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E:\Dropbox\FFF Engenharia\1. PROJETOS PÚBLICOS\2024_93_DEFENSORIA PUBLICA - PROJETOS DIVERSOS\01 - Naj São Sebastião\03 - Executivo\00 - Orçamentos\R04\ORÇ. GERAL sem desoneração\"/>
    </mc:Choice>
  </mc:AlternateContent>
  <xr:revisionPtr revIDLastSave="0" documentId="13_ncr:1_{DA9F21E4-8126-4B57-9AC7-6A7B2A080F70}" xr6:coauthVersionLast="45" xr6:coauthVersionMax="47" xr10:uidLastSave="{00000000-0000-0000-0000-000000000000}"/>
  <bookViews>
    <workbookView xWindow="-120" yWindow="-120" windowWidth="29040" windowHeight="15840" tabRatio="838" xr2:uid="{00000000-000D-0000-FFFF-FFFF00000000}"/>
  </bookViews>
  <sheets>
    <sheet name="CAPA" sheetId="1" r:id="rId1"/>
    <sheet name="RESUMO GLOBAL" sheetId="2" r:id="rId2"/>
    <sheet name="ORÇAMENTO" sheetId="27" r:id="rId3"/>
    <sheet name="RELATÓRIO ANALÍTICO - ORIGINAIS" sheetId="18" r:id="rId4"/>
    <sheet name="RELATÓRIO ANALÍTICO - MODIFICAD" sheetId="21" r:id="rId5"/>
    <sheet name="COMPOSIÇÃO PRÓPRIA" sheetId="24" r:id="rId6"/>
    <sheet name="CRONOGRAMA" sheetId="16" r:id="rId7"/>
    <sheet name="HISTOGRAMA" sheetId="35" r:id="rId8"/>
    <sheet name="CURVA ABC" sheetId="37" r:id="rId9"/>
    <sheet name="ENCARGOS" sheetId="13" r:id="rId10"/>
    <sheet name="BDI-EDIFICAÇÕES - NÃO DESONERAD" sheetId="10" r:id="rId11"/>
    <sheet name="BDI-EQUIPAMENTOS - NÃO DESON" sheetId="2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0" localSheetId="2">#REF!</definedName>
    <definedName name="\0" localSheetId="1">#REF!</definedName>
    <definedName name="\0">#REF!</definedName>
    <definedName name="__SM1" localSheetId="0">#REF!</definedName>
    <definedName name="__SM1" localSheetId="1">#REF!</definedName>
    <definedName name="__SM1">#REF!</definedName>
    <definedName name="__SM10" localSheetId="0">#REF!</definedName>
    <definedName name="__SM10" localSheetId="1">#REF!</definedName>
    <definedName name="__SM10">#REF!</definedName>
    <definedName name="__SM100" localSheetId="1">#REF!</definedName>
    <definedName name="__SM100">#REF!</definedName>
    <definedName name="__SM11" localSheetId="0">#REF!</definedName>
    <definedName name="__SM11" localSheetId="1">#REF!</definedName>
    <definedName name="__SM11">#REF!</definedName>
    <definedName name="__SM12" localSheetId="1">#REF!</definedName>
    <definedName name="__SM12">#REF!</definedName>
    <definedName name="__sm13" localSheetId="1">#REF!</definedName>
    <definedName name="__sm13">#REF!</definedName>
    <definedName name="__SM2" localSheetId="1">#REF!</definedName>
    <definedName name="__SM2">#REF!</definedName>
    <definedName name="__SM3" localSheetId="1">#REF!</definedName>
    <definedName name="__SM3">#REF!</definedName>
    <definedName name="__SM4" localSheetId="1">#REF!</definedName>
    <definedName name="__SM4">#REF!</definedName>
    <definedName name="__SM5" localSheetId="1">#REF!</definedName>
    <definedName name="__SM5">#REF!</definedName>
    <definedName name="__SM6" localSheetId="1">#REF!</definedName>
    <definedName name="__SM6">#REF!</definedName>
    <definedName name="__SM7" localSheetId="1">#REF!</definedName>
    <definedName name="__SM7">#REF!</definedName>
    <definedName name="__SM8" localSheetId="1">#REF!</definedName>
    <definedName name="__SM8">#REF!</definedName>
    <definedName name="__SM9" localSheetId="1">#REF!</definedName>
    <definedName name="__SM9">#REF!</definedName>
    <definedName name="_0">NA()</definedName>
    <definedName name="_1Excel_BuiltIn_Print_Area_1_1" localSheetId="2">#REF!</definedName>
    <definedName name="_1Excel_BuiltIn_Print_Area_1_1">#REF!</definedName>
    <definedName name="_SM1" localSheetId="0">#REF!</definedName>
    <definedName name="_SM1" localSheetId="1">#REF!</definedName>
    <definedName name="_SM1">#REF!</definedName>
    <definedName name="_SM10" localSheetId="0">#REF!</definedName>
    <definedName name="_SM10" localSheetId="1">#REF!</definedName>
    <definedName name="_SM10">#REF!</definedName>
    <definedName name="_SM11" localSheetId="1">#REF!</definedName>
    <definedName name="_SM11">#REF!</definedName>
    <definedName name="_SM12" localSheetId="1">#REF!</definedName>
    <definedName name="_SM12">#REF!</definedName>
    <definedName name="_sm13" localSheetId="1">#REF!</definedName>
    <definedName name="_sm13">#REF!</definedName>
    <definedName name="_SM2" localSheetId="1">#REF!</definedName>
    <definedName name="_SM2">#REF!</definedName>
    <definedName name="_SM3" localSheetId="1">#REF!</definedName>
    <definedName name="_SM3">#REF!</definedName>
    <definedName name="_SM35">#REF!</definedName>
    <definedName name="_SM4" localSheetId="1">#REF!</definedName>
    <definedName name="_SM4">#REF!</definedName>
    <definedName name="_SM5" localSheetId="1">#REF!</definedName>
    <definedName name="_SM5">#REF!</definedName>
    <definedName name="_SM6" localSheetId="1">#REF!</definedName>
    <definedName name="_SM6">#REF!</definedName>
    <definedName name="_SM66">#REF!</definedName>
    <definedName name="_SM7" localSheetId="1">#REF!</definedName>
    <definedName name="_SM7">#REF!</definedName>
    <definedName name="_SM8" localSheetId="1">#REF!</definedName>
    <definedName name="_SM8">#REF!</definedName>
    <definedName name="_SM9" localSheetId="1">#REF!</definedName>
    <definedName name="_SM9">#REF!</definedName>
    <definedName name="_sss" localSheetId="1">#REF!</definedName>
    <definedName name="_sss">#REF!</definedName>
    <definedName name="aaaa" localSheetId="1">#REF!</definedName>
    <definedName name="aaaa">#REF!</definedName>
    <definedName name="aaaaaaaaaaa" localSheetId="1">#REF!</definedName>
    <definedName name="aaaaaaaaaaa">#REF!</definedName>
    <definedName name="AC" localSheetId="2">'[1]B.D.I.'!$D$15</definedName>
    <definedName name="AC">'[2]B.D.I.'!$D$15</definedName>
    <definedName name="Administração" localSheetId="2">#REF!</definedName>
    <definedName name="Administração">#REF!</definedName>
    <definedName name="_xlnm.Print_Area" localSheetId="10">'BDI-EDIFICAÇÕES - NÃO DESONERAD'!$A$1:$I$40</definedName>
    <definedName name="_xlnm.Print_Area" localSheetId="11">'BDI-EQUIPAMENTOS - NÃO DESON'!$A$1:$I$40</definedName>
    <definedName name="_xlnm.Print_Area" localSheetId="0">CAPA!$A$2:$G$36</definedName>
    <definedName name="_xlnm.Print_Area" localSheetId="6">CRONOGRAMA!$A$1:$S$201</definedName>
    <definedName name="_xlnm.Print_Area" localSheetId="8">'CURVA ABC'!$A$1:$J$548</definedName>
    <definedName name="_xlnm.Print_Area" localSheetId="2">ORÇAMENTO!$A$1:$J$745</definedName>
    <definedName name="_xlnm.Print_Area" localSheetId="1">'RESUMO GLOBAL'!$B$1:$E$39</definedName>
    <definedName name="B">'[1]B.D.I.'!$D$15</definedName>
    <definedName name="_xlnm.Database" localSheetId="0">#REF!</definedName>
    <definedName name="_xlnm.Database" localSheetId="2">#REF!</definedName>
    <definedName name="_xlnm.Database" localSheetId="1">#REF!</definedName>
    <definedName name="_xlnm.Database">#REF!</definedName>
    <definedName name="BDI">[3]Sintético!$I$10</definedName>
    <definedName name="BDI_1" localSheetId="2">[4]ORÇAMENTO!#REF!</definedName>
    <definedName name="BDI_1">[4]ORÇAMENTO!#REF!</definedName>
    <definedName name="BDI_10" localSheetId="10">#REF!</definedName>
    <definedName name="BDI_10" localSheetId="11">#REF!</definedName>
    <definedName name="BDI_10" localSheetId="2">#REF!</definedName>
    <definedName name="BDI_10">#REF!</definedName>
    <definedName name="BDI_11" localSheetId="2">#REF!</definedName>
    <definedName name="BDI_11">#REF!</definedName>
    <definedName name="BDI_2" localSheetId="2">#REF!</definedName>
    <definedName name="BDI_2">#REF!</definedName>
    <definedName name="BDI_3">#REF!</definedName>
    <definedName name="BDI_4">#REF!</definedName>
    <definedName name="BDI_5">#REF!</definedName>
    <definedName name="BDI_6">#REF!</definedName>
    <definedName name="BDI_7">#REF!</definedName>
    <definedName name="BDI_8">#REF!</definedName>
    <definedName name="BDI_9">#REF!</definedName>
    <definedName name="Betune" localSheetId="0">#REF!</definedName>
    <definedName name="Betune" localSheetId="1">#REF!</definedName>
    <definedName name="Betune">#REF!</definedName>
    <definedName name="COLETA">'[5]111-17-COTAÇÃO'!$A$9:$D$1215</definedName>
    <definedName name="comp2" localSheetId="0">[6]PLANILHA!#REF!</definedName>
    <definedName name="comp2" localSheetId="2">[6]PLANILHA!#REF!</definedName>
    <definedName name="comp2" localSheetId="1">[6]PLANILHA!#REF!</definedName>
    <definedName name="comp2">[6]PLANILHA!#REF!</definedName>
    <definedName name="compinst." localSheetId="0">[7]PLANILHA!#REF!</definedName>
    <definedName name="compinst." localSheetId="1">[7]PLANILHA!#REF!</definedName>
    <definedName name="compinst.">[7]PLANILHA!#REF!</definedName>
    <definedName name="COTAÇÕES" localSheetId="2">#REF!</definedName>
    <definedName name="COTAÇÕES" localSheetId="1">#REF!</definedName>
    <definedName name="COTAÇÕES">#REF!</definedName>
    <definedName name="_xlnm.Criteria" localSheetId="10">#REF!</definedName>
    <definedName name="_xlnm.Criteria" localSheetId="11">#REF!</definedName>
    <definedName name="_xlnm.Criteria" localSheetId="2">#REF!</definedName>
    <definedName name="_xlnm.Criteria">#REF!</definedName>
    <definedName name="crogr" localSheetId="0">[8]PLANILHA!#REF!</definedName>
    <definedName name="crogr" localSheetId="2">[8]PLANILHA!#REF!</definedName>
    <definedName name="crogr" localSheetId="1">[8]PLANILHA!#REF!</definedName>
    <definedName name="crogr">[8]PLANILHA!#REF!</definedName>
    <definedName name="ddddddd" localSheetId="0">#REF!</definedName>
    <definedName name="ddddddd" localSheetId="2">#REF!</definedName>
    <definedName name="ddddddd" localSheetId="1">#REF!</definedName>
    <definedName name="ddddddd">#REF!</definedName>
    <definedName name="DF" localSheetId="2">'[1]B.D.I.'!$D$16</definedName>
    <definedName name="DF">'[2]B.D.I.'!$D$16</definedName>
    <definedName name="dk">'[9]unit arq'!$L$5</definedName>
    <definedName name="Excel_BuiltIn__FilterDatabase_2_1">NA()</definedName>
    <definedName name="Excel_BuiltIn_Print_Area_1" localSheetId="2">#REF!</definedName>
    <definedName name="Excel_BuiltIn_Print_Area_1">#REF!</definedName>
    <definedName name="Excel_BuiltIn_Print_Area_1_1" localSheetId="2">#REF!</definedName>
    <definedName name="Excel_BuiltIn_Print_Area_1_1">#REF!</definedName>
    <definedName name="Excel_BuiltIn_Print_Area_1_1_1_1">NA()</definedName>
    <definedName name="Excel_BuiltIn_Print_Area_1_1_1_1_1" localSheetId="2">#REF!</definedName>
    <definedName name="Excel_BuiltIn_Print_Area_1_1_1_1_1">#REF!</definedName>
    <definedName name="Excel_BuiltIn_Print_Area_1_1_1_1_1_1" localSheetId="2">#REF!</definedName>
    <definedName name="Excel_BuiltIn_Print_Area_1_1_1_1_1_1">#REF!</definedName>
    <definedName name="Excel_BuiltIn_Print_Area_1_1_1_1_1_1_1" localSheetId="2">#REF!</definedName>
    <definedName name="Excel_BuiltIn_Print_Area_1_1_1_1_1_1_1">#REF!</definedName>
    <definedName name="Excel_BuiltIn_Print_Area_1_1_1_1_1_1_1_1_1">"$#REF!.$C$1:$L$291"</definedName>
    <definedName name="Excel_BuiltIn_Print_Area_1_1_1_1_1_1_1_1_1_1">NA()</definedName>
    <definedName name="Excel_BuiltIn_Print_Area_1_1_1_1_1_1_1_1_1_1_1">NA()</definedName>
    <definedName name="Excel_BuiltIn_Print_Area_1_1_1_1_1_1_3">NA()</definedName>
    <definedName name="Excel_BuiltIn_Print_Area_1_1_1_1_1_1_4">NA()</definedName>
    <definedName name="Excel_BuiltIn_Print_Area_1_1_1_1_1_3">NA()</definedName>
    <definedName name="Excel_BuiltIn_Print_Area_1_1_1_1_1_4">NA()</definedName>
    <definedName name="Excel_BuiltIn_Print_Area_1_1_1_1_3">NA()</definedName>
    <definedName name="Excel_BuiltIn_Print_Area_1_1_1_1_4">NA()</definedName>
    <definedName name="Excel_BuiltIn_Print_Area_1_1_1_3">NA()</definedName>
    <definedName name="Excel_BuiltIn_Print_Area_1_1_1_4">NA()</definedName>
    <definedName name="Excel_BuiltIn_Print_Area_1_1_3">NA()</definedName>
    <definedName name="Excel_BuiltIn_Print_Area_1_1_3_1">NA()</definedName>
    <definedName name="Excel_BuiltIn_Print_Area_1_1_4">NA()</definedName>
    <definedName name="Excel_BuiltIn_Print_Area_10">"$#REF!.$A$1:$X$22"</definedName>
    <definedName name="Excel_BuiltIn_Print_Area_10_1">"$#REF!.$A$1:$X$22"</definedName>
    <definedName name="Excel_BuiltIn_Print_Area_11">"$#REF!.$A$1:$X$22"</definedName>
    <definedName name="Excel_BuiltIn_Print_Area_2">NA()</definedName>
    <definedName name="Excel_BuiltIn_Print_Area_2_1">NA()</definedName>
    <definedName name="Excel_BuiltIn_Print_Area_2_1_1">NA()</definedName>
    <definedName name="Excel_BuiltIn_Print_Area_2_1_1_1">"$#REF!.$A$1:$BN$17"</definedName>
    <definedName name="Excel_BuiltIn_Print_Area_3">NA()</definedName>
    <definedName name="Excel_BuiltIn_Print_Area_3_1_1_1">NA()</definedName>
    <definedName name="Excel_BuiltIn_Print_Area_3_1_2">NA()</definedName>
    <definedName name="Excel_BuiltIn_Print_Area_3_3">"$#REF!.$A$1:$BN$17"</definedName>
    <definedName name="Excel_BuiltIn_Print_Area_5">"$#REF!.$A$1:$X$22"</definedName>
    <definedName name="Excel_BuiltIn_Print_Area_5_1">"$#REF!.$A$1:$X$22"</definedName>
    <definedName name="Excel_BuiltIn_Print_Area_5_1_1">"$#REF!.$A$1:$X$22"</definedName>
    <definedName name="Excel_BuiltIn_Print_Area_6">"$#REF!.$A$1:$X$22"</definedName>
    <definedName name="Excel_BuiltIn_Print_Area_9">"$#REF!.$A$1:$X$22"</definedName>
    <definedName name="Excel_BuiltIn_Print_Titles_1" localSheetId="2">#REF!</definedName>
    <definedName name="Excel_BuiltIn_Print_Titles_1">#REF!</definedName>
    <definedName name="Excel_BuiltIn_Print_Titles_1_1">"$#REF!.$B$1:$C$9"</definedName>
    <definedName name="Excel_BuiltIn_Print_Titles_1_1_1">"$#REF!.$A$1:$C$291"</definedName>
    <definedName name="Excel_BuiltIn_Print_Titles_1_1_2">NA()</definedName>
    <definedName name="Excel_BuiltIn_Print_Titles_2_1">"$#REF!.$A$9:$AMJ$17"</definedName>
    <definedName name="Excel_BuiltIn_Print_Titles_3_1">"$#REF!.$A$1:$AMJ$17"</definedName>
    <definedName name="Excel_BuiltIn_Print_Titles_3_1_1">"$#REF!.$A$9:$AMJ$17"</definedName>
    <definedName name="FATOR_K1" localSheetId="10">[4]ORÇAMENTO!#REF!</definedName>
    <definedName name="FATOR_K1" localSheetId="11">[4]ORÇAMENTO!#REF!</definedName>
    <definedName name="FATOR_K1" localSheetId="2">[4]ORÇAMENTO!#REF!</definedName>
    <definedName name="FATOR_K1">[4]ORÇAMENTO!#REF!</definedName>
    <definedName name="FATOR_K10" localSheetId="10">#REF!</definedName>
    <definedName name="FATOR_K10" localSheetId="11">#REF!</definedName>
    <definedName name="FATOR_K10" localSheetId="2">#REF!</definedName>
    <definedName name="FATOR_K10">#REF!</definedName>
    <definedName name="FATOR_K11" localSheetId="2">#REF!</definedName>
    <definedName name="FATOR_K11">#REF!</definedName>
    <definedName name="FATOR_K2" localSheetId="10">#REF!</definedName>
    <definedName name="FATOR_K2" localSheetId="11">#REF!</definedName>
    <definedName name="FATOR_K2" localSheetId="2">#REF!</definedName>
    <definedName name="FATOR_K2">#REF!</definedName>
    <definedName name="FATOR_K3">#REF!</definedName>
    <definedName name="FATOR_K4">#REF!</definedName>
    <definedName name="FATOR_K5">#REF!</definedName>
    <definedName name="FATOR_K6">#REF!</definedName>
    <definedName name="FATOR_K7">#REF!</definedName>
    <definedName name="FATOR_K8">#REF!</definedName>
    <definedName name="FATOR_K9">#REF!</definedName>
    <definedName name="g">#REF!</definedName>
    <definedName name="I" localSheetId="2">'[1]B.D.I.'!$D$20</definedName>
    <definedName name="I">'[2]B.D.I.'!$D$20</definedName>
    <definedName name="INSUMO_TAG">[10]INSUMO!$B$2:$B$475</definedName>
    <definedName name="k">[9]Eletrica!$L$5</definedName>
    <definedName name="kle">'[9]unit arq'!$L$4</definedName>
    <definedName name="kmo">[9]Eletrica!$L$6</definedName>
    <definedName name="l.sociais" localSheetId="0">[8]PLANILHA!#REF!</definedName>
    <definedName name="l.sociais" localSheetId="2">[8]PLANILHA!#REF!</definedName>
    <definedName name="l.sociais" localSheetId="1">[8]PLANILHA!#REF!</definedName>
    <definedName name="l.sociais">[8]PLANILHA!#REF!</definedName>
    <definedName name="LEISSOCIAIS">[11]Analitico!$J$10</definedName>
    <definedName name="LUCRO" localSheetId="2">'[1]B.D.I.'!$D$19</definedName>
    <definedName name="LUCRO">'[2]B.D.I.'!$D$19</definedName>
    <definedName name="m" localSheetId="10">#REF!</definedName>
    <definedName name="m" localSheetId="11">#REF!</definedName>
    <definedName name="m" localSheetId="2">#REF!</definedName>
    <definedName name="m">#REF!</definedName>
    <definedName name="M.O." localSheetId="2">#REF!</definedName>
    <definedName name="M.O.">#REF!</definedName>
    <definedName name="nao" localSheetId="0">#REF!</definedName>
    <definedName name="nao" localSheetId="1">#REF!</definedName>
    <definedName name="nao">#REF!</definedName>
    <definedName name="popspkasdjhlasdbhasfknb" localSheetId="0">#REF!</definedName>
    <definedName name="popspkasdjhlasdbhasfknb" localSheetId="1">#REF!</definedName>
    <definedName name="popspkasdjhlasdbhasfknb">#REF!</definedName>
    <definedName name="RESUMO2">#REF!</definedName>
    <definedName name="RI" localSheetId="2">'[1]B.D.I.'!$D$17</definedName>
    <definedName name="RI">'[2]B.D.I.'!$D$17</definedName>
    <definedName name="S" localSheetId="2">'[1]B.D.I.'!$D$18</definedName>
    <definedName name="S">'[2]B.D.I.'!$D$18</definedName>
    <definedName name="ssss" localSheetId="0">#REF!</definedName>
    <definedName name="ssss" localSheetId="2">#REF!</definedName>
    <definedName name="ssss" localSheetId="1">#REF!</definedName>
    <definedName name="ssss">#REF!</definedName>
    <definedName name="TESTA">#REF!</definedName>
    <definedName name="TESTE" localSheetId="1">#REF!</definedName>
    <definedName name="TESTE">#REF!</definedName>
    <definedName name="_xlnm.Print_Titles" localSheetId="1">'RESUMO GLOBAL'!$1:$14</definedName>
    <definedName name="Total_ReaterroComAreia">[12]Planilha!$DH$1:$DH$65536</definedName>
    <definedName name="Total_ReaterroMecanicoComControleGrauCompactacao">[12]Planilha!$DG$1:$DG$65536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 i="37" l="1"/>
  <c r="J10" i="37"/>
  <c r="J11" i="37"/>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54" i="37"/>
  <c r="J55" i="37"/>
  <c r="J56" i="37"/>
  <c r="J57" i="37"/>
  <c r="J58" i="37"/>
  <c r="J59" i="37"/>
  <c r="J60" i="37"/>
  <c r="J61" i="37"/>
  <c r="J62" i="37"/>
  <c r="J63" i="37"/>
  <c r="J64" i="37"/>
  <c r="J65" i="37"/>
  <c r="J66" i="37"/>
  <c r="J67" i="37"/>
  <c r="J68" i="37"/>
  <c r="J69" i="37"/>
  <c r="J70" i="37"/>
  <c r="J71" i="37"/>
  <c r="J72" i="37"/>
  <c r="J73" i="37"/>
  <c r="J74" i="37"/>
  <c r="J75" i="37"/>
  <c r="J76" i="37"/>
  <c r="J77" i="37"/>
  <c r="J78" i="37"/>
  <c r="J79" i="37"/>
  <c r="J80" i="37"/>
  <c r="J81" i="37"/>
  <c r="J82" i="37"/>
  <c r="J83" i="37"/>
  <c r="J84" i="37"/>
  <c r="J85" i="37"/>
  <c r="J86" i="37"/>
  <c r="J87" i="37"/>
  <c r="J88" i="37"/>
  <c r="J89" i="37"/>
  <c r="J90" i="37"/>
  <c r="J91" i="37"/>
  <c r="J92" i="37"/>
  <c r="J93" i="37"/>
  <c r="J94" i="37"/>
  <c r="J95" i="37"/>
  <c r="J96" i="37"/>
  <c r="J97" i="37"/>
  <c r="J98" i="37"/>
  <c r="J99" i="37"/>
  <c r="J100" i="37"/>
  <c r="J101" i="37"/>
  <c r="J102" i="37"/>
  <c r="J103" i="37"/>
  <c r="J104" i="37"/>
  <c r="J105" i="37"/>
  <c r="J106" i="37"/>
  <c r="J107" i="37"/>
  <c r="J108" i="37"/>
  <c r="J109" i="37"/>
  <c r="J110" i="37"/>
  <c r="J111" i="37"/>
  <c r="J112" i="37"/>
  <c r="J113" i="37"/>
  <c r="J114" i="37"/>
  <c r="J115" i="37"/>
  <c r="J116" i="37"/>
  <c r="J117" i="37"/>
  <c r="J118" i="37"/>
  <c r="J119" i="37"/>
  <c r="J120" i="37"/>
  <c r="J121" i="37"/>
  <c r="J122" i="37"/>
  <c r="J123" i="37"/>
  <c r="J124" i="37"/>
  <c r="J125" i="37"/>
  <c r="J126" i="37"/>
  <c r="J127" i="37"/>
  <c r="J128" i="37"/>
  <c r="J129" i="37"/>
  <c r="J130" i="37"/>
  <c r="J131" i="37"/>
  <c r="J132" i="37"/>
  <c r="J133" i="37"/>
  <c r="J134" i="37"/>
  <c r="J135" i="37"/>
  <c r="J136" i="37"/>
  <c r="J137" i="37"/>
  <c r="J138" i="37"/>
  <c r="J139" i="37"/>
  <c r="J140" i="37"/>
  <c r="J141" i="37"/>
  <c r="J142" i="37"/>
  <c r="J143" i="37"/>
  <c r="J144" i="37"/>
  <c r="J145" i="37"/>
  <c r="J146" i="37"/>
  <c r="J147" i="37"/>
  <c r="J148" i="37"/>
  <c r="J149" i="37"/>
  <c r="J150" i="37"/>
  <c r="J151" i="37"/>
  <c r="J152" i="37"/>
  <c r="J153" i="37"/>
  <c r="J154" i="37"/>
  <c r="J155" i="37"/>
  <c r="J156" i="37"/>
  <c r="J157" i="37"/>
  <c r="J158" i="37"/>
  <c r="J159" i="37"/>
  <c r="J160" i="37"/>
  <c r="J161" i="37"/>
  <c r="J162" i="37"/>
  <c r="J163" i="37"/>
  <c r="J164" i="37"/>
  <c r="J165" i="37"/>
  <c r="J166" i="37"/>
  <c r="J167" i="37"/>
  <c r="J168" i="37"/>
  <c r="J169" i="37"/>
  <c r="J170" i="37"/>
  <c r="J171" i="37"/>
  <c r="J172" i="37"/>
  <c r="J173" i="37"/>
  <c r="J174" i="37"/>
  <c r="J175" i="37"/>
  <c r="J176" i="37"/>
  <c r="J177" i="37"/>
  <c r="J178" i="37"/>
  <c r="J179" i="37"/>
  <c r="J180" i="37"/>
  <c r="J181" i="37"/>
  <c r="J182" i="37"/>
  <c r="J183" i="37"/>
  <c r="J184" i="37"/>
  <c r="J185" i="37"/>
  <c r="J186" i="37"/>
  <c r="J187" i="37"/>
  <c r="J188" i="37"/>
  <c r="J189" i="37"/>
  <c r="J190" i="37"/>
  <c r="J191" i="37"/>
  <c r="J192" i="37"/>
  <c r="J193" i="37"/>
  <c r="J194" i="37"/>
  <c r="J195" i="37"/>
  <c r="J196" i="37"/>
  <c r="J197" i="37"/>
  <c r="J198" i="37"/>
  <c r="J199" i="37"/>
  <c r="J200" i="37"/>
  <c r="J201" i="37"/>
  <c r="J202" i="37"/>
  <c r="J203" i="37"/>
  <c r="J204" i="37"/>
  <c r="J205" i="37"/>
  <c r="J206" i="37"/>
  <c r="J207" i="37"/>
  <c r="J208" i="37"/>
  <c r="J209" i="37"/>
  <c r="J210" i="37"/>
  <c r="J211" i="37"/>
  <c r="J212" i="37"/>
  <c r="J213" i="37"/>
  <c r="J214" i="37"/>
  <c r="J215" i="37"/>
  <c r="J216" i="37"/>
  <c r="J217" i="37"/>
  <c r="J218" i="37"/>
  <c r="J219" i="37"/>
  <c r="J220" i="37"/>
  <c r="J221" i="37"/>
  <c r="J222" i="37"/>
  <c r="J223" i="37"/>
  <c r="J224" i="37"/>
  <c r="J225" i="37"/>
  <c r="J226" i="37"/>
  <c r="J227" i="37"/>
  <c r="J228" i="37"/>
  <c r="J229" i="37"/>
  <c r="J230" i="37"/>
  <c r="J231" i="37"/>
  <c r="J232" i="37"/>
  <c r="J233" i="37"/>
  <c r="J234" i="37"/>
  <c r="J235" i="37"/>
  <c r="J236" i="37"/>
  <c r="J237" i="37"/>
  <c r="J238" i="37"/>
  <c r="J239" i="37"/>
  <c r="J240" i="37"/>
  <c r="J241" i="37"/>
  <c r="J242" i="37"/>
  <c r="J243" i="37"/>
  <c r="J244" i="37"/>
  <c r="J245" i="37"/>
  <c r="J246" i="37"/>
  <c r="J247" i="37"/>
  <c r="J248" i="37"/>
  <c r="J249" i="37"/>
  <c r="J250" i="37"/>
  <c r="J251" i="37"/>
  <c r="J252" i="37"/>
  <c r="J253" i="37"/>
  <c r="J254" i="37"/>
  <c r="J255" i="37"/>
  <c r="J256" i="37"/>
  <c r="J257" i="37"/>
  <c r="J258" i="37"/>
  <c r="J259" i="37"/>
  <c r="J260" i="37"/>
  <c r="J261" i="37"/>
  <c r="J262" i="37"/>
  <c r="J263" i="37"/>
  <c r="J264" i="37"/>
  <c r="J265" i="37"/>
  <c r="J266" i="37"/>
  <c r="J267" i="37"/>
  <c r="J268" i="37"/>
  <c r="J269" i="37"/>
  <c r="J270" i="37"/>
  <c r="J271" i="37"/>
  <c r="J272" i="37"/>
  <c r="J273" i="37"/>
  <c r="J274" i="37"/>
  <c r="J275" i="37"/>
  <c r="J276" i="37"/>
  <c r="J277" i="37"/>
  <c r="J278" i="37"/>
  <c r="J279" i="37"/>
  <c r="J280" i="37"/>
  <c r="J281" i="37"/>
  <c r="J282" i="37"/>
  <c r="J283" i="37"/>
  <c r="J284" i="37"/>
  <c r="J285" i="37"/>
  <c r="J286" i="37"/>
  <c r="J287" i="37"/>
  <c r="J288" i="37"/>
  <c r="J289" i="37"/>
  <c r="J290" i="37"/>
  <c r="J291" i="37"/>
  <c r="J292" i="37"/>
  <c r="J293" i="37"/>
  <c r="J294" i="37"/>
  <c r="J295" i="37"/>
  <c r="J296" i="37"/>
  <c r="J297" i="37"/>
  <c r="J298" i="37"/>
  <c r="J299" i="37"/>
  <c r="J300" i="37"/>
  <c r="J301" i="37"/>
  <c r="J302" i="37"/>
  <c r="J303" i="37"/>
  <c r="J304" i="37"/>
  <c r="J305" i="37"/>
  <c r="J306" i="37"/>
  <c r="J307" i="37"/>
  <c r="J308" i="37"/>
  <c r="J309" i="37"/>
  <c r="J310" i="37"/>
  <c r="J311" i="37"/>
  <c r="J312" i="37"/>
  <c r="J313" i="37"/>
  <c r="J314" i="37"/>
  <c r="J315" i="37"/>
  <c r="J316" i="37"/>
  <c r="J317" i="37"/>
  <c r="J318" i="37"/>
  <c r="J319" i="37"/>
  <c r="J320" i="37"/>
  <c r="J321" i="37"/>
  <c r="J322" i="37"/>
  <c r="J323" i="37"/>
  <c r="J324" i="37"/>
  <c r="J325" i="37"/>
  <c r="J326" i="37"/>
  <c r="J327" i="37"/>
  <c r="J328" i="37"/>
  <c r="J329" i="37"/>
  <c r="J330" i="37"/>
  <c r="J331" i="37"/>
  <c r="J332" i="37"/>
  <c r="J333" i="37"/>
  <c r="J334" i="37"/>
  <c r="J335" i="37"/>
  <c r="J336" i="37"/>
  <c r="J337" i="37"/>
  <c r="J338" i="37"/>
  <c r="J339" i="37"/>
  <c r="J340" i="37"/>
  <c r="J341" i="37"/>
  <c r="J342" i="37"/>
  <c r="J343" i="37"/>
  <c r="J344" i="37"/>
  <c r="J345" i="37"/>
  <c r="J346" i="37"/>
  <c r="J347" i="37"/>
  <c r="J348" i="37"/>
  <c r="J349" i="37"/>
  <c r="J350" i="37"/>
  <c r="J351" i="37"/>
  <c r="J352" i="37"/>
  <c r="J353" i="37"/>
  <c r="J354" i="37"/>
  <c r="J355" i="37"/>
  <c r="J356" i="37"/>
  <c r="J357" i="37"/>
  <c r="J358" i="37"/>
  <c r="J359" i="37"/>
  <c r="J360" i="37"/>
  <c r="J361" i="37"/>
  <c r="J362" i="37"/>
  <c r="J363" i="37"/>
  <c r="J364" i="37"/>
  <c r="J365" i="37"/>
  <c r="J366" i="37"/>
  <c r="J367" i="37"/>
  <c r="J368" i="37"/>
  <c r="J369" i="37"/>
  <c r="J370" i="37"/>
  <c r="J371" i="37"/>
  <c r="J372" i="37"/>
  <c r="J373" i="37"/>
  <c r="J374" i="37"/>
  <c r="J375" i="37"/>
  <c r="J376" i="37"/>
  <c r="J377" i="37"/>
  <c r="J378" i="37"/>
  <c r="J379" i="37"/>
  <c r="J380" i="37"/>
  <c r="J381" i="37"/>
  <c r="J382" i="37"/>
  <c r="J383" i="37"/>
  <c r="J384" i="37"/>
  <c r="J385" i="37"/>
  <c r="J386" i="37"/>
  <c r="J387" i="37"/>
  <c r="J388" i="37"/>
  <c r="J389" i="37"/>
  <c r="J390" i="37"/>
  <c r="J391" i="37"/>
  <c r="J392" i="37"/>
  <c r="J393" i="37"/>
  <c r="J394" i="37"/>
  <c r="J395" i="37"/>
  <c r="J396" i="37"/>
  <c r="J397" i="37"/>
  <c r="J398" i="37"/>
  <c r="J399" i="37"/>
  <c r="J400" i="37"/>
  <c r="J401" i="37"/>
  <c r="J402" i="37"/>
  <c r="J403" i="37"/>
  <c r="J404" i="37"/>
  <c r="J405" i="37"/>
  <c r="J406" i="37"/>
  <c r="J407" i="37"/>
  <c r="J408" i="37"/>
  <c r="J409" i="37"/>
  <c r="J410" i="37"/>
  <c r="J411" i="37"/>
  <c r="J412" i="37"/>
  <c r="J413" i="37"/>
  <c r="J414" i="37"/>
  <c r="J415" i="37"/>
  <c r="J416" i="37"/>
  <c r="J417" i="37"/>
  <c r="J418" i="37"/>
  <c r="J419" i="37"/>
  <c r="J420" i="37"/>
  <c r="J421" i="37"/>
  <c r="J422" i="37"/>
  <c r="J423" i="37"/>
  <c r="J424" i="37"/>
  <c r="J425" i="37"/>
  <c r="J426" i="37"/>
  <c r="J427" i="37"/>
  <c r="J428" i="37"/>
  <c r="J429" i="37"/>
  <c r="J430" i="37"/>
  <c r="J431" i="37"/>
  <c r="J432" i="37"/>
  <c r="J433" i="37"/>
  <c r="J434" i="37"/>
  <c r="J435" i="37"/>
  <c r="J436" i="37"/>
  <c r="J437" i="37"/>
  <c r="J438" i="37"/>
  <c r="J439" i="37"/>
  <c r="J440" i="37"/>
  <c r="J441" i="37"/>
  <c r="J442" i="37"/>
  <c r="J443" i="37"/>
  <c r="J444" i="37"/>
  <c r="J445" i="37"/>
  <c r="J446" i="37"/>
  <c r="J447" i="37"/>
  <c r="J448" i="37"/>
  <c r="J449" i="37"/>
  <c r="J450" i="37"/>
  <c r="J451" i="37"/>
  <c r="J452" i="37"/>
  <c r="J453" i="37"/>
  <c r="J454" i="37"/>
  <c r="J455" i="37"/>
  <c r="J456" i="37"/>
  <c r="J457" i="37"/>
  <c r="J458" i="37"/>
  <c r="J459" i="37"/>
  <c r="J460" i="37"/>
  <c r="J461" i="37"/>
  <c r="J462" i="37"/>
  <c r="J463" i="37"/>
  <c r="J464" i="37"/>
  <c r="J465" i="37"/>
  <c r="J466" i="37"/>
  <c r="J467" i="37"/>
  <c r="J468" i="37"/>
  <c r="J469" i="37"/>
  <c r="J470" i="37"/>
  <c r="J471" i="37"/>
  <c r="J472" i="37"/>
  <c r="J473" i="37"/>
  <c r="J474" i="37"/>
  <c r="J475" i="37"/>
  <c r="J476" i="37"/>
  <c r="J477" i="37"/>
  <c r="J478" i="37"/>
  <c r="J479" i="37"/>
  <c r="J480" i="37"/>
  <c r="J481" i="37"/>
  <c r="J482" i="37"/>
  <c r="J483" i="37"/>
  <c r="J484" i="37"/>
  <c r="J485" i="37"/>
  <c r="J486" i="37"/>
  <c r="J487" i="37"/>
  <c r="J488" i="37"/>
  <c r="J489" i="37"/>
  <c r="J490" i="37"/>
  <c r="J491" i="37"/>
  <c r="J492" i="37"/>
  <c r="J493" i="37"/>
  <c r="J494" i="37"/>
  <c r="J495" i="37"/>
  <c r="J496" i="37"/>
  <c r="J497" i="37"/>
  <c r="J498" i="37"/>
  <c r="J499" i="37"/>
  <c r="J500" i="37"/>
  <c r="J501" i="37"/>
  <c r="J502" i="37"/>
  <c r="J503" i="37"/>
  <c r="J504" i="37"/>
  <c r="J505" i="37"/>
  <c r="J506" i="37"/>
  <c r="J507" i="37"/>
  <c r="J508" i="37"/>
  <c r="J509" i="37"/>
  <c r="J510" i="37"/>
  <c r="J511" i="37"/>
  <c r="J512" i="37"/>
  <c r="J513" i="37"/>
  <c r="J514" i="37"/>
  <c r="J515" i="37"/>
  <c r="J516" i="37"/>
  <c r="J517" i="37"/>
  <c r="J518" i="37"/>
  <c r="J519" i="37"/>
  <c r="J520" i="37"/>
  <c r="J521" i="37"/>
  <c r="J522" i="37"/>
  <c r="J523" i="37"/>
  <c r="J524" i="37"/>
  <c r="J525" i="37"/>
  <c r="J526" i="37"/>
  <c r="J527" i="37"/>
  <c r="J528" i="37"/>
  <c r="J529" i="37"/>
  <c r="J530" i="37"/>
  <c r="J531" i="37"/>
  <c r="J532" i="37"/>
  <c r="J533" i="37"/>
  <c r="J534" i="37"/>
  <c r="J535" i="37"/>
  <c r="J536" i="37"/>
  <c r="J537" i="37"/>
  <c r="J538" i="37"/>
  <c r="J539" i="37"/>
  <c r="J540" i="37"/>
  <c r="J541" i="37"/>
  <c r="J542" i="37"/>
  <c r="J543" i="37"/>
  <c r="J544" i="37"/>
  <c r="J545" i="37"/>
  <c r="J546" i="37"/>
  <c r="I10" i="37"/>
  <c r="I11" i="37"/>
  <c r="I12" i="37" s="1"/>
  <c r="I13" i="37" s="1"/>
  <c r="I14" i="37" s="1"/>
  <c r="I15" i="37" s="1"/>
  <c r="I16" i="37" s="1"/>
  <c r="I17" i="37" s="1"/>
  <c r="I18" i="37" s="1"/>
  <c r="I19" i="37" s="1"/>
  <c r="I20" i="37" s="1"/>
  <c r="I21" i="37" s="1"/>
  <c r="I22" i="37" s="1"/>
  <c r="I23" i="37" s="1"/>
  <c r="I24" i="37" s="1"/>
  <c r="I25" i="37" s="1"/>
  <c r="I26" i="37" s="1"/>
  <c r="I27" i="37" s="1"/>
  <c r="I28" i="37" s="1"/>
  <c r="I29" i="37" s="1"/>
  <c r="I30" i="37" s="1"/>
  <c r="I31" i="37" s="1"/>
  <c r="I32" i="37" s="1"/>
  <c r="I33" i="37" s="1"/>
  <c r="I34" i="37" s="1"/>
  <c r="I35" i="37" s="1"/>
  <c r="I36" i="37" s="1"/>
  <c r="I37" i="37" s="1"/>
  <c r="I38" i="37" s="1"/>
  <c r="I39" i="37" s="1"/>
  <c r="I40" i="37" s="1"/>
  <c r="I41" i="37" s="1"/>
  <c r="I42" i="37" s="1"/>
  <c r="I43" i="37" s="1"/>
  <c r="I44" i="37" s="1"/>
  <c r="I45" i="37" s="1"/>
  <c r="I46" i="37" s="1"/>
  <c r="I47" i="37" s="1"/>
  <c r="I48" i="37" s="1"/>
  <c r="I49" i="37" s="1"/>
  <c r="I50" i="37" s="1"/>
  <c r="I51" i="37" s="1"/>
  <c r="I52" i="37" s="1"/>
  <c r="I53" i="37" s="1"/>
  <c r="I54" i="37" s="1"/>
  <c r="I55" i="37" s="1"/>
  <c r="I56" i="37" s="1"/>
  <c r="I57" i="37" s="1"/>
  <c r="I58" i="37" s="1"/>
  <c r="I59" i="37" s="1"/>
  <c r="I60" i="37" s="1"/>
  <c r="I61" i="37" s="1"/>
  <c r="I62" i="37" s="1"/>
  <c r="I63" i="37" s="1"/>
  <c r="I64" i="37" s="1"/>
  <c r="I65" i="37" s="1"/>
  <c r="I66" i="37" s="1"/>
  <c r="I67" i="37" s="1"/>
  <c r="I68" i="37" s="1"/>
  <c r="I69" i="37" s="1"/>
  <c r="I70" i="37" s="1"/>
  <c r="I71" i="37" s="1"/>
  <c r="I72" i="37" s="1"/>
  <c r="I73" i="37" s="1"/>
  <c r="I74" i="37" s="1"/>
  <c r="I75" i="37" s="1"/>
  <c r="I76" i="37" s="1"/>
  <c r="I77" i="37" s="1"/>
  <c r="I78" i="37" s="1"/>
  <c r="I79" i="37" s="1"/>
  <c r="I80" i="37" s="1"/>
  <c r="I81" i="37" s="1"/>
  <c r="I82" i="37" s="1"/>
  <c r="I83" i="37" s="1"/>
  <c r="I84" i="37" s="1"/>
  <c r="I85" i="37" s="1"/>
  <c r="I86" i="37" s="1"/>
  <c r="I87" i="37" s="1"/>
  <c r="I88" i="37" s="1"/>
  <c r="I89" i="37" s="1"/>
  <c r="I90" i="37" s="1"/>
  <c r="I91" i="37" s="1"/>
  <c r="I92" i="37" s="1"/>
  <c r="I93" i="37" s="1"/>
  <c r="I94" i="37" s="1"/>
  <c r="I95" i="37" s="1"/>
  <c r="I96" i="37" s="1"/>
  <c r="I97" i="37" s="1"/>
  <c r="I98" i="37" s="1"/>
  <c r="I99" i="37" s="1"/>
  <c r="I100" i="37" s="1"/>
  <c r="I101" i="37" s="1"/>
  <c r="I102" i="37" s="1"/>
  <c r="I103" i="37" s="1"/>
  <c r="I104" i="37" s="1"/>
  <c r="I105" i="37" s="1"/>
  <c r="I106" i="37" s="1"/>
  <c r="I107" i="37" s="1"/>
  <c r="I108" i="37" s="1"/>
  <c r="I109" i="37" s="1"/>
  <c r="I110" i="37" s="1"/>
  <c r="I111" i="37" s="1"/>
  <c r="I112" i="37" s="1"/>
  <c r="I113" i="37" s="1"/>
  <c r="I114" i="37" s="1"/>
  <c r="I115" i="37" s="1"/>
  <c r="I116" i="37" s="1"/>
  <c r="I117" i="37" s="1"/>
  <c r="I118" i="37" s="1"/>
  <c r="I119" i="37" s="1"/>
  <c r="I120" i="37" s="1"/>
  <c r="I121" i="37" s="1"/>
  <c r="I122" i="37" s="1"/>
  <c r="I123" i="37" s="1"/>
  <c r="I124" i="37" s="1"/>
  <c r="I125" i="37" s="1"/>
  <c r="I126" i="37" s="1"/>
  <c r="I127" i="37" s="1"/>
  <c r="I128" i="37" s="1"/>
  <c r="I129" i="37" s="1"/>
  <c r="I130" i="37" s="1"/>
  <c r="I131" i="37" s="1"/>
  <c r="I132" i="37" s="1"/>
  <c r="I133" i="37" s="1"/>
  <c r="I134" i="37" s="1"/>
  <c r="I135" i="37" s="1"/>
  <c r="I136" i="37" s="1"/>
  <c r="I137" i="37" s="1"/>
  <c r="I138" i="37" s="1"/>
  <c r="I139" i="37" s="1"/>
  <c r="I140" i="37" s="1"/>
  <c r="I141" i="37" s="1"/>
  <c r="I142" i="37" s="1"/>
  <c r="I143" i="37" s="1"/>
  <c r="I144" i="37" s="1"/>
  <c r="I145" i="37" s="1"/>
  <c r="I146" i="37" s="1"/>
  <c r="I147" i="37" s="1"/>
  <c r="I148" i="37" s="1"/>
  <c r="I149" i="37" s="1"/>
  <c r="I150" i="37" s="1"/>
  <c r="I151" i="37" s="1"/>
  <c r="I152" i="37" s="1"/>
  <c r="I153" i="37" s="1"/>
  <c r="I154" i="37" s="1"/>
  <c r="I155" i="37" s="1"/>
  <c r="I156" i="37" s="1"/>
  <c r="I157" i="37" s="1"/>
  <c r="I158" i="37" s="1"/>
  <c r="I159" i="37" s="1"/>
  <c r="I160" i="37" s="1"/>
  <c r="I161" i="37" s="1"/>
  <c r="I162" i="37" s="1"/>
  <c r="I163" i="37" s="1"/>
  <c r="I164" i="37" s="1"/>
  <c r="I165" i="37" s="1"/>
  <c r="I166" i="37" s="1"/>
  <c r="I167" i="37" s="1"/>
  <c r="I168" i="37" s="1"/>
  <c r="I169" i="37" s="1"/>
  <c r="I170" i="37" s="1"/>
  <c r="I171" i="37" s="1"/>
  <c r="I172" i="37" s="1"/>
  <c r="I173" i="37" s="1"/>
  <c r="I174" i="37" s="1"/>
  <c r="I175" i="37" s="1"/>
  <c r="I176" i="37" s="1"/>
  <c r="I177" i="37" s="1"/>
  <c r="I178" i="37" s="1"/>
  <c r="I179" i="37" s="1"/>
  <c r="I180" i="37" s="1"/>
  <c r="I181" i="37" s="1"/>
  <c r="I182" i="37" s="1"/>
  <c r="I183" i="37" s="1"/>
  <c r="I184" i="37" s="1"/>
  <c r="I185" i="37" s="1"/>
  <c r="I186" i="37" s="1"/>
  <c r="I187" i="37" s="1"/>
  <c r="I188" i="37" s="1"/>
  <c r="I189" i="37" s="1"/>
  <c r="I190" i="37" s="1"/>
  <c r="I191" i="37" s="1"/>
  <c r="I192" i="37" s="1"/>
  <c r="I193" i="37" s="1"/>
  <c r="I194" i="37" s="1"/>
  <c r="I195" i="37" s="1"/>
  <c r="I196" i="37" s="1"/>
  <c r="I197" i="37" s="1"/>
  <c r="I198" i="37" s="1"/>
  <c r="I199" i="37" s="1"/>
  <c r="I200" i="37" s="1"/>
  <c r="I201" i="37" s="1"/>
  <c r="I202" i="37" s="1"/>
  <c r="I203" i="37" s="1"/>
  <c r="I204" i="37" s="1"/>
  <c r="I205" i="37" s="1"/>
  <c r="I206" i="37" s="1"/>
  <c r="I207" i="37" s="1"/>
  <c r="I208" i="37" s="1"/>
  <c r="I209" i="37" s="1"/>
  <c r="I210" i="37" s="1"/>
  <c r="I211" i="37" s="1"/>
  <c r="I212" i="37" s="1"/>
  <c r="I213" i="37" s="1"/>
  <c r="I214" i="37" s="1"/>
  <c r="I215" i="37" s="1"/>
  <c r="I216" i="37" s="1"/>
  <c r="I217" i="37" s="1"/>
  <c r="I218" i="37" s="1"/>
  <c r="I219" i="37" s="1"/>
  <c r="I220" i="37" s="1"/>
  <c r="I221" i="37" s="1"/>
  <c r="I222" i="37" s="1"/>
  <c r="I223" i="37" s="1"/>
  <c r="I224" i="37" s="1"/>
  <c r="I225" i="37" s="1"/>
  <c r="I226" i="37" s="1"/>
  <c r="I227" i="37" s="1"/>
  <c r="I228" i="37" s="1"/>
  <c r="I229" i="37" s="1"/>
  <c r="I230" i="37" s="1"/>
  <c r="I231" i="37" s="1"/>
  <c r="I232" i="37" s="1"/>
  <c r="I233" i="37" s="1"/>
  <c r="I234" i="37" s="1"/>
  <c r="I235" i="37" s="1"/>
  <c r="I236" i="37" s="1"/>
  <c r="I237" i="37" s="1"/>
  <c r="I238" i="37" s="1"/>
  <c r="I239" i="37" s="1"/>
  <c r="I240" i="37" s="1"/>
  <c r="I241" i="37" s="1"/>
  <c r="I242" i="37" s="1"/>
  <c r="I243" i="37" s="1"/>
  <c r="I244" i="37" s="1"/>
  <c r="I245" i="37" s="1"/>
  <c r="I246" i="37" s="1"/>
  <c r="I247" i="37" s="1"/>
  <c r="I248" i="37" s="1"/>
  <c r="I249" i="37" s="1"/>
  <c r="I250" i="37" s="1"/>
  <c r="I251" i="37" s="1"/>
  <c r="I252" i="37" s="1"/>
  <c r="I253" i="37" s="1"/>
  <c r="I254" i="37" s="1"/>
  <c r="I255" i="37" s="1"/>
  <c r="I256" i="37" s="1"/>
  <c r="I257" i="37" s="1"/>
  <c r="I258" i="37" s="1"/>
  <c r="I259" i="37" s="1"/>
  <c r="I260" i="37" s="1"/>
  <c r="I261" i="37" s="1"/>
  <c r="I262" i="37" s="1"/>
  <c r="I263" i="37" s="1"/>
  <c r="I264" i="37" s="1"/>
  <c r="I265" i="37" s="1"/>
  <c r="I266" i="37" s="1"/>
  <c r="I267" i="37" s="1"/>
  <c r="I268" i="37" s="1"/>
  <c r="I269" i="37" s="1"/>
  <c r="I270" i="37" s="1"/>
  <c r="I271" i="37" s="1"/>
  <c r="I272" i="37" s="1"/>
  <c r="I273" i="37" s="1"/>
  <c r="I274" i="37" s="1"/>
  <c r="I275" i="37" s="1"/>
  <c r="I276" i="37" s="1"/>
  <c r="I277" i="37" s="1"/>
  <c r="I278" i="37" s="1"/>
  <c r="I279" i="37" s="1"/>
  <c r="I280" i="37" s="1"/>
  <c r="I281" i="37" s="1"/>
  <c r="I282" i="37" s="1"/>
  <c r="I283" i="37" s="1"/>
  <c r="I284" i="37" s="1"/>
  <c r="I285" i="37" s="1"/>
  <c r="I286" i="37" s="1"/>
  <c r="I287" i="37" s="1"/>
  <c r="I288" i="37" s="1"/>
  <c r="I289" i="37" s="1"/>
  <c r="I290" i="37" s="1"/>
  <c r="I291" i="37" s="1"/>
  <c r="I292" i="37" s="1"/>
  <c r="I293" i="37" s="1"/>
  <c r="I294" i="37" s="1"/>
  <c r="I295" i="37" s="1"/>
  <c r="I296" i="37" s="1"/>
  <c r="I297" i="37" s="1"/>
  <c r="I298" i="37" s="1"/>
  <c r="I299" i="37" s="1"/>
  <c r="I300" i="37" s="1"/>
  <c r="I301" i="37" s="1"/>
  <c r="I302" i="37" s="1"/>
  <c r="I303" i="37" s="1"/>
  <c r="I304" i="37" s="1"/>
  <c r="I305" i="37" s="1"/>
  <c r="I306" i="37" s="1"/>
  <c r="I307" i="37" s="1"/>
  <c r="I308" i="37" s="1"/>
  <c r="I309" i="37" s="1"/>
  <c r="I310" i="37" s="1"/>
  <c r="I311" i="37" s="1"/>
  <c r="I312" i="37" s="1"/>
  <c r="I313" i="37" s="1"/>
  <c r="I314" i="37" s="1"/>
  <c r="I315" i="37" s="1"/>
  <c r="I316" i="37" s="1"/>
  <c r="I317" i="37" s="1"/>
  <c r="I318" i="37" s="1"/>
  <c r="I319" i="37" s="1"/>
  <c r="I320" i="37" s="1"/>
  <c r="I321" i="37" s="1"/>
  <c r="I322" i="37" s="1"/>
  <c r="I323" i="37" s="1"/>
  <c r="I324" i="37" s="1"/>
  <c r="I325" i="37" s="1"/>
  <c r="I326" i="37" s="1"/>
  <c r="I327" i="37" s="1"/>
  <c r="I328" i="37" s="1"/>
  <c r="I329" i="37" s="1"/>
  <c r="I330" i="37" s="1"/>
  <c r="I331" i="37" s="1"/>
  <c r="I332" i="37" s="1"/>
  <c r="I333" i="37" s="1"/>
  <c r="I334" i="37" s="1"/>
  <c r="I335" i="37" s="1"/>
  <c r="I336" i="37" s="1"/>
  <c r="I337" i="37" s="1"/>
  <c r="I338" i="37" s="1"/>
  <c r="I339" i="37" s="1"/>
  <c r="I340" i="37" s="1"/>
  <c r="I341" i="37" s="1"/>
  <c r="I342" i="37" s="1"/>
  <c r="I343" i="37" s="1"/>
  <c r="I344" i="37" s="1"/>
  <c r="I345" i="37" s="1"/>
  <c r="I346" i="37" s="1"/>
  <c r="I347" i="37" s="1"/>
  <c r="I348" i="37" s="1"/>
  <c r="I349" i="37" s="1"/>
  <c r="I350" i="37" s="1"/>
  <c r="I351" i="37" s="1"/>
  <c r="I352" i="37" s="1"/>
  <c r="I353" i="37" s="1"/>
  <c r="I354" i="37" s="1"/>
  <c r="I355" i="37" s="1"/>
  <c r="I356" i="37" s="1"/>
  <c r="I357" i="37" s="1"/>
  <c r="I358" i="37" s="1"/>
  <c r="I359" i="37" s="1"/>
  <c r="I360" i="37" s="1"/>
  <c r="I361" i="37" s="1"/>
  <c r="I362" i="37" s="1"/>
  <c r="I363" i="37" s="1"/>
  <c r="I364" i="37" s="1"/>
  <c r="I365" i="37" s="1"/>
  <c r="I366" i="37" s="1"/>
  <c r="I367" i="37" s="1"/>
  <c r="I368" i="37" s="1"/>
  <c r="I369" i="37" s="1"/>
  <c r="I370" i="37" s="1"/>
  <c r="I371" i="37" s="1"/>
  <c r="I372" i="37" s="1"/>
  <c r="I373" i="37" s="1"/>
  <c r="I374" i="37" s="1"/>
  <c r="I375" i="37" s="1"/>
  <c r="I376" i="37" s="1"/>
  <c r="I377" i="37" s="1"/>
  <c r="I378" i="37" s="1"/>
  <c r="I379" i="37" s="1"/>
  <c r="I380" i="37" s="1"/>
  <c r="I381" i="37" s="1"/>
  <c r="I382" i="37" s="1"/>
  <c r="I383" i="37" s="1"/>
  <c r="I384" i="37" s="1"/>
  <c r="I385" i="37" s="1"/>
  <c r="I386" i="37" s="1"/>
  <c r="I387" i="37" s="1"/>
  <c r="I388" i="37" s="1"/>
  <c r="I389" i="37" s="1"/>
  <c r="I390" i="37" s="1"/>
  <c r="I391" i="37" s="1"/>
  <c r="I392" i="37" s="1"/>
  <c r="I393" i="37" s="1"/>
  <c r="I394" i="37" s="1"/>
  <c r="I395" i="37" s="1"/>
  <c r="I396" i="37" s="1"/>
  <c r="I397" i="37" s="1"/>
  <c r="I398" i="37" s="1"/>
  <c r="I399" i="37" s="1"/>
  <c r="I400" i="37" s="1"/>
  <c r="I401" i="37" s="1"/>
  <c r="I402" i="37" s="1"/>
  <c r="I403" i="37" s="1"/>
  <c r="I404" i="37" s="1"/>
  <c r="I405" i="37" s="1"/>
  <c r="I406" i="37" s="1"/>
  <c r="I407" i="37" s="1"/>
  <c r="I408" i="37" s="1"/>
  <c r="I409" i="37" s="1"/>
  <c r="I410" i="37" s="1"/>
  <c r="I411" i="37" s="1"/>
  <c r="I412" i="37" s="1"/>
  <c r="I413" i="37" s="1"/>
  <c r="I414" i="37" s="1"/>
  <c r="I415" i="37" s="1"/>
  <c r="I416" i="37" s="1"/>
  <c r="I417" i="37" s="1"/>
  <c r="I418" i="37" s="1"/>
  <c r="I419" i="37" s="1"/>
  <c r="I420" i="37" s="1"/>
  <c r="I421" i="37" s="1"/>
  <c r="I422" i="37" s="1"/>
  <c r="I423" i="37" s="1"/>
  <c r="I424" i="37" s="1"/>
  <c r="I425" i="37" s="1"/>
  <c r="I426" i="37" s="1"/>
  <c r="I427" i="37" s="1"/>
  <c r="I428" i="37" s="1"/>
  <c r="I429" i="37" s="1"/>
  <c r="I430" i="37" s="1"/>
  <c r="I431" i="37" s="1"/>
  <c r="I432" i="37" s="1"/>
  <c r="I433" i="37" s="1"/>
  <c r="I434" i="37" s="1"/>
  <c r="I435" i="37" s="1"/>
  <c r="I436" i="37" s="1"/>
  <c r="I437" i="37" s="1"/>
  <c r="I438" i="37" s="1"/>
  <c r="I439" i="37" s="1"/>
  <c r="I440" i="37" s="1"/>
  <c r="I441" i="37" s="1"/>
  <c r="I442" i="37" s="1"/>
  <c r="I443" i="37" s="1"/>
  <c r="I444" i="37" s="1"/>
  <c r="I445" i="37" s="1"/>
  <c r="I446" i="37" s="1"/>
  <c r="I447" i="37" s="1"/>
  <c r="I448" i="37" s="1"/>
  <c r="I449" i="37" s="1"/>
  <c r="I450" i="37" s="1"/>
  <c r="I451" i="37" s="1"/>
  <c r="I452" i="37" s="1"/>
  <c r="I453" i="37" s="1"/>
  <c r="I454" i="37" s="1"/>
  <c r="I455" i="37" s="1"/>
  <c r="I456" i="37" s="1"/>
  <c r="I457" i="37" s="1"/>
  <c r="I458" i="37" s="1"/>
  <c r="I459" i="37" s="1"/>
  <c r="I460" i="37" s="1"/>
  <c r="I461" i="37" s="1"/>
  <c r="I462" i="37" s="1"/>
  <c r="I463" i="37" s="1"/>
  <c r="I464" i="37" s="1"/>
  <c r="I465" i="37" s="1"/>
  <c r="I466" i="37" s="1"/>
  <c r="I467" i="37" s="1"/>
  <c r="I468" i="37" s="1"/>
  <c r="I469" i="37" s="1"/>
  <c r="I470" i="37" s="1"/>
  <c r="I471" i="37" s="1"/>
  <c r="I472" i="37" s="1"/>
  <c r="I473" i="37" s="1"/>
  <c r="I474" i="37" s="1"/>
  <c r="I475" i="37" s="1"/>
  <c r="I476" i="37" s="1"/>
  <c r="I477" i="37" s="1"/>
  <c r="I478" i="37" s="1"/>
  <c r="I479" i="37" s="1"/>
  <c r="I480" i="37" s="1"/>
  <c r="I481" i="37" s="1"/>
  <c r="I482" i="37" s="1"/>
  <c r="I483" i="37" s="1"/>
  <c r="I484" i="37" s="1"/>
  <c r="I485" i="37" s="1"/>
  <c r="I486" i="37" s="1"/>
  <c r="I487" i="37" s="1"/>
  <c r="I488" i="37" s="1"/>
  <c r="I489" i="37" s="1"/>
  <c r="I490" i="37" s="1"/>
  <c r="I491" i="37" s="1"/>
  <c r="I492" i="37" s="1"/>
  <c r="I493" i="37" s="1"/>
  <c r="I494" i="37" s="1"/>
  <c r="I495" i="37" s="1"/>
  <c r="I496" i="37" s="1"/>
  <c r="I497" i="37" s="1"/>
  <c r="I498" i="37" s="1"/>
  <c r="I499" i="37" s="1"/>
  <c r="I500" i="37" s="1"/>
  <c r="I501" i="37" s="1"/>
  <c r="I502" i="37" s="1"/>
  <c r="I503" i="37" s="1"/>
  <c r="I504" i="37" s="1"/>
  <c r="I505" i="37" s="1"/>
  <c r="I506" i="37" s="1"/>
  <c r="I507" i="37" s="1"/>
  <c r="I508" i="37" s="1"/>
  <c r="I509" i="37" s="1"/>
  <c r="I510" i="37" s="1"/>
  <c r="I511" i="37" s="1"/>
  <c r="I512" i="37" s="1"/>
  <c r="I513" i="37" s="1"/>
  <c r="I514" i="37" s="1"/>
  <c r="I515" i="37" s="1"/>
  <c r="I516" i="37" s="1"/>
  <c r="I517" i="37" s="1"/>
  <c r="I518" i="37" s="1"/>
  <c r="I519" i="37" s="1"/>
  <c r="I520" i="37" s="1"/>
  <c r="I521" i="37" s="1"/>
  <c r="I522" i="37" s="1"/>
  <c r="I523" i="37" s="1"/>
  <c r="I524" i="37" s="1"/>
  <c r="I525" i="37" s="1"/>
  <c r="I526" i="37" s="1"/>
  <c r="I527" i="37" s="1"/>
  <c r="I528" i="37" s="1"/>
  <c r="I529" i="37" s="1"/>
  <c r="I530" i="37" s="1"/>
  <c r="I531" i="37" s="1"/>
  <c r="I532" i="37" s="1"/>
  <c r="I533" i="37" s="1"/>
  <c r="I534" i="37" s="1"/>
  <c r="I535" i="37" s="1"/>
  <c r="I536" i="37" s="1"/>
  <c r="I537" i="37" s="1"/>
  <c r="I538" i="37" s="1"/>
  <c r="I539" i="37" s="1"/>
  <c r="I540" i="37" s="1"/>
  <c r="I541" i="37" s="1"/>
  <c r="I542" i="37" s="1"/>
  <c r="I543" i="37" s="1"/>
  <c r="I544" i="37" s="1"/>
  <c r="I545" i="37" s="1"/>
  <c r="I546" i="37" s="1"/>
  <c r="H9" i="37"/>
  <c r="H10" i="37"/>
  <c r="H11" i="37"/>
  <c r="H12" i="37"/>
  <c r="H13" i="37"/>
  <c r="H14" i="37"/>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42" i="37"/>
  <c r="H43" i="37"/>
  <c r="H44" i="37"/>
  <c r="H45" i="37"/>
  <c r="H46" i="37"/>
  <c r="H47" i="37"/>
  <c r="H48" i="37"/>
  <c r="H49" i="37"/>
  <c r="H50" i="37"/>
  <c r="H51" i="37"/>
  <c r="H52" i="37"/>
  <c r="H53" i="37"/>
  <c r="H54" i="37"/>
  <c r="H55" i="37"/>
  <c r="H56" i="37"/>
  <c r="H57" i="37"/>
  <c r="H58" i="37"/>
  <c r="H59" i="37"/>
  <c r="H60" i="37"/>
  <c r="H61" i="37"/>
  <c r="H62" i="37"/>
  <c r="H63" i="37"/>
  <c r="H64" i="37"/>
  <c r="H65" i="37"/>
  <c r="H66" i="37"/>
  <c r="H67" i="37"/>
  <c r="H68" i="37"/>
  <c r="H69" i="37"/>
  <c r="H70" i="37"/>
  <c r="H71" i="37"/>
  <c r="H72" i="37"/>
  <c r="H73" i="37"/>
  <c r="H74" i="37"/>
  <c r="H75" i="37"/>
  <c r="H76" i="37"/>
  <c r="H77" i="37"/>
  <c r="H78" i="37"/>
  <c r="H79" i="37"/>
  <c r="H80" i="37"/>
  <c r="H81" i="37"/>
  <c r="H82" i="37"/>
  <c r="H83" i="37"/>
  <c r="H84" i="37"/>
  <c r="H85" i="37"/>
  <c r="H86" i="37"/>
  <c r="H87" i="37"/>
  <c r="H88" i="37"/>
  <c r="H89" i="37"/>
  <c r="H90" i="37"/>
  <c r="H91" i="37"/>
  <c r="H92" i="37"/>
  <c r="H93" i="37"/>
  <c r="H94" i="37"/>
  <c r="H95" i="37"/>
  <c r="H96" i="37"/>
  <c r="H97" i="37"/>
  <c r="H98" i="37"/>
  <c r="H99" i="37"/>
  <c r="H100" i="37"/>
  <c r="H101" i="37"/>
  <c r="H102" i="37"/>
  <c r="H103" i="37"/>
  <c r="H104" i="37"/>
  <c r="H105" i="37"/>
  <c r="H106" i="37"/>
  <c r="H107" i="37"/>
  <c r="H108" i="37"/>
  <c r="H109" i="37"/>
  <c r="H110" i="37"/>
  <c r="H111" i="37"/>
  <c r="H112" i="37"/>
  <c r="H113" i="37"/>
  <c r="H114" i="37"/>
  <c r="H115" i="37"/>
  <c r="H116" i="37"/>
  <c r="H117" i="37"/>
  <c r="H118" i="37"/>
  <c r="H119" i="37"/>
  <c r="H120" i="37"/>
  <c r="H121" i="37"/>
  <c r="H122" i="37"/>
  <c r="H123" i="37"/>
  <c r="H124" i="37"/>
  <c r="H125" i="37"/>
  <c r="H126" i="37"/>
  <c r="H127" i="37"/>
  <c r="H128" i="37"/>
  <c r="H129" i="37"/>
  <c r="H130" i="37"/>
  <c r="H131" i="37"/>
  <c r="H132" i="37"/>
  <c r="H133" i="37"/>
  <c r="H134" i="37"/>
  <c r="H135" i="37"/>
  <c r="H136" i="37"/>
  <c r="H137" i="37"/>
  <c r="H138" i="37"/>
  <c r="H139" i="37"/>
  <c r="H140" i="37"/>
  <c r="H141" i="37"/>
  <c r="H142" i="37"/>
  <c r="H143" i="37"/>
  <c r="H144" i="37"/>
  <c r="H145" i="37"/>
  <c r="H146" i="37"/>
  <c r="H147" i="37"/>
  <c r="H148" i="37"/>
  <c r="H149" i="37"/>
  <c r="H150" i="37"/>
  <c r="H151" i="37"/>
  <c r="H152" i="37"/>
  <c r="H153" i="37"/>
  <c r="H154" i="37"/>
  <c r="H155" i="37"/>
  <c r="H156" i="37"/>
  <c r="H157" i="37"/>
  <c r="H158" i="37"/>
  <c r="H159" i="37"/>
  <c r="H160" i="37"/>
  <c r="H161" i="37"/>
  <c r="H162" i="37"/>
  <c r="H163" i="37"/>
  <c r="H164" i="37"/>
  <c r="H165" i="37"/>
  <c r="H166" i="37"/>
  <c r="H167" i="37"/>
  <c r="H168" i="37"/>
  <c r="H169" i="37"/>
  <c r="H170" i="37"/>
  <c r="H171" i="37"/>
  <c r="H172" i="37"/>
  <c r="H173" i="37"/>
  <c r="H174" i="37"/>
  <c r="H175" i="37"/>
  <c r="H176" i="37"/>
  <c r="H177" i="37"/>
  <c r="H178" i="37"/>
  <c r="H179" i="37"/>
  <c r="H180" i="37"/>
  <c r="H181" i="37"/>
  <c r="H182" i="37"/>
  <c r="H183" i="37"/>
  <c r="H184" i="37"/>
  <c r="H185" i="37"/>
  <c r="H186" i="37"/>
  <c r="H187" i="37"/>
  <c r="H188" i="37"/>
  <c r="H189" i="37"/>
  <c r="H190" i="37"/>
  <c r="H191" i="37"/>
  <c r="H192" i="37"/>
  <c r="H193" i="37"/>
  <c r="H194" i="37"/>
  <c r="H195" i="37"/>
  <c r="H196" i="37"/>
  <c r="H197" i="37"/>
  <c r="H198" i="37"/>
  <c r="H199" i="37"/>
  <c r="H200" i="37"/>
  <c r="H201" i="37"/>
  <c r="H202" i="37"/>
  <c r="H203" i="37"/>
  <c r="H204" i="37"/>
  <c r="H205" i="37"/>
  <c r="H206" i="37"/>
  <c r="H207" i="37"/>
  <c r="H208" i="37"/>
  <c r="H209" i="37"/>
  <c r="H210" i="37"/>
  <c r="H211" i="37"/>
  <c r="H212" i="37"/>
  <c r="H213" i="37"/>
  <c r="H214" i="37"/>
  <c r="H215" i="37"/>
  <c r="H216" i="37"/>
  <c r="H217" i="37"/>
  <c r="H218" i="37"/>
  <c r="H219" i="37"/>
  <c r="H220" i="37"/>
  <c r="H221" i="37"/>
  <c r="H222" i="37"/>
  <c r="H223" i="37"/>
  <c r="H224" i="37"/>
  <c r="H225" i="37"/>
  <c r="H226" i="37"/>
  <c r="H227" i="37"/>
  <c r="H228" i="37"/>
  <c r="H229" i="37"/>
  <c r="H230" i="37"/>
  <c r="H231" i="37"/>
  <c r="H232" i="37"/>
  <c r="H233" i="37"/>
  <c r="H234" i="37"/>
  <c r="H235" i="37"/>
  <c r="H236" i="37"/>
  <c r="H237" i="37"/>
  <c r="H238" i="37"/>
  <c r="H239" i="37"/>
  <c r="H240" i="37"/>
  <c r="H241" i="37"/>
  <c r="H242" i="37"/>
  <c r="H243" i="37"/>
  <c r="H244" i="37"/>
  <c r="H245" i="37"/>
  <c r="H246" i="37"/>
  <c r="H247" i="37"/>
  <c r="H248" i="37"/>
  <c r="H249" i="37"/>
  <c r="H250" i="37"/>
  <c r="H251" i="37"/>
  <c r="H252" i="37"/>
  <c r="H253" i="37"/>
  <c r="H254" i="37"/>
  <c r="H255" i="37"/>
  <c r="H256" i="37"/>
  <c r="H257" i="37"/>
  <c r="H258" i="37"/>
  <c r="H259" i="37"/>
  <c r="H260" i="37"/>
  <c r="H261" i="37"/>
  <c r="H262" i="37"/>
  <c r="H263" i="37"/>
  <c r="H264" i="37"/>
  <c r="H265" i="37"/>
  <c r="H266" i="37"/>
  <c r="H267" i="37"/>
  <c r="H268" i="37"/>
  <c r="H269" i="37"/>
  <c r="H270" i="37"/>
  <c r="H271" i="37"/>
  <c r="H272" i="37"/>
  <c r="H273" i="37"/>
  <c r="H274" i="37"/>
  <c r="H275" i="37"/>
  <c r="H276" i="37"/>
  <c r="H277" i="37"/>
  <c r="H278" i="37"/>
  <c r="H279" i="37"/>
  <c r="H280" i="37"/>
  <c r="H281" i="37"/>
  <c r="H282" i="37"/>
  <c r="H283" i="37"/>
  <c r="H284" i="37"/>
  <c r="H285" i="37"/>
  <c r="H286" i="37"/>
  <c r="H287" i="37"/>
  <c r="H288" i="37"/>
  <c r="H289" i="37"/>
  <c r="H290" i="37"/>
  <c r="H291" i="37"/>
  <c r="H292" i="37"/>
  <c r="H293" i="37"/>
  <c r="H294" i="37"/>
  <c r="H295" i="37"/>
  <c r="H296" i="37"/>
  <c r="H297" i="37"/>
  <c r="H298" i="37"/>
  <c r="H299" i="37"/>
  <c r="H300" i="37"/>
  <c r="H301" i="37"/>
  <c r="H302" i="37"/>
  <c r="H303" i="37"/>
  <c r="H304" i="37"/>
  <c r="H305" i="37"/>
  <c r="H306" i="37"/>
  <c r="H307" i="37"/>
  <c r="H308" i="37"/>
  <c r="H309" i="37"/>
  <c r="H310" i="37"/>
  <c r="H311" i="37"/>
  <c r="H312" i="37"/>
  <c r="H313" i="37"/>
  <c r="H314" i="37"/>
  <c r="H315" i="37"/>
  <c r="H316" i="37"/>
  <c r="H317" i="37"/>
  <c r="H318" i="37"/>
  <c r="H319" i="37"/>
  <c r="H320" i="37"/>
  <c r="H321" i="37"/>
  <c r="H322" i="37"/>
  <c r="H323" i="37"/>
  <c r="H324" i="37"/>
  <c r="H325" i="37"/>
  <c r="H326" i="37"/>
  <c r="H327" i="37"/>
  <c r="H328" i="37"/>
  <c r="H329" i="37"/>
  <c r="H330" i="37"/>
  <c r="H331" i="37"/>
  <c r="H332" i="37"/>
  <c r="H333" i="37"/>
  <c r="H334" i="37"/>
  <c r="H335" i="37"/>
  <c r="H336" i="37"/>
  <c r="H337" i="37"/>
  <c r="H338" i="37"/>
  <c r="H339" i="37"/>
  <c r="H340" i="37"/>
  <c r="H341" i="37"/>
  <c r="H342" i="37"/>
  <c r="H343" i="37"/>
  <c r="H344" i="37"/>
  <c r="H345" i="37"/>
  <c r="H346" i="37"/>
  <c r="H347" i="37"/>
  <c r="H348" i="37"/>
  <c r="H349" i="37"/>
  <c r="H350" i="37"/>
  <c r="H351" i="37"/>
  <c r="H352" i="37"/>
  <c r="H353" i="37"/>
  <c r="H354" i="37"/>
  <c r="H355" i="37"/>
  <c r="H356" i="37"/>
  <c r="H357" i="37"/>
  <c r="H358" i="37"/>
  <c r="H359" i="37"/>
  <c r="H360" i="37"/>
  <c r="H361" i="37"/>
  <c r="H362" i="37"/>
  <c r="H363" i="37"/>
  <c r="H364" i="37"/>
  <c r="H365" i="37"/>
  <c r="H366" i="37"/>
  <c r="H367" i="37"/>
  <c r="H368" i="37"/>
  <c r="H369" i="37"/>
  <c r="H370" i="37"/>
  <c r="H371" i="37"/>
  <c r="H372" i="37"/>
  <c r="H373" i="37"/>
  <c r="H374" i="37"/>
  <c r="H375" i="37"/>
  <c r="H376" i="37"/>
  <c r="H377" i="37"/>
  <c r="H378" i="37"/>
  <c r="H379" i="37"/>
  <c r="H380" i="37"/>
  <c r="H381" i="37"/>
  <c r="H382" i="37"/>
  <c r="H383" i="37"/>
  <c r="H384" i="37"/>
  <c r="H385" i="37"/>
  <c r="H386" i="37"/>
  <c r="H387" i="37"/>
  <c r="H388" i="37"/>
  <c r="H389" i="37"/>
  <c r="H390" i="37"/>
  <c r="H391" i="37"/>
  <c r="H392" i="37"/>
  <c r="H393" i="37"/>
  <c r="H394" i="37"/>
  <c r="H395" i="37"/>
  <c r="H396" i="37"/>
  <c r="H397" i="37"/>
  <c r="H398" i="37"/>
  <c r="H399" i="37"/>
  <c r="H400" i="37"/>
  <c r="H401" i="37"/>
  <c r="H402" i="37"/>
  <c r="H403" i="37"/>
  <c r="H404" i="37"/>
  <c r="H405" i="37"/>
  <c r="H406" i="37"/>
  <c r="H407" i="37"/>
  <c r="H408" i="37"/>
  <c r="H409" i="37"/>
  <c r="H410" i="37"/>
  <c r="H411" i="37"/>
  <c r="H412" i="37"/>
  <c r="H413" i="37"/>
  <c r="H414" i="37"/>
  <c r="H415" i="37"/>
  <c r="H416" i="37"/>
  <c r="H417" i="37"/>
  <c r="H418" i="37"/>
  <c r="H419" i="37"/>
  <c r="H420" i="37"/>
  <c r="H421" i="37"/>
  <c r="H422" i="37"/>
  <c r="H423" i="37"/>
  <c r="H424" i="37"/>
  <c r="H425" i="37"/>
  <c r="H426" i="37"/>
  <c r="H427" i="37"/>
  <c r="H428" i="37"/>
  <c r="H429" i="37"/>
  <c r="H430" i="37"/>
  <c r="H431" i="37"/>
  <c r="H432" i="37"/>
  <c r="H433" i="37"/>
  <c r="H434" i="37"/>
  <c r="H435" i="37"/>
  <c r="H436" i="37"/>
  <c r="H437" i="37"/>
  <c r="H438" i="37"/>
  <c r="H439" i="37"/>
  <c r="H440" i="37"/>
  <c r="H441" i="37"/>
  <c r="H442" i="37"/>
  <c r="H443" i="37"/>
  <c r="H444" i="37"/>
  <c r="H445" i="37"/>
  <c r="H446" i="37"/>
  <c r="H447" i="37"/>
  <c r="H448" i="37"/>
  <c r="H449" i="37"/>
  <c r="H450" i="37"/>
  <c r="H451" i="37"/>
  <c r="H452" i="37"/>
  <c r="H453" i="37"/>
  <c r="H454" i="37"/>
  <c r="H455" i="37"/>
  <c r="H456" i="37"/>
  <c r="H457" i="37"/>
  <c r="H458" i="37"/>
  <c r="H459" i="37"/>
  <c r="H460" i="37"/>
  <c r="H461" i="37"/>
  <c r="H462" i="37"/>
  <c r="H463" i="37"/>
  <c r="H464" i="37"/>
  <c r="H465" i="37"/>
  <c r="H466" i="37"/>
  <c r="H467" i="37"/>
  <c r="H468" i="37"/>
  <c r="H469" i="37"/>
  <c r="H470" i="37"/>
  <c r="H471" i="37"/>
  <c r="H472" i="37"/>
  <c r="H473" i="37"/>
  <c r="H474" i="37"/>
  <c r="H475" i="37"/>
  <c r="H476" i="37"/>
  <c r="H477" i="37"/>
  <c r="H478" i="37"/>
  <c r="H479" i="37"/>
  <c r="H480" i="37"/>
  <c r="H481" i="37"/>
  <c r="H482" i="37"/>
  <c r="H483" i="37"/>
  <c r="H484" i="37"/>
  <c r="H485" i="37"/>
  <c r="H486" i="37"/>
  <c r="H487" i="37"/>
  <c r="H488" i="37"/>
  <c r="H489" i="37"/>
  <c r="H490" i="37"/>
  <c r="H491" i="37"/>
  <c r="H492" i="37"/>
  <c r="H493" i="37"/>
  <c r="H494" i="37"/>
  <c r="H495" i="37"/>
  <c r="H496" i="37"/>
  <c r="H497" i="37"/>
  <c r="H498" i="37"/>
  <c r="H499" i="37"/>
  <c r="H500" i="37"/>
  <c r="H501" i="37"/>
  <c r="H502" i="37"/>
  <c r="H503" i="37"/>
  <c r="H504" i="37"/>
  <c r="H505" i="37"/>
  <c r="H506" i="37"/>
  <c r="H507" i="37"/>
  <c r="H508" i="37"/>
  <c r="H509" i="37"/>
  <c r="H510" i="37"/>
  <c r="H511" i="37"/>
  <c r="H512" i="37"/>
  <c r="H513" i="37"/>
  <c r="H514" i="37"/>
  <c r="H515" i="37"/>
  <c r="H516" i="37"/>
  <c r="H517" i="37"/>
  <c r="H518" i="37"/>
  <c r="H519" i="37"/>
  <c r="H520" i="37"/>
  <c r="H521" i="37"/>
  <c r="H522" i="37"/>
  <c r="H523" i="37"/>
  <c r="H524" i="37"/>
  <c r="H525" i="37"/>
  <c r="H526" i="37"/>
  <c r="H527" i="37"/>
  <c r="H528" i="37"/>
  <c r="H529" i="37"/>
  <c r="H530" i="37"/>
  <c r="H531" i="37"/>
  <c r="H532" i="37"/>
  <c r="H533" i="37"/>
  <c r="H534" i="37"/>
  <c r="H535" i="37"/>
  <c r="H536" i="37"/>
  <c r="H537" i="37"/>
  <c r="H538" i="37"/>
  <c r="H539" i="37"/>
  <c r="H540" i="37"/>
  <c r="H541" i="37"/>
  <c r="H542" i="37"/>
  <c r="H543" i="37"/>
  <c r="H544" i="37"/>
  <c r="H545" i="37"/>
  <c r="H546" i="37"/>
  <c r="B665" i="27"/>
  <c r="B659" i="27"/>
  <c r="B533" i="27"/>
  <c r="B320" i="27"/>
  <c r="B68" i="27"/>
  <c r="B60" i="27"/>
  <c r="B21" i="27"/>
  <c r="C320" i="27"/>
  <c r="E546" i="37" l="1"/>
  <c r="D546" i="37"/>
  <c r="B546" i="37"/>
  <c r="E545" i="37"/>
  <c r="D545" i="37"/>
  <c r="B545" i="37"/>
  <c r="E544" i="37"/>
  <c r="D544" i="37"/>
  <c r="B544" i="37"/>
  <c r="E543" i="37"/>
  <c r="D543" i="37"/>
  <c r="B543" i="37"/>
  <c r="E542" i="37"/>
  <c r="D542" i="37"/>
  <c r="B542" i="37"/>
  <c r="E541" i="37"/>
  <c r="D541" i="37"/>
  <c r="B541" i="37"/>
  <c r="E540" i="37"/>
  <c r="D540" i="37"/>
  <c r="B540" i="37"/>
  <c r="E539" i="37"/>
  <c r="D539" i="37"/>
  <c r="B539" i="37"/>
  <c r="E538" i="37"/>
  <c r="D538" i="37"/>
  <c r="B538" i="37"/>
  <c r="E537" i="37"/>
  <c r="D537" i="37"/>
  <c r="B537" i="37"/>
  <c r="E536" i="37"/>
  <c r="D536" i="37"/>
  <c r="B536" i="37"/>
  <c r="E535" i="37"/>
  <c r="D535" i="37"/>
  <c r="B535" i="37"/>
  <c r="E534" i="37"/>
  <c r="D534" i="37"/>
  <c r="B534" i="37"/>
  <c r="E533" i="37"/>
  <c r="D533" i="37"/>
  <c r="B533" i="37"/>
  <c r="E532" i="37"/>
  <c r="D532" i="37"/>
  <c r="B532" i="37"/>
  <c r="D531" i="37"/>
  <c r="C531" i="37"/>
  <c r="E531" i="37" s="1"/>
  <c r="B531" i="37"/>
  <c r="E530" i="37"/>
  <c r="D530" i="37"/>
  <c r="B530" i="37"/>
  <c r="E529" i="37"/>
  <c r="D529" i="37"/>
  <c r="B529" i="37"/>
  <c r="E528" i="37"/>
  <c r="D528" i="37"/>
  <c r="B528" i="37"/>
  <c r="E527" i="37"/>
  <c r="D527" i="37"/>
  <c r="B527" i="37"/>
  <c r="E526" i="37"/>
  <c r="D526" i="37"/>
  <c r="B526" i="37"/>
  <c r="D525" i="37"/>
  <c r="C525" i="37"/>
  <c r="E525" i="37" s="1"/>
  <c r="B525" i="37"/>
  <c r="E522" i="37"/>
  <c r="D522" i="37"/>
  <c r="B522" i="37"/>
  <c r="E524" i="37"/>
  <c r="D524" i="37"/>
  <c r="B524" i="37"/>
  <c r="E523" i="37"/>
  <c r="D523" i="37"/>
  <c r="B523" i="37"/>
  <c r="E520" i="37"/>
  <c r="D520" i="37"/>
  <c r="B520" i="37"/>
  <c r="E521" i="37"/>
  <c r="D521" i="37"/>
  <c r="B521" i="37"/>
  <c r="E519" i="37"/>
  <c r="D519" i="37"/>
  <c r="B519" i="37"/>
  <c r="E518" i="37"/>
  <c r="D518" i="37"/>
  <c r="B518" i="37"/>
  <c r="E517" i="37"/>
  <c r="D517" i="37"/>
  <c r="B517" i="37"/>
  <c r="E516" i="37"/>
  <c r="D516" i="37"/>
  <c r="B516" i="37"/>
  <c r="E514" i="37"/>
  <c r="D514" i="37"/>
  <c r="B514" i="37"/>
  <c r="E515" i="37"/>
  <c r="D515" i="37"/>
  <c r="B515" i="37"/>
  <c r="E512" i="37"/>
  <c r="D512" i="37"/>
  <c r="B512" i="37"/>
  <c r="E513" i="37"/>
  <c r="D513" i="37"/>
  <c r="B513" i="37"/>
  <c r="D511" i="37"/>
  <c r="C511" i="37"/>
  <c r="E511" i="37" s="1"/>
  <c r="B511" i="37"/>
  <c r="E510" i="37"/>
  <c r="D510" i="37"/>
  <c r="B510" i="37"/>
  <c r="E509" i="37"/>
  <c r="D509" i="37"/>
  <c r="B509" i="37"/>
  <c r="E508" i="37"/>
  <c r="D508" i="37"/>
  <c r="B508" i="37"/>
  <c r="D507" i="37"/>
  <c r="C507" i="37"/>
  <c r="E507" i="37" s="1"/>
  <c r="B507" i="37"/>
  <c r="E505" i="37"/>
  <c r="D505" i="37"/>
  <c r="B505" i="37"/>
  <c r="D506" i="37"/>
  <c r="C506" i="37"/>
  <c r="E506" i="37" s="1"/>
  <c r="B506" i="37"/>
  <c r="E503" i="37"/>
  <c r="D503" i="37"/>
  <c r="B503" i="37"/>
  <c r="E504" i="37"/>
  <c r="D504" i="37"/>
  <c r="B504" i="37"/>
  <c r="E502" i="37"/>
  <c r="D502" i="37"/>
  <c r="B502" i="37"/>
  <c r="E500" i="37"/>
  <c r="D500" i="37"/>
  <c r="B500" i="37"/>
  <c r="E501" i="37"/>
  <c r="D501" i="37"/>
  <c r="B501" i="37"/>
  <c r="D499" i="37"/>
  <c r="C499" i="37"/>
  <c r="E499" i="37" s="1"/>
  <c r="B499" i="37"/>
  <c r="E498" i="37"/>
  <c r="D498" i="37"/>
  <c r="B498" i="37"/>
  <c r="E497" i="37"/>
  <c r="D497" i="37"/>
  <c r="B497" i="37"/>
  <c r="E496" i="37"/>
  <c r="D496" i="37"/>
  <c r="B496" i="37"/>
  <c r="E495" i="37"/>
  <c r="D495" i="37"/>
  <c r="B495" i="37"/>
  <c r="E493" i="37"/>
  <c r="D493" i="37"/>
  <c r="B493" i="37"/>
  <c r="E491" i="37"/>
  <c r="D491" i="37"/>
  <c r="B491" i="37"/>
  <c r="E492" i="37"/>
  <c r="D492" i="37"/>
  <c r="B492" i="37"/>
  <c r="E494" i="37"/>
  <c r="D494" i="37"/>
  <c r="B494" i="37"/>
  <c r="E490" i="37"/>
  <c r="D490" i="37"/>
  <c r="B490" i="37"/>
  <c r="E489" i="37"/>
  <c r="D489" i="37"/>
  <c r="B489" i="37"/>
  <c r="E488" i="37"/>
  <c r="D488" i="37"/>
  <c r="B488" i="37"/>
  <c r="D487" i="37"/>
  <c r="C487" i="37"/>
  <c r="E487" i="37" s="1"/>
  <c r="B487" i="37"/>
  <c r="E486" i="37"/>
  <c r="D486" i="37"/>
  <c r="B486" i="37"/>
  <c r="E485" i="37"/>
  <c r="D485" i="37"/>
  <c r="B485" i="37"/>
  <c r="E484" i="37"/>
  <c r="D484" i="37"/>
  <c r="B484" i="37"/>
  <c r="E483" i="37"/>
  <c r="D483" i="37"/>
  <c r="B483" i="37"/>
  <c r="D482" i="37"/>
  <c r="C482" i="37"/>
  <c r="E482" i="37" s="1"/>
  <c r="B482" i="37"/>
  <c r="E481" i="37"/>
  <c r="D481" i="37"/>
  <c r="B481" i="37"/>
  <c r="E480" i="37"/>
  <c r="D480" i="37"/>
  <c r="B480" i="37"/>
  <c r="E479" i="37"/>
  <c r="D479" i="37"/>
  <c r="B479" i="37"/>
  <c r="E476" i="37"/>
  <c r="D476" i="37"/>
  <c r="B476" i="37"/>
  <c r="E477" i="37"/>
  <c r="D477" i="37"/>
  <c r="B477" i="37"/>
  <c r="E473" i="37"/>
  <c r="D473" i="37"/>
  <c r="B473" i="37"/>
  <c r="E475" i="37"/>
  <c r="D475" i="37"/>
  <c r="B475" i="37"/>
  <c r="E474" i="37"/>
  <c r="D474" i="37"/>
  <c r="B474" i="37"/>
  <c r="E471" i="37"/>
  <c r="D471" i="37"/>
  <c r="B471" i="37"/>
  <c r="D472" i="37"/>
  <c r="C472" i="37"/>
  <c r="E472" i="37" s="1"/>
  <c r="B472" i="37"/>
  <c r="E478" i="37"/>
  <c r="D478" i="37"/>
  <c r="B478" i="37"/>
  <c r="D469" i="37"/>
  <c r="C469" i="37"/>
  <c r="E469" i="37" s="1"/>
  <c r="B469" i="37"/>
  <c r="D470" i="37"/>
  <c r="C470" i="37"/>
  <c r="E470" i="37" s="1"/>
  <c r="B470" i="37"/>
  <c r="D467" i="37"/>
  <c r="C467" i="37"/>
  <c r="E467" i="37" s="1"/>
  <c r="B467" i="37"/>
  <c r="D461" i="37"/>
  <c r="C461" i="37"/>
  <c r="E461" i="37" s="1"/>
  <c r="B461" i="37"/>
  <c r="E465" i="37"/>
  <c r="D465" i="37"/>
  <c r="B465" i="37"/>
  <c r="E464" i="37"/>
  <c r="D464" i="37"/>
  <c r="B464" i="37"/>
  <c r="E466" i="37"/>
  <c r="D466" i="37"/>
  <c r="B466" i="37"/>
  <c r="E468" i="37"/>
  <c r="D468" i="37"/>
  <c r="B468" i="37"/>
  <c r="D462" i="37"/>
  <c r="C462" i="37"/>
  <c r="E462" i="37" s="1"/>
  <c r="B462" i="37"/>
  <c r="D463" i="37"/>
  <c r="C463" i="37"/>
  <c r="E463" i="37" s="1"/>
  <c r="B463" i="37"/>
  <c r="E460" i="37"/>
  <c r="D460" i="37"/>
  <c r="B460" i="37"/>
  <c r="D459" i="37"/>
  <c r="C459" i="37"/>
  <c r="E459" i="37" s="1"/>
  <c r="B459" i="37"/>
  <c r="D456" i="37"/>
  <c r="C456" i="37"/>
  <c r="E456" i="37" s="1"/>
  <c r="B456" i="37"/>
  <c r="D458" i="37"/>
  <c r="C458" i="37"/>
  <c r="E458" i="37" s="1"/>
  <c r="B458" i="37"/>
  <c r="E453" i="37"/>
  <c r="D453" i="37"/>
  <c r="B453" i="37"/>
  <c r="E457" i="37"/>
  <c r="D457" i="37"/>
  <c r="B457" i="37"/>
  <c r="E454" i="37"/>
  <c r="D454" i="37"/>
  <c r="B454" i="37"/>
  <c r="E452" i="37"/>
  <c r="D452" i="37"/>
  <c r="B452" i="37"/>
  <c r="E455" i="37"/>
  <c r="D455" i="37"/>
  <c r="B455" i="37"/>
  <c r="D449" i="37"/>
  <c r="C449" i="37"/>
  <c r="E449" i="37" s="1"/>
  <c r="B449" i="37"/>
  <c r="E451" i="37"/>
  <c r="D451" i="37"/>
  <c r="B451" i="37"/>
  <c r="D448" i="37"/>
  <c r="C448" i="37"/>
  <c r="E448" i="37" s="1"/>
  <c r="B448" i="37"/>
  <c r="E447" i="37"/>
  <c r="D447" i="37"/>
  <c r="B447" i="37"/>
  <c r="E445" i="37"/>
  <c r="D445" i="37"/>
  <c r="B445" i="37"/>
  <c r="E444" i="37"/>
  <c r="D444" i="37"/>
  <c r="B444" i="37"/>
  <c r="E446" i="37"/>
  <c r="D446" i="37"/>
  <c r="B446" i="37"/>
  <c r="E443" i="37"/>
  <c r="D443" i="37"/>
  <c r="B443" i="37"/>
  <c r="E442" i="37"/>
  <c r="D442" i="37"/>
  <c r="B442" i="37"/>
  <c r="E440" i="37"/>
  <c r="D440" i="37"/>
  <c r="B440" i="37"/>
  <c r="E434" i="37"/>
  <c r="D434" i="37"/>
  <c r="B434" i="37"/>
  <c r="E439" i="37"/>
  <c r="D439" i="37"/>
  <c r="B439" i="37"/>
  <c r="E441" i="37"/>
  <c r="D441" i="37"/>
  <c r="B441" i="37"/>
  <c r="D437" i="37"/>
  <c r="C437" i="37"/>
  <c r="E437" i="37" s="1"/>
  <c r="B437" i="37"/>
  <c r="E438" i="37"/>
  <c r="D438" i="37"/>
  <c r="B438" i="37"/>
  <c r="D436" i="37"/>
  <c r="C436" i="37"/>
  <c r="E436" i="37" s="1"/>
  <c r="B436" i="37"/>
  <c r="E435" i="37"/>
  <c r="D435" i="37"/>
  <c r="B435" i="37"/>
  <c r="D431" i="37"/>
  <c r="C431" i="37"/>
  <c r="E431" i="37" s="1"/>
  <c r="B431" i="37"/>
  <c r="E433" i="37"/>
  <c r="D433" i="37"/>
  <c r="B433" i="37"/>
  <c r="E432" i="37"/>
  <c r="D432" i="37"/>
  <c r="C432" i="37"/>
  <c r="B432" i="37"/>
  <c r="E430" i="37"/>
  <c r="D430" i="37"/>
  <c r="B430" i="37"/>
  <c r="D429" i="37"/>
  <c r="C429" i="37"/>
  <c r="E429" i="37" s="1"/>
  <c r="B429" i="37"/>
  <c r="E428" i="37"/>
  <c r="D428" i="37"/>
  <c r="B428" i="37"/>
  <c r="D421" i="37"/>
  <c r="C421" i="37"/>
  <c r="E421" i="37" s="1"/>
  <c r="B421" i="37"/>
  <c r="E423" i="37"/>
  <c r="D423" i="37"/>
  <c r="B423" i="37"/>
  <c r="D427" i="37"/>
  <c r="C427" i="37"/>
  <c r="E427" i="37" s="1"/>
  <c r="B427" i="37"/>
  <c r="E425" i="37"/>
  <c r="D425" i="37"/>
  <c r="B425" i="37"/>
  <c r="E424" i="37"/>
  <c r="D424" i="37"/>
  <c r="B424" i="37"/>
  <c r="D422" i="37"/>
  <c r="C422" i="37"/>
  <c r="E422" i="37" s="1"/>
  <c r="B422" i="37"/>
  <c r="E420" i="37"/>
  <c r="D420" i="37"/>
  <c r="B420" i="37"/>
  <c r="E419" i="37"/>
  <c r="D419" i="37"/>
  <c r="B419" i="37"/>
  <c r="E418" i="37"/>
  <c r="D418" i="37"/>
  <c r="B418" i="37"/>
  <c r="D417" i="37"/>
  <c r="C417" i="37"/>
  <c r="E417" i="37" s="1"/>
  <c r="B417" i="37"/>
  <c r="D416" i="37"/>
  <c r="C416" i="37"/>
  <c r="E416" i="37" s="1"/>
  <c r="B416" i="37"/>
  <c r="E407" i="37"/>
  <c r="D407" i="37"/>
  <c r="B407" i="37"/>
  <c r="E415" i="37"/>
  <c r="D415" i="37"/>
  <c r="B415" i="37"/>
  <c r="E406" i="37"/>
  <c r="D406" i="37"/>
  <c r="B406" i="37"/>
  <c r="E408" i="37"/>
  <c r="D408" i="37"/>
  <c r="B408" i="37"/>
  <c r="D414" i="37"/>
  <c r="C414" i="37"/>
  <c r="E414" i="37" s="1"/>
  <c r="B414" i="37"/>
  <c r="E410" i="37"/>
  <c r="D410" i="37"/>
  <c r="B410" i="37"/>
  <c r="E411" i="37"/>
  <c r="D411" i="37"/>
  <c r="B411" i="37"/>
  <c r="E412" i="37"/>
  <c r="D412" i="37"/>
  <c r="B412" i="37"/>
  <c r="E413" i="37"/>
  <c r="D413" i="37"/>
  <c r="B413" i="37"/>
  <c r="E409" i="37"/>
  <c r="D409" i="37"/>
  <c r="B409" i="37"/>
  <c r="D405" i="37"/>
  <c r="C405" i="37"/>
  <c r="E405" i="37" s="1"/>
  <c r="B405" i="37"/>
  <c r="E403" i="37"/>
  <c r="D403" i="37"/>
  <c r="B403" i="37"/>
  <c r="E400" i="37"/>
  <c r="D400" i="37"/>
  <c r="B400" i="37"/>
  <c r="E404" i="37"/>
  <c r="D404" i="37"/>
  <c r="B404" i="37"/>
  <c r="E450" i="37"/>
  <c r="D450" i="37"/>
  <c r="B450" i="37"/>
  <c r="E402" i="37"/>
  <c r="D402" i="37"/>
  <c r="B402" i="37"/>
  <c r="E401" i="37"/>
  <c r="D401" i="37"/>
  <c r="B401" i="37"/>
  <c r="E394" i="37"/>
  <c r="D394" i="37"/>
  <c r="B394" i="37"/>
  <c r="E395" i="37"/>
  <c r="D395" i="37"/>
  <c r="B395" i="37"/>
  <c r="D397" i="37"/>
  <c r="C397" i="37"/>
  <c r="E397" i="37" s="1"/>
  <c r="B397" i="37"/>
  <c r="E399" i="37"/>
  <c r="D399" i="37"/>
  <c r="B399" i="37"/>
  <c r="D398" i="37"/>
  <c r="C398" i="37"/>
  <c r="E398" i="37" s="1"/>
  <c r="B398" i="37"/>
  <c r="E396" i="37"/>
  <c r="D396" i="37"/>
  <c r="B396" i="37"/>
  <c r="E390" i="37"/>
  <c r="D390" i="37"/>
  <c r="B390" i="37"/>
  <c r="E392" i="37"/>
  <c r="D392" i="37"/>
  <c r="B392" i="37"/>
  <c r="E426" i="37"/>
  <c r="D426" i="37"/>
  <c r="B426" i="37"/>
  <c r="D393" i="37"/>
  <c r="C393" i="37"/>
  <c r="E393" i="37" s="1"/>
  <c r="B393" i="37"/>
  <c r="E391" i="37"/>
  <c r="D391" i="37"/>
  <c r="B391" i="37"/>
  <c r="E387" i="37"/>
  <c r="D387" i="37"/>
  <c r="B387" i="37"/>
  <c r="F389" i="37"/>
  <c r="D389" i="37"/>
  <c r="C389" i="37"/>
  <c r="E389" i="37" s="1"/>
  <c r="B389" i="37"/>
  <c r="D388" i="37"/>
  <c r="C388" i="37"/>
  <c r="E388" i="37" s="1"/>
  <c r="B388" i="37"/>
  <c r="E384" i="37"/>
  <c r="D384" i="37"/>
  <c r="B384" i="37"/>
  <c r="E385" i="37"/>
  <c r="D385" i="37"/>
  <c r="B385" i="37"/>
  <c r="E386" i="37"/>
  <c r="D386" i="37"/>
  <c r="B386" i="37"/>
  <c r="E382" i="37"/>
  <c r="D382" i="37"/>
  <c r="B382" i="37"/>
  <c r="E379" i="37"/>
  <c r="D379" i="37"/>
  <c r="B379" i="37"/>
  <c r="E383" i="37"/>
  <c r="D383" i="37"/>
  <c r="B383" i="37"/>
  <c r="E378" i="37"/>
  <c r="D378" i="37"/>
  <c r="B378" i="37"/>
  <c r="D381" i="37"/>
  <c r="C381" i="37"/>
  <c r="E381" i="37" s="1"/>
  <c r="B381" i="37"/>
  <c r="E380" i="37"/>
  <c r="D380" i="37"/>
  <c r="B380" i="37"/>
  <c r="E375" i="37"/>
  <c r="D375" i="37"/>
  <c r="B375" i="37"/>
  <c r="D376" i="37"/>
  <c r="C376" i="37"/>
  <c r="E376" i="37" s="1"/>
  <c r="B376" i="37"/>
  <c r="E372" i="37"/>
  <c r="D372" i="37"/>
  <c r="B372" i="37"/>
  <c r="E377" i="37"/>
  <c r="D377" i="37"/>
  <c r="B377" i="37"/>
  <c r="E373" i="37"/>
  <c r="D373" i="37"/>
  <c r="B373" i="37"/>
  <c r="D374" i="37"/>
  <c r="C374" i="37"/>
  <c r="E374" i="37" s="1"/>
  <c r="B374" i="37"/>
  <c r="E369" i="37"/>
  <c r="D369" i="37"/>
  <c r="B369" i="37"/>
  <c r="E370" i="37"/>
  <c r="D370" i="37"/>
  <c r="B370" i="37"/>
  <c r="E371" i="37"/>
  <c r="D371" i="37"/>
  <c r="B371" i="37"/>
  <c r="E365" i="37"/>
  <c r="D365" i="37"/>
  <c r="B365" i="37"/>
  <c r="E367" i="37"/>
  <c r="D367" i="37"/>
  <c r="B367" i="37"/>
  <c r="E368" i="37"/>
  <c r="D368" i="37"/>
  <c r="B368" i="37"/>
  <c r="D366" i="37"/>
  <c r="C366" i="37"/>
  <c r="E366" i="37" s="1"/>
  <c r="B366" i="37"/>
  <c r="E364" i="37"/>
  <c r="D364" i="37"/>
  <c r="B364" i="37"/>
  <c r="E360" i="37"/>
  <c r="D360" i="37"/>
  <c r="B360" i="37"/>
  <c r="D363" i="37"/>
  <c r="C363" i="37"/>
  <c r="E363" i="37" s="1"/>
  <c r="B363" i="37"/>
  <c r="E361" i="37"/>
  <c r="D361" i="37"/>
  <c r="B361" i="37"/>
  <c r="D362" i="37"/>
  <c r="C362" i="37"/>
  <c r="E362" i="37" s="1"/>
  <c r="B362" i="37"/>
  <c r="D359" i="37"/>
  <c r="C359" i="37"/>
  <c r="E359" i="37" s="1"/>
  <c r="B359" i="37"/>
  <c r="E356" i="37"/>
  <c r="D356" i="37"/>
  <c r="B356" i="37"/>
  <c r="D353" i="37"/>
  <c r="C353" i="37"/>
  <c r="E353" i="37" s="1"/>
  <c r="B353" i="37"/>
  <c r="D358" i="37"/>
  <c r="C358" i="37"/>
  <c r="E358" i="37" s="1"/>
  <c r="B358" i="37"/>
  <c r="D357" i="37"/>
  <c r="C357" i="37"/>
  <c r="E357" i="37" s="1"/>
  <c r="B357" i="37"/>
  <c r="E352" i="37"/>
  <c r="D352" i="37"/>
  <c r="B352" i="37"/>
  <c r="E351" i="37"/>
  <c r="D351" i="37"/>
  <c r="B351" i="37"/>
  <c r="D355" i="37"/>
  <c r="C355" i="37"/>
  <c r="E355" i="37" s="1"/>
  <c r="B355" i="37"/>
  <c r="D354" i="37"/>
  <c r="C354" i="37"/>
  <c r="E354" i="37" s="1"/>
  <c r="B354" i="37"/>
  <c r="E343" i="37"/>
  <c r="D343" i="37"/>
  <c r="B343" i="37"/>
  <c r="E348" i="37"/>
  <c r="D348" i="37"/>
  <c r="B348" i="37"/>
  <c r="D350" i="37"/>
  <c r="C350" i="37"/>
  <c r="E350" i="37" s="1"/>
  <c r="B350" i="37"/>
  <c r="D349" i="37"/>
  <c r="C349" i="37"/>
  <c r="E349" i="37" s="1"/>
  <c r="B349" i="37"/>
  <c r="E347" i="37"/>
  <c r="D347" i="37"/>
  <c r="B347" i="37"/>
  <c r="E344" i="37"/>
  <c r="D344" i="37"/>
  <c r="B344" i="37"/>
  <c r="E337" i="37"/>
  <c r="D337" i="37"/>
  <c r="B337" i="37"/>
  <c r="E346" i="37"/>
  <c r="D346" i="37"/>
  <c r="B346" i="37"/>
  <c r="E342" i="37"/>
  <c r="D342" i="37"/>
  <c r="B342" i="37"/>
  <c r="D345" i="37"/>
  <c r="C345" i="37"/>
  <c r="E345" i="37" s="1"/>
  <c r="B345" i="37"/>
  <c r="D341" i="37"/>
  <c r="C341" i="37"/>
  <c r="E341" i="37" s="1"/>
  <c r="B341" i="37"/>
  <c r="E338" i="37"/>
  <c r="D338" i="37"/>
  <c r="B338" i="37"/>
  <c r="D339" i="37"/>
  <c r="C339" i="37"/>
  <c r="E339" i="37" s="1"/>
  <c r="B339" i="37"/>
  <c r="D340" i="37"/>
  <c r="C340" i="37"/>
  <c r="E340" i="37" s="1"/>
  <c r="B340" i="37"/>
  <c r="D335" i="37"/>
  <c r="C335" i="37"/>
  <c r="E335" i="37" s="1"/>
  <c r="B335" i="37"/>
  <c r="E331" i="37"/>
  <c r="D331" i="37"/>
  <c r="B331" i="37"/>
  <c r="E333" i="37"/>
  <c r="D333" i="37"/>
  <c r="B333" i="37"/>
  <c r="D336" i="37"/>
  <c r="C336" i="37"/>
  <c r="E336" i="37" s="1"/>
  <c r="B336" i="37"/>
  <c r="D332" i="37"/>
  <c r="C332" i="37"/>
  <c r="E332" i="37" s="1"/>
  <c r="B332" i="37"/>
  <c r="E326" i="37"/>
  <c r="D326" i="37"/>
  <c r="B326" i="37"/>
  <c r="D334" i="37"/>
  <c r="C334" i="37"/>
  <c r="E334" i="37" s="1"/>
  <c r="B334" i="37"/>
  <c r="E322" i="37"/>
  <c r="D322" i="37"/>
  <c r="B322" i="37"/>
  <c r="E319" i="37"/>
  <c r="D319" i="37"/>
  <c r="B319" i="37"/>
  <c r="D330" i="37"/>
  <c r="C330" i="37"/>
  <c r="E330" i="37" s="1"/>
  <c r="B330" i="37"/>
  <c r="D327" i="37"/>
  <c r="C327" i="37"/>
  <c r="E327" i="37" s="1"/>
  <c r="B327" i="37"/>
  <c r="D324" i="37"/>
  <c r="C324" i="37"/>
  <c r="E324" i="37" s="1"/>
  <c r="B324" i="37"/>
  <c r="E328" i="37"/>
  <c r="D328" i="37"/>
  <c r="B328" i="37"/>
  <c r="D329" i="37"/>
  <c r="C329" i="37"/>
  <c r="E329" i="37" s="1"/>
  <c r="B329" i="37"/>
  <c r="D323" i="37"/>
  <c r="C323" i="37"/>
  <c r="E323" i="37" s="1"/>
  <c r="B323" i="37"/>
  <c r="D325" i="37"/>
  <c r="C325" i="37"/>
  <c r="E325" i="37" s="1"/>
  <c r="B325" i="37"/>
  <c r="E321" i="37"/>
  <c r="D321" i="37"/>
  <c r="B321" i="37"/>
  <c r="E320" i="37"/>
  <c r="D320" i="37"/>
  <c r="B320" i="37"/>
  <c r="E315" i="37"/>
  <c r="D315" i="37"/>
  <c r="B315" i="37"/>
  <c r="E318" i="37"/>
  <c r="D318" i="37"/>
  <c r="B318" i="37"/>
  <c r="E316" i="37"/>
  <c r="D316" i="37"/>
  <c r="B316" i="37"/>
  <c r="D314" i="37"/>
  <c r="C314" i="37"/>
  <c r="E314" i="37" s="1"/>
  <c r="B314" i="37"/>
  <c r="D311" i="37"/>
  <c r="C311" i="37"/>
  <c r="E311" i="37" s="1"/>
  <c r="B311" i="37"/>
  <c r="E306" i="37"/>
  <c r="D306" i="37"/>
  <c r="B306" i="37"/>
  <c r="E310" i="37"/>
  <c r="D310" i="37"/>
  <c r="B310" i="37"/>
  <c r="D312" i="37"/>
  <c r="C312" i="37"/>
  <c r="E312" i="37" s="1"/>
  <c r="B312" i="37"/>
  <c r="E307" i="37"/>
  <c r="D307" i="37"/>
  <c r="B307" i="37"/>
  <c r="D309" i="37"/>
  <c r="C309" i="37"/>
  <c r="E309" i="37" s="1"/>
  <c r="B309" i="37"/>
  <c r="D304" i="37"/>
  <c r="C304" i="37"/>
  <c r="E304" i="37" s="1"/>
  <c r="B304" i="37"/>
  <c r="E308" i="37"/>
  <c r="D308" i="37"/>
  <c r="B308" i="37"/>
  <c r="D305" i="37"/>
  <c r="C305" i="37"/>
  <c r="E305" i="37" s="1"/>
  <c r="B305" i="37"/>
  <c r="E303" i="37"/>
  <c r="D303" i="37"/>
  <c r="B303" i="37"/>
  <c r="E302" i="37"/>
  <c r="D302" i="37"/>
  <c r="B302" i="37"/>
  <c r="D301" i="37"/>
  <c r="C301" i="37"/>
  <c r="E301" i="37" s="1"/>
  <c r="B301" i="37"/>
  <c r="E298" i="37"/>
  <c r="D298" i="37"/>
  <c r="B298" i="37"/>
  <c r="D300" i="37"/>
  <c r="C300" i="37"/>
  <c r="E300" i="37" s="1"/>
  <c r="B300" i="37"/>
  <c r="E299" i="37"/>
  <c r="D299" i="37"/>
  <c r="B299" i="37"/>
  <c r="E297" i="37"/>
  <c r="D297" i="37"/>
  <c r="B297" i="37"/>
  <c r="E296" i="37"/>
  <c r="D296" i="37"/>
  <c r="B296" i="37"/>
  <c r="F295" i="37"/>
  <c r="E295" i="37"/>
  <c r="D295" i="37"/>
  <c r="B295" i="37"/>
  <c r="D294" i="37"/>
  <c r="C294" i="37"/>
  <c r="E294" i="37" s="1"/>
  <c r="B294" i="37"/>
  <c r="E291" i="37"/>
  <c r="D291" i="37"/>
  <c r="B291" i="37"/>
  <c r="D292" i="37"/>
  <c r="C292" i="37"/>
  <c r="E292" i="37" s="1"/>
  <c r="B292" i="37"/>
  <c r="D293" i="37"/>
  <c r="C293" i="37"/>
  <c r="E293" i="37" s="1"/>
  <c r="B293" i="37"/>
  <c r="D287" i="37"/>
  <c r="C287" i="37"/>
  <c r="E287" i="37" s="1"/>
  <c r="B287" i="37"/>
  <c r="E289" i="37"/>
  <c r="D289" i="37"/>
  <c r="B289" i="37"/>
  <c r="E290" i="37"/>
  <c r="D290" i="37"/>
  <c r="B290" i="37"/>
  <c r="E288" i="37"/>
  <c r="D288" i="37"/>
  <c r="B288" i="37"/>
  <c r="E284" i="37"/>
  <c r="D284" i="37"/>
  <c r="B284" i="37"/>
  <c r="E283" i="37"/>
  <c r="D283" i="37"/>
  <c r="B283" i="37"/>
  <c r="E286" i="37"/>
  <c r="D286" i="37"/>
  <c r="B286" i="37"/>
  <c r="D313" i="37"/>
  <c r="C313" i="37"/>
  <c r="E313" i="37" s="1"/>
  <c r="B313" i="37"/>
  <c r="D285" i="37"/>
  <c r="C285" i="37"/>
  <c r="E285" i="37" s="1"/>
  <c r="B285" i="37"/>
  <c r="D282" i="37"/>
  <c r="C282" i="37"/>
  <c r="E282" i="37" s="1"/>
  <c r="B282" i="37"/>
  <c r="D281" i="37"/>
  <c r="C281" i="37"/>
  <c r="E281" i="37" s="1"/>
  <c r="B281" i="37"/>
  <c r="E274" i="37"/>
  <c r="D274" i="37"/>
  <c r="B274" i="37"/>
  <c r="E279" i="37"/>
  <c r="D279" i="37"/>
  <c r="B279" i="37"/>
  <c r="E278" i="37"/>
  <c r="D278" i="37"/>
  <c r="B278" i="37"/>
  <c r="E280" i="37"/>
  <c r="D280" i="37"/>
  <c r="B280" i="37"/>
  <c r="D275" i="37"/>
  <c r="C275" i="37"/>
  <c r="E275" i="37" s="1"/>
  <c r="B275" i="37"/>
  <c r="D277" i="37"/>
  <c r="C277" i="37"/>
  <c r="E277" i="37" s="1"/>
  <c r="B277" i="37"/>
  <c r="E276" i="37"/>
  <c r="D276" i="37"/>
  <c r="B276" i="37"/>
  <c r="E272" i="37"/>
  <c r="D272" i="37"/>
  <c r="B272" i="37"/>
  <c r="D273" i="37"/>
  <c r="C273" i="37"/>
  <c r="E273" i="37" s="1"/>
  <c r="B273" i="37"/>
  <c r="E269" i="37"/>
  <c r="D269" i="37"/>
  <c r="B269" i="37"/>
  <c r="E271" i="37"/>
  <c r="D271" i="37"/>
  <c r="B271" i="37"/>
  <c r="E317" i="37"/>
  <c r="D317" i="37"/>
  <c r="B317" i="37"/>
  <c r="E270" i="37"/>
  <c r="D270" i="37"/>
  <c r="B270" i="37"/>
  <c r="E268" i="37"/>
  <c r="D268" i="37"/>
  <c r="B268" i="37"/>
  <c r="D266" i="37"/>
  <c r="C266" i="37"/>
  <c r="E266" i="37" s="1"/>
  <c r="B266" i="37"/>
  <c r="E261" i="37"/>
  <c r="D261" i="37"/>
  <c r="B261" i="37"/>
  <c r="D267" i="37"/>
  <c r="C267" i="37"/>
  <c r="E267" i="37" s="1"/>
  <c r="B267" i="37"/>
  <c r="D265" i="37"/>
  <c r="C265" i="37"/>
  <c r="E265" i="37" s="1"/>
  <c r="B265" i="37"/>
  <c r="D264" i="37"/>
  <c r="C264" i="37"/>
  <c r="E264" i="37" s="1"/>
  <c r="B264" i="37"/>
  <c r="E260" i="37"/>
  <c r="D260" i="37"/>
  <c r="B260" i="37"/>
  <c r="D262" i="37"/>
  <c r="C262" i="37"/>
  <c r="E262" i="37" s="1"/>
  <c r="B262" i="37"/>
  <c r="D258" i="37"/>
  <c r="C258" i="37"/>
  <c r="E258" i="37" s="1"/>
  <c r="B258" i="37"/>
  <c r="E263" i="37"/>
  <c r="D263" i="37"/>
  <c r="B263" i="37"/>
  <c r="D257" i="37"/>
  <c r="C257" i="37"/>
  <c r="E257" i="37" s="1"/>
  <c r="B257" i="37"/>
  <c r="E256" i="37"/>
  <c r="D256" i="37"/>
  <c r="B256" i="37"/>
  <c r="E255" i="37"/>
  <c r="D255" i="37"/>
  <c r="B255" i="37"/>
  <c r="D254" i="37"/>
  <c r="C254" i="37"/>
  <c r="E254" i="37" s="1"/>
  <c r="B254" i="37"/>
  <c r="E250" i="37"/>
  <c r="D250" i="37"/>
  <c r="B250" i="37"/>
  <c r="D251" i="37"/>
  <c r="C251" i="37"/>
  <c r="E251" i="37" s="1"/>
  <c r="B251" i="37"/>
  <c r="E242" i="37"/>
  <c r="D242" i="37"/>
  <c r="B242" i="37"/>
  <c r="E253" i="37"/>
  <c r="D253" i="37"/>
  <c r="B253" i="37"/>
  <c r="E248" i="37"/>
  <c r="D248" i="37"/>
  <c r="B248" i="37"/>
  <c r="E249" i="37"/>
  <c r="D249" i="37"/>
  <c r="B249" i="37"/>
  <c r="D252" i="37"/>
  <c r="C252" i="37"/>
  <c r="E252" i="37" s="1"/>
  <c r="B252" i="37"/>
  <c r="E247" i="37"/>
  <c r="D247" i="37"/>
  <c r="B247" i="37"/>
  <c r="D246" i="37"/>
  <c r="C246" i="37"/>
  <c r="E246" i="37" s="1"/>
  <c r="B246" i="37"/>
  <c r="D245" i="37"/>
  <c r="C245" i="37"/>
  <c r="E245" i="37" s="1"/>
  <c r="B245" i="37"/>
  <c r="E237" i="37"/>
  <c r="D237" i="37"/>
  <c r="B237" i="37"/>
  <c r="E241" i="37"/>
  <c r="D241" i="37"/>
  <c r="B241" i="37"/>
  <c r="D244" i="37"/>
  <c r="C244" i="37"/>
  <c r="E244" i="37" s="1"/>
  <c r="B244" i="37"/>
  <c r="E243" i="37"/>
  <c r="D243" i="37"/>
  <c r="B243" i="37"/>
  <c r="D240" i="37"/>
  <c r="C240" i="37"/>
  <c r="E240" i="37" s="1"/>
  <c r="B240" i="37"/>
  <c r="D239" i="37"/>
  <c r="C239" i="37"/>
  <c r="E239" i="37" s="1"/>
  <c r="B239" i="37"/>
  <c r="D238" i="37"/>
  <c r="C238" i="37"/>
  <c r="E238" i="37" s="1"/>
  <c r="B238" i="37"/>
  <c r="D236" i="37"/>
  <c r="C236" i="37"/>
  <c r="E236" i="37" s="1"/>
  <c r="B236" i="37"/>
  <c r="E235" i="37"/>
  <c r="D235" i="37"/>
  <c r="B235" i="37"/>
  <c r="E234" i="37"/>
  <c r="D234" i="37"/>
  <c r="B234" i="37"/>
  <c r="D233" i="37"/>
  <c r="C233" i="37"/>
  <c r="E233" i="37" s="1"/>
  <c r="B233" i="37"/>
  <c r="D229" i="37"/>
  <c r="C229" i="37"/>
  <c r="E229" i="37" s="1"/>
  <c r="B229" i="37"/>
  <c r="E226" i="37"/>
  <c r="D226" i="37"/>
  <c r="B226" i="37"/>
  <c r="D231" i="37"/>
  <c r="C231" i="37"/>
  <c r="E231" i="37" s="1"/>
  <c r="B231" i="37"/>
  <c r="F232" i="37"/>
  <c r="E232" i="37"/>
  <c r="D232" i="37"/>
  <c r="B232" i="37"/>
  <c r="E230" i="37"/>
  <c r="D230" i="37"/>
  <c r="B230" i="37"/>
  <c r="E228" i="37"/>
  <c r="D228" i="37"/>
  <c r="B228" i="37"/>
  <c r="E259" i="37"/>
  <c r="D259" i="37"/>
  <c r="B259" i="37"/>
  <c r="E224" i="37"/>
  <c r="D224" i="37"/>
  <c r="B224" i="37"/>
  <c r="E227" i="37"/>
  <c r="D227" i="37"/>
  <c r="B227" i="37"/>
  <c r="E225" i="37"/>
  <c r="D225" i="37"/>
  <c r="B225" i="37"/>
  <c r="E223" i="37"/>
  <c r="D223" i="37"/>
  <c r="B223" i="37"/>
  <c r="E221" i="37"/>
  <c r="D221" i="37"/>
  <c r="B221" i="37"/>
  <c r="E222" i="37"/>
  <c r="D222" i="37"/>
  <c r="B222" i="37"/>
  <c r="E220" i="37"/>
  <c r="D220" i="37"/>
  <c r="B220" i="37"/>
  <c r="D218" i="37"/>
  <c r="C218" i="37"/>
  <c r="E218" i="37" s="1"/>
  <c r="B218" i="37"/>
  <c r="E217" i="37"/>
  <c r="D217" i="37"/>
  <c r="B217" i="37"/>
  <c r="E219" i="37"/>
  <c r="D219" i="37"/>
  <c r="B219" i="37"/>
  <c r="E215" i="37"/>
  <c r="D215" i="37"/>
  <c r="B215" i="37"/>
  <c r="E216" i="37"/>
  <c r="D216" i="37"/>
  <c r="B216" i="37"/>
  <c r="E210" i="37"/>
  <c r="D210" i="37"/>
  <c r="B210" i="37"/>
  <c r="E204" i="37"/>
  <c r="D204" i="37"/>
  <c r="B204" i="37"/>
  <c r="D212" i="37"/>
  <c r="C212" i="37"/>
  <c r="E212" i="37" s="1"/>
  <c r="B212" i="37"/>
  <c r="E213" i="37"/>
  <c r="D213" i="37"/>
  <c r="B213" i="37"/>
  <c r="D214" i="37"/>
  <c r="C214" i="37"/>
  <c r="E214" i="37" s="1"/>
  <c r="B214" i="37"/>
  <c r="E209" i="37"/>
  <c r="D209" i="37"/>
  <c r="B209" i="37"/>
  <c r="D211" i="37"/>
  <c r="C211" i="37"/>
  <c r="E211" i="37" s="1"/>
  <c r="B211" i="37"/>
  <c r="E201" i="37"/>
  <c r="D201" i="37"/>
  <c r="B201" i="37"/>
  <c r="E208" i="37"/>
  <c r="D208" i="37"/>
  <c r="B208" i="37"/>
  <c r="E207" i="37"/>
  <c r="D207" i="37"/>
  <c r="B207" i="37"/>
  <c r="E203" i="37"/>
  <c r="D203" i="37"/>
  <c r="B203" i="37"/>
  <c r="F205" i="37"/>
  <c r="E205" i="37"/>
  <c r="D205" i="37"/>
  <c r="B205" i="37"/>
  <c r="E202" i="37"/>
  <c r="D202" i="37"/>
  <c r="B202" i="37"/>
  <c r="E199" i="37"/>
  <c r="D199" i="37"/>
  <c r="B199" i="37"/>
  <c r="D200" i="37"/>
  <c r="C200" i="37"/>
  <c r="E200" i="37" s="1"/>
  <c r="B200" i="37"/>
  <c r="E197" i="37"/>
  <c r="D197" i="37"/>
  <c r="B197" i="37"/>
  <c r="E198" i="37"/>
  <c r="D198" i="37"/>
  <c r="B198" i="37"/>
  <c r="E195" i="37"/>
  <c r="D195" i="37"/>
  <c r="B195" i="37"/>
  <c r="D196" i="37"/>
  <c r="C196" i="37"/>
  <c r="E196" i="37" s="1"/>
  <c r="B196" i="37"/>
  <c r="E194" i="37"/>
  <c r="D194" i="37"/>
  <c r="B194" i="37"/>
  <c r="E193" i="37"/>
  <c r="D193" i="37"/>
  <c r="B193" i="37"/>
  <c r="D191" i="37"/>
  <c r="C191" i="37"/>
  <c r="E191" i="37" s="1"/>
  <c r="B191" i="37"/>
  <c r="D192" i="37"/>
  <c r="C192" i="37"/>
  <c r="E192" i="37" s="1"/>
  <c r="B192" i="37"/>
  <c r="E190" i="37"/>
  <c r="D190" i="37"/>
  <c r="B190" i="37"/>
  <c r="D188" i="37"/>
  <c r="C188" i="37"/>
  <c r="E188" i="37" s="1"/>
  <c r="B188" i="37"/>
  <c r="D187" i="37"/>
  <c r="C187" i="37"/>
  <c r="E187" i="37" s="1"/>
  <c r="B187" i="37"/>
  <c r="D189" i="37"/>
  <c r="C189" i="37"/>
  <c r="E189" i="37" s="1"/>
  <c r="B189" i="37"/>
  <c r="E183" i="37"/>
  <c r="D183" i="37"/>
  <c r="B183" i="37"/>
  <c r="D206" i="37"/>
  <c r="C206" i="37"/>
  <c r="E206" i="37" s="1"/>
  <c r="B206" i="37"/>
  <c r="E182" i="37"/>
  <c r="D182" i="37"/>
  <c r="B182" i="37"/>
  <c r="E186" i="37"/>
  <c r="D186" i="37"/>
  <c r="B186" i="37"/>
  <c r="E184" i="37"/>
  <c r="D184" i="37"/>
  <c r="B184" i="37"/>
  <c r="D185" i="37"/>
  <c r="C185" i="37"/>
  <c r="E185" i="37" s="1"/>
  <c r="B185" i="37"/>
  <c r="E178" i="37"/>
  <c r="D178" i="37"/>
  <c r="B178" i="37"/>
  <c r="D181" i="37"/>
  <c r="C181" i="37"/>
  <c r="E181" i="37" s="1"/>
  <c r="B181" i="37"/>
  <c r="D176" i="37"/>
  <c r="C176" i="37"/>
  <c r="E176" i="37" s="1"/>
  <c r="B176" i="37"/>
  <c r="E165" i="37"/>
  <c r="D165" i="37"/>
  <c r="B165" i="37"/>
  <c r="E180" i="37"/>
  <c r="D180" i="37"/>
  <c r="B180" i="37"/>
  <c r="E171" i="37"/>
  <c r="D171" i="37"/>
  <c r="B171" i="37"/>
  <c r="E179" i="37"/>
  <c r="D179" i="37"/>
  <c r="B179" i="37"/>
  <c r="D175" i="37"/>
  <c r="C175" i="37"/>
  <c r="E175" i="37" s="1"/>
  <c r="B175" i="37"/>
  <c r="D177" i="37"/>
  <c r="C177" i="37"/>
  <c r="E177" i="37" s="1"/>
  <c r="B177" i="37"/>
  <c r="E174" i="37"/>
  <c r="D174" i="37"/>
  <c r="B174" i="37"/>
  <c r="E173" i="37"/>
  <c r="D173" i="37"/>
  <c r="B173" i="37"/>
  <c r="E168" i="37"/>
  <c r="D168" i="37"/>
  <c r="B168" i="37"/>
  <c r="D167" i="37"/>
  <c r="C167" i="37"/>
  <c r="E167" i="37" s="1"/>
  <c r="B167" i="37"/>
  <c r="E163" i="37"/>
  <c r="D163" i="37"/>
  <c r="B163" i="37"/>
  <c r="D164" i="37"/>
  <c r="C164" i="37"/>
  <c r="E164" i="37" s="1"/>
  <c r="B164" i="37"/>
  <c r="E169" i="37"/>
  <c r="D169" i="37"/>
  <c r="B169" i="37"/>
  <c r="D170" i="37"/>
  <c r="C170" i="37"/>
  <c r="E170" i="37" s="1"/>
  <c r="B170" i="37"/>
  <c r="D172" i="37"/>
  <c r="C172" i="37"/>
  <c r="E172" i="37" s="1"/>
  <c r="B172" i="37"/>
  <c r="E160" i="37"/>
  <c r="D160" i="37"/>
  <c r="B160" i="37"/>
  <c r="E161" i="37"/>
  <c r="D161" i="37"/>
  <c r="B161" i="37"/>
  <c r="D166" i="37"/>
  <c r="C166" i="37"/>
  <c r="E166" i="37" s="1"/>
  <c r="B166" i="37"/>
  <c r="D162" i="37"/>
  <c r="C162" i="37"/>
  <c r="E162" i="37" s="1"/>
  <c r="B162" i="37"/>
  <c r="D158" i="37"/>
  <c r="C158" i="37"/>
  <c r="E158" i="37" s="1"/>
  <c r="B158" i="37"/>
  <c r="D159" i="37"/>
  <c r="C159" i="37"/>
  <c r="E159" i="37" s="1"/>
  <c r="B159" i="37"/>
  <c r="D156" i="37"/>
  <c r="C156" i="37"/>
  <c r="E156" i="37" s="1"/>
  <c r="B156" i="37"/>
  <c r="E154" i="37"/>
  <c r="D154" i="37"/>
  <c r="B154" i="37"/>
  <c r="E157" i="37"/>
  <c r="D157" i="37"/>
  <c r="B157" i="37"/>
  <c r="E152" i="37"/>
  <c r="D152" i="37"/>
  <c r="B152" i="37"/>
  <c r="E155" i="37"/>
  <c r="D155" i="37"/>
  <c r="B155" i="37"/>
  <c r="E148" i="37"/>
  <c r="D148" i="37"/>
  <c r="B148" i="37"/>
  <c r="E151" i="37"/>
  <c r="D151" i="37"/>
  <c r="B151" i="37"/>
  <c r="E146" i="37"/>
  <c r="D146" i="37"/>
  <c r="B146" i="37"/>
  <c r="D153" i="37"/>
  <c r="C153" i="37"/>
  <c r="E153" i="37" s="1"/>
  <c r="B153" i="37"/>
  <c r="D149" i="37"/>
  <c r="C149" i="37"/>
  <c r="E149" i="37" s="1"/>
  <c r="B149" i="37"/>
  <c r="E150" i="37"/>
  <c r="D150" i="37"/>
  <c r="B150" i="37"/>
  <c r="D147" i="37"/>
  <c r="C147" i="37"/>
  <c r="E147" i="37" s="1"/>
  <c r="B147" i="37"/>
  <c r="E143" i="37"/>
  <c r="D143" i="37"/>
  <c r="B143" i="37"/>
  <c r="E145" i="37"/>
  <c r="D145" i="37"/>
  <c r="B145" i="37"/>
  <c r="E144" i="37"/>
  <c r="D144" i="37"/>
  <c r="B144" i="37"/>
  <c r="E142" i="37"/>
  <c r="D142" i="37"/>
  <c r="B142" i="37"/>
  <c r="E141" i="37"/>
  <c r="D141" i="37"/>
  <c r="B141" i="37"/>
  <c r="E138" i="37"/>
  <c r="D138" i="37"/>
  <c r="B138" i="37"/>
  <c r="D140" i="37"/>
  <c r="C140" i="37"/>
  <c r="E140" i="37" s="1"/>
  <c r="B140" i="37"/>
  <c r="D139" i="37"/>
  <c r="C139" i="37"/>
  <c r="E139" i="37" s="1"/>
  <c r="B139" i="37"/>
  <c r="D137" i="37"/>
  <c r="C137" i="37"/>
  <c r="E137" i="37" s="1"/>
  <c r="B137" i="37"/>
  <c r="D135" i="37"/>
  <c r="C135" i="37"/>
  <c r="E135" i="37" s="1"/>
  <c r="B135" i="37"/>
  <c r="E136" i="37"/>
  <c r="D136" i="37"/>
  <c r="B136" i="37"/>
  <c r="E132" i="37"/>
  <c r="D132" i="37"/>
  <c r="B132" i="37"/>
  <c r="D134" i="37"/>
  <c r="C134" i="37"/>
  <c r="E134" i="37" s="1"/>
  <c r="B134" i="37"/>
  <c r="D133" i="37"/>
  <c r="C133" i="37"/>
  <c r="E133" i="37" s="1"/>
  <c r="B133" i="37"/>
  <c r="D130" i="37"/>
  <c r="C130" i="37"/>
  <c r="E130" i="37" s="1"/>
  <c r="B130" i="37"/>
  <c r="D128" i="37"/>
  <c r="C128" i="37"/>
  <c r="E128" i="37" s="1"/>
  <c r="B128" i="37"/>
  <c r="E131" i="37"/>
  <c r="D131" i="37"/>
  <c r="B131" i="37"/>
  <c r="E126" i="37"/>
  <c r="D126" i="37"/>
  <c r="B126" i="37"/>
  <c r="D129" i="37"/>
  <c r="C129" i="37"/>
  <c r="E129" i="37" s="1"/>
  <c r="B129" i="37"/>
  <c r="E127" i="37"/>
  <c r="D127" i="37"/>
  <c r="B127" i="37"/>
  <c r="D83" i="37"/>
  <c r="C83" i="37"/>
  <c r="E83" i="37" s="1"/>
  <c r="B83" i="37"/>
  <c r="D125" i="37"/>
  <c r="C125" i="37"/>
  <c r="E125" i="37" s="1"/>
  <c r="B125" i="37"/>
  <c r="D123" i="37"/>
  <c r="C123" i="37"/>
  <c r="E123" i="37" s="1"/>
  <c r="B123" i="37"/>
  <c r="D124" i="37"/>
  <c r="C124" i="37"/>
  <c r="E124" i="37" s="1"/>
  <c r="B124" i="37"/>
  <c r="E118" i="37"/>
  <c r="D118" i="37"/>
  <c r="B118" i="37"/>
  <c r="D121" i="37"/>
  <c r="C121" i="37"/>
  <c r="E121" i="37" s="1"/>
  <c r="B121" i="37"/>
  <c r="E122" i="37"/>
  <c r="D122" i="37"/>
  <c r="B122" i="37"/>
  <c r="E120" i="37"/>
  <c r="D120" i="37"/>
  <c r="B120" i="37"/>
  <c r="E112" i="37"/>
  <c r="D112" i="37"/>
  <c r="B112" i="37"/>
  <c r="D119" i="37"/>
  <c r="C119" i="37"/>
  <c r="E119" i="37" s="1"/>
  <c r="B119" i="37"/>
  <c r="E117" i="37"/>
  <c r="D117" i="37"/>
  <c r="B117" i="37"/>
  <c r="D116" i="37"/>
  <c r="C116" i="37"/>
  <c r="E116" i="37" s="1"/>
  <c r="B116" i="37"/>
  <c r="D115" i="37"/>
  <c r="C115" i="37"/>
  <c r="E115" i="37" s="1"/>
  <c r="B115" i="37"/>
  <c r="D110" i="37"/>
  <c r="C110" i="37"/>
  <c r="E110" i="37" s="1"/>
  <c r="B110" i="37"/>
  <c r="E104" i="37"/>
  <c r="D104" i="37"/>
  <c r="B104" i="37"/>
  <c r="D111" i="37"/>
  <c r="C111" i="37"/>
  <c r="E111" i="37" s="1"/>
  <c r="B111" i="37"/>
  <c r="E113" i="37"/>
  <c r="D113" i="37"/>
  <c r="B113" i="37"/>
  <c r="D114" i="37"/>
  <c r="C114" i="37"/>
  <c r="E114" i="37" s="1"/>
  <c r="B114" i="37"/>
  <c r="D109" i="37"/>
  <c r="C109" i="37"/>
  <c r="E109" i="37" s="1"/>
  <c r="B109" i="37"/>
  <c r="D108" i="37"/>
  <c r="C108" i="37"/>
  <c r="E108" i="37" s="1"/>
  <c r="B108" i="37"/>
  <c r="E101" i="37"/>
  <c r="D101" i="37"/>
  <c r="B101" i="37"/>
  <c r="D106" i="37"/>
  <c r="C106" i="37"/>
  <c r="E106" i="37" s="1"/>
  <c r="B106" i="37"/>
  <c r="D105" i="37"/>
  <c r="C105" i="37"/>
  <c r="E105" i="37" s="1"/>
  <c r="B105" i="37"/>
  <c r="E103" i="37"/>
  <c r="D103" i="37"/>
  <c r="B103" i="37"/>
  <c r="E102" i="37"/>
  <c r="D102" i="37"/>
  <c r="B102" i="37"/>
  <c r="E98" i="37"/>
  <c r="D98" i="37"/>
  <c r="B98" i="37"/>
  <c r="F100" i="37"/>
  <c r="E100" i="37"/>
  <c r="D100" i="37"/>
  <c r="B100" i="37"/>
  <c r="D99" i="37"/>
  <c r="C99" i="37"/>
  <c r="E99" i="37" s="1"/>
  <c r="B99" i="37"/>
  <c r="D97" i="37"/>
  <c r="C97" i="37"/>
  <c r="E97" i="37" s="1"/>
  <c r="B97" i="37"/>
  <c r="E107" i="37"/>
  <c r="D107" i="37"/>
  <c r="B107" i="37"/>
  <c r="D90" i="37"/>
  <c r="C90" i="37"/>
  <c r="E90" i="37" s="1"/>
  <c r="B90" i="37"/>
  <c r="E93" i="37"/>
  <c r="D93" i="37"/>
  <c r="B93" i="37"/>
  <c r="E96" i="37"/>
  <c r="D96" i="37"/>
  <c r="B96" i="37"/>
  <c r="D95" i="37"/>
  <c r="C95" i="37"/>
  <c r="E95" i="37" s="1"/>
  <c r="B95" i="37"/>
  <c r="E94" i="37"/>
  <c r="D94" i="37"/>
  <c r="B94" i="37"/>
  <c r="E92" i="37"/>
  <c r="D92" i="37"/>
  <c r="B92" i="37"/>
  <c r="D91" i="37"/>
  <c r="C91" i="37"/>
  <c r="E91" i="37" s="1"/>
  <c r="B91" i="37"/>
  <c r="E88" i="37"/>
  <c r="D88" i="37"/>
  <c r="B88" i="37"/>
  <c r="E87" i="37"/>
  <c r="D87" i="37"/>
  <c r="B87" i="37"/>
  <c r="D89" i="37"/>
  <c r="C89" i="37"/>
  <c r="E89" i="37" s="1"/>
  <c r="B89" i="37"/>
  <c r="E85" i="37"/>
  <c r="D85" i="37"/>
  <c r="B85" i="37"/>
  <c r="E86" i="37"/>
  <c r="D86" i="37"/>
  <c r="B86" i="37"/>
  <c r="E81" i="37"/>
  <c r="D81" i="37"/>
  <c r="B81" i="37"/>
  <c r="D84" i="37"/>
  <c r="C84" i="37"/>
  <c r="E84" i="37" s="1"/>
  <c r="B84" i="37"/>
  <c r="D82" i="37"/>
  <c r="C82" i="37"/>
  <c r="E82" i="37" s="1"/>
  <c r="B82" i="37"/>
  <c r="E79" i="37"/>
  <c r="D79" i="37"/>
  <c r="B79" i="37"/>
  <c r="E77" i="37"/>
  <c r="D77" i="37"/>
  <c r="B77" i="37"/>
  <c r="E75" i="37"/>
  <c r="D75" i="37"/>
  <c r="B75" i="37"/>
  <c r="D80" i="37"/>
  <c r="C80" i="37"/>
  <c r="E80" i="37" s="1"/>
  <c r="B80" i="37"/>
  <c r="E76" i="37"/>
  <c r="D76" i="37"/>
  <c r="B76" i="37"/>
  <c r="E78" i="37"/>
  <c r="D78" i="37"/>
  <c r="B78" i="37"/>
  <c r="E73" i="37"/>
  <c r="D73" i="37"/>
  <c r="B73" i="37"/>
  <c r="D74" i="37"/>
  <c r="C74" i="37"/>
  <c r="E74" i="37" s="1"/>
  <c r="B74" i="37"/>
  <c r="D72" i="37"/>
  <c r="C72" i="37"/>
  <c r="E72" i="37" s="1"/>
  <c r="B72" i="37"/>
  <c r="E71" i="37"/>
  <c r="D71" i="37"/>
  <c r="B71" i="37"/>
  <c r="D69" i="37"/>
  <c r="C69" i="37"/>
  <c r="E69" i="37" s="1"/>
  <c r="B69" i="37"/>
  <c r="E68" i="37"/>
  <c r="D68" i="37"/>
  <c r="B68" i="37"/>
  <c r="D70" i="37"/>
  <c r="C70" i="37"/>
  <c r="E70" i="37" s="1"/>
  <c r="B70" i="37"/>
  <c r="E66" i="37"/>
  <c r="D66" i="37"/>
  <c r="B66" i="37"/>
  <c r="D65" i="37"/>
  <c r="C65" i="37"/>
  <c r="E65" i="37" s="1"/>
  <c r="B65" i="37"/>
  <c r="E67" i="37"/>
  <c r="D67" i="37"/>
  <c r="B67" i="37"/>
  <c r="E59" i="37"/>
  <c r="D59" i="37"/>
  <c r="B59" i="37"/>
  <c r="E64" i="37"/>
  <c r="D64" i="37"/>
  <c r="B64" i="37"/>
  <c r="E60" i="37"/>
  <c r="D60" i="37"/>
  <c r="B60" i="37"/>
  <c r="E61" i="37"/>
  <c r="D61" i="37"/>
  <c r="B61" i="37"/>
  <c r="E63" i="37"/>
  <c r="D63" i="37"/>
  <c r="B63" i="37"/>
  <c r="E62" i="37"/>
  <c r="D62" i="37"/>
  <c r="B62" i="37"/>
  <c r="E58" i="37"/>
  <c r="D58" i="37"/>
  <c r="B58" i="37"/>
  <c r="E57" i="37"/>
  <c r="D57" i="37"/>
  <c r="B57" i="37"/>
  <c r="E55" i="37"/>
  <c r="D55" i="37"/>
  <c r="B55" i="37"/>
  <c r="E56" i="37"/>
  <c r="D56" i="37"/>
  <c r="B56" i="37"/>
  <c r="D54" i="37"/>
  <c r="C54" i="37"/>
  <c r="E54" i="37" s="1"/>
  <c r="B54" i="37"/>
  <c r="E53" i="37"/>
  <c r="D53" i="37"/>
  <c r="B53" i="37"/>
  <c r="E52" i="37"/>
  <c r="D52" i="37"/>
  <c r="B52" i="37"/>
  <c r="D51" i="37"/>
  <c r="C51" i="37"/>
  <c r="E51" i="37" s="1"/>
  <c r="B51" i="37"/>
  <c r="F50" i="37"/>
  <c r="D50" i="37"/>
  <c r="C50" i="37"/>
  <c r="E50" i="37" s="1"/>
  <c r="B50" i="37"/>
  <c r="D48" i="37"/>
  <c r="C48" i="37"/>
  <c r="E48" i="37" s="1"/>
  <c r="B48" i="37"/>
  <c r="E49" i="37"/>
  <c r="D49" i="37"/>
  <c r="C49" i="37"/>
  <c r="B49" i="37"/>
  <c r="D47" i="37"/>
  <c r="C47" i="37"/>
  <c r="E47" i="37" s="1"/>
  <c r="B47" i="37"/>
  <c r="E44" i="37"/>
  <c r="D44" i="37"/>
  <c r="B44" i="37"/>
  <c r="F46" i="37"/>
  <c r="E46" i="37"/>
  <c r="D46" i="37"/>
  <c r="B46" i="37"/>
  <c r="E45" i="37"/>
  <c r="D45" i="37"/>
  <c r="B45" i="37"/>
  <c r="D42" i="37"/>
  <c r="C42" i="37"/>
  <c r="E42" i="37" s="1"/>
  <c r="B42" i="37"/>
  <c r="E41" i="37"/>
  <c r="D41" i="37"/>
  <c r="B41" i="37"/>
  <c r="E43" i="37"/>
  <c r="D43" i="37"/>
  <c r="C43" i="37"/>
  <c r="B43" i="37"/>
  <c r="E40" i="37"/>
  <c r="D40" i="37"/>
  <c r="B40" i="37"/>
  <c r="E36" i="37"/>
  <c r="D36" i="37"/>
  <c r="B36" i="37"/>
  <c r="E37" i="37"/>
  <c r="D37" i="37"/>
  <c r="B37" i="37"/>
  <c r="E39" i="37"/>
  <c r="D39" i="37"/>
  <c r="B39" i="37"/>
  <c r="D38" i="37"/>
  <c r="C38" i="37"/>
  <c r="E38" i="37" s="1"/>
  <c r="B38" i="37"/>
  <c r="E32" i="37"/>
  <c r="D32" i="37"/>
  <c r="B32" i="37"/>
  <c r="D35" i="37"/>
  <c r="C35" i="37"/>
  <c r="E35" i="37" s="1"/>
  <c r="B35" i="37"/>
  <c r="E34" i="37"/>
  <c r="D34" i="37"/>
  <c r="B34" i="37"/>
  <c r="E33" i="37"/>
  <c r="D33" i="37"/>
  <c r="B33" i="37"/>
  <c r="E30" i="37"/>
  <c r="D30" i="37"/>
  <c r="B30" i="37"/>
  <c r="D31" i="37"/>
  <c r="C31" i="37"/>
  <c r="E31" i="37" s="1"/>
  <c r="B31" i="37"/>
  <c r="E26" i="37"/>
  <c r="D26" i="37"/>
  <c r="B26" i="37"/>
  <c r="E28" i="37"/>
  <c r="D28" i="37"/>
  <c r="B28" i="37"/>
  <c r="D29" i="37"/>
  <c r="C29" i="37"/>
  <c r="E29" i="37" s="1"/>
  <c r="B29" i="37"/>
  <c r="D27" i="37"/>
  <c r="C27" i="37"/>
  <c r="E27" i="37" s="1"/>
  <c r="B27" i="37"/>
  <c r="F25" i="37"/>
  <c r="D25" i="37"/>
  <c r="C25" i="37"/>
  <c r="E25" i="37" s="1"/>
  <c r="B25" i="37"/>
  <c r="D24" i="37"/>
  <c r="C24" i="37"/>
  <c r="E24" i="37" s="1"/>
  <c r="B24" i="37"/>
  <c r="D23" i="37"/>
  <c r="C23" i="37"/>
  <c r="E23" i="37" s="1"/>
  <c r="B23" i="37"/>
  <c r="D22" i="37"/>
  <c r="C22" i="37"/>
  <c r="E22" i="37" s="1"/>
  <c r="B22" i="37"/>
  <c r="D21" i="37"/>
  <c r="C21" i="37"/>
  <c r="E21" i="37" s="1"/>
  <c r="B21" i="37"/>
  <c r="D20" i="37"/>
  <c r="C20" i="37"/>
  <c r="E20" i="37" s="1"/>
  <c r="B20" i="37"/>
  <c r="D19" i="37"/>
  <c r="C19" i="37"/>
  <c r="E19" i="37" s="1"/>
  <c r="B19" i="37"/>
  <c r="F18" i="37"/>
  <c r="E18" i="37"/>
  <c r="D18" i="37"/>
  <c r="B18" i="37"/>
  <c r="E17" i="37"/>
  <c r="D17" i="37"/>
  <c r="B17" i="37"/>
  <c r="D16" i="37"/>
  <c r="C16" i="37"/>
  <c r="E16" i="37" s="1"/>
  <c r="B16" i="37"/>
  <c r="E13" i="37"/>
  <c r="D13" i="37"/>
  <c r="B13" i="37"/>
  <c r="D15" i="37"/>
  <c r="C15" i="37"/>
  <c r="E15" i="37" s="1"/>
  <c r="B15" i="37"/>
  <c r="D14" i="37"/>
  <c r="C14" i="37"/>
  <c r="E14" i="37" s="1"/>
  <c r="B14" i="37"/>
  <c r="D12" i="37"/>
  <c r="C12" i="37"/>
  <c r="E12" i="37" s="1"/>
  <c r="B12" i="37"/>
  <c r="E11" i="37"/>
  <c r="D11" i="37"/>
  <c r="B11" i="37"/>
  <c r="D10" i="37"/>
  <c r="C10" i="37"/>
  <c r="E10" i="37" s="1"/>
  <c r="B10" i="37"/>
  <c r="D9" i="37"/>
  <c r="C9" i="37"/>
  <c r="E9" i="37" s="1"/>
  <c r="B9" i="37"/>
  <c r="D8" i="37"/>
  <c r="C8" i="37"/>
  <c r="E8" i="37" s="1"/>
  <c r="B8" i="37"/>
  <c r="G46" i="37" l="1"/>
  <c r="G232" i="37"/>
  <c r="G18" i="37"/>
  <c r="G295" i="37"/>
  <c r="G205" i="37"/>
  <c r="G25" i="37"/>
  <c r="G50" i="37"/>
  <c r="G100" i="37"/>
  <c r="G389" i="37"/>
  <c r="D116" i="24"/>
  <c r="D109" i="24"/>
  <c r="H1364" i="21"/>
  <c r="C1364" i="21"/>
  <c r="A1364" i="21"/>
  <c r="B1364" i="21"/>
  <c r="H1370" i="21"/>
  <c r="H1369" i="21"/>
  <c r="H1371" i="21" s="1"/>
  <c r="H1366" i="21"/>
  <c r="H1367" i="21" s="1"/>
  <c r="H1372" i="21" l="1"/>
  <c r="G411" i="27" s="1"/>
  <c r="B1838" i="18" l="1"/>
  <c r="H1912" i="21" l="1"/>
  <c r="C1906" i="21"/>
  <c r="B1906" i="21"/>
  <c r="A1906" i="21"/>
  <c r="H1911" i="21"/>
  <c r="H1908" i="21"/>
  <c r="H1909" i="21" s="1"/>
  <c r="D146" i="24"/>
  <c r="D136" i="24"/>
  <c r="D126" i="24"/>
  <c r="D118" i="24"/>
  <c r="D80" i="24"/>
  <c r="D72" i="24"/>
  <c r="D23" i="24"/>
  <c r="D15" i="24"/>
  <c r="H1913" i="21" l="1"/>
  <c r="H1914" i="21"/>
  <c r="G359" i="27" s="1"/>
  <c r="A1862" i="21" l="1"/>
  <c r="C16" i="21"/>
  <c r="C1899" i="21"/>
  <c r="B1899" i="21"/>
  <c r="C34" i="21"/>
  <c r="B34" i="21"/>
  <c r="G34" i="21"/>
  <c r="H34" i="21" s="1"/>
  <c r="B33" i="21"/>
  <c r="C29" i="21"/>
  <c r="B29" i="21"/>
  <c r="A29" i="21"/>
  <c r="H32" i="21"/>
  <c r="H31" i="21"/>
  <c r="C106" i="21"/>
  <c r="B106" i="21"/>
  <c r="A106" i="21"/>
  <c r="H112" i="21"/>
  <c r="H111" i="21"/>
  <c r="H108" i="21"/>
  <c r="H109" i="21" s="1"/>
  <c r="H2243" i="21"/>
  <c r="H2242" i="21"/>
  <c r="H2241" i="21"/>
  <c r="H2240" i="21"/>
  <c r="H2224" i="21"/>
  <c r="H2225" i="21" s="1"/>
  <c r="H2161" i="21"/>
  <c r="H2160" i="21"/>
  <c r="H2159" i="21"/>
  <c r="H2158" i="21"/>
  <c r="H2157" i="21"/>
  <c r="H2156" i="21"/>
  <c r="H2155" i="21"/>
  <c r="H2154" i="21"/>
  <c r="H2153" i="21"/>
  <c r="H2152" i="21"/>
  <c r="H2151" i="21"/>
  <c r="H2150" i="21"/>
  <c r="H2141" i="21"/>
  <c r="H2140" i="21"/>
  <c r="H2139" i="21"/>
  <c r="H2138" i="21"/>
  <c r="H2137" i="21"/>
  <c r="H2136" i="21"/>
  <c r="H2135" i="21"/>
  <c r="H2134" i="21"/>
  <c r="H2133" i="21"/>
  <c r="H2132" i="21"/>
  <c r="H2131" i="21"/>
  <c r="H2130" i="21"/>
  <c r="H2129" i="21"/>
  <c r="H2128" i="21"/>
  <c r="H2127" i="21"/>
  <c r="H2126" i="21"/>
  <c r="H2125" i="21"/>
  <c r="H2124" i="21"/>
  <c r="H2123" i="21"/>
  <c r="H2122" i="21"/>
  <c r="H2121" i="21"/>
  <c r="H2120" i="21"/>
  <c r="H2119" i="21"/>
  <c r="H2118" i="21"/>
  <c r="H2117" i="21"/>
  <c r="H2101" i="21"/>
  <c r="H2100" i="21"/>
  <c r="H2099" i="21"/>
  <c r="H2098" i="21"/>
  <c r="H2097" i="21"/>
  <c r="H2096" i="21"/>
  <c r="H2095" i="21"/>
  <c r="H2094" i="21"/>
  <c r="H2093" i="21"/>
  <c r="H2092" i="21"/>
  <c r="H2091" i="21"/>
  <c r="H2090" i="21"/>
  <c r="H2089" i="21"/>
  <c r="H2088" i="21"/>
  <c r="H2087" i="21"/>
  <c r="H2086" i="21"/>
  <c r="H2085" i="21"/>
  <c r="H2084" i="21"/>
  <c r="H2083" i="21"/>
  <c r="H2082" i="21"/>
  <c r="H2081" i="21"/>
  <c r="H2080" i="21"/>
  <c r="H2079" i="21"/>
  <c r="H2078" i="21"/>
  <c r="H2077" i="21"/>
  <c r="H2076" i="21"/>
  <c r="H2075" i="21"/>
  <c r="H2074" i="21"/>
  <c r="H2073" i="21"/>
  <c r="H2072" i="21"/>
  <c r="H2071" i="21"/>
  <c r="H2070" i="21"/>
  <c r="H2069" i="21"/>
  <c r="H2068" i="21"/>
  <c r="H2067" i="21"/>
  <c r="H2066" i="21"/>
  <c r="H2065" i="21"/>
  <c r="H2064" i="21"/>
  <c r="H2063" i="21"/>
  <c r="H2062" i="21"/>
  <c r="H2061" i="21"/>
  <c r="H2060" i="21"/>
  <c r="H2059" i="21"/>
  <c r="H2058" i="21"/>
  <c r="H2057" i="21"/>
  <c r="H2056" i="21"/>
  <c r="H2022" i="21"/>
  <c r="H2021" i="21"/>
  <c r="H2020" i="21"/>
  <c r="H2019" i="21"/>
  <c r="H2018" i="21"/>
  <c r="H2017" i="21"/>
  <c r="H1990" i="21"/>
  <c r="H1989" i="21"/>
  <c r="H1988" i="21"/>
  <c r="H1987" i="21"/>
  <c r="H1986" i="21"/>
  <c r="H1985" i="21"/>
  <c r="H1963" i="21"/>
  <c r="H1887" i="21"/>
  <c r="H1886" i="21"/>
  <c r="H1885" i="21"/>
  <c r="H1884" i="21"/>
  <c r="H1883" i="21"/>
  <c r="H1882" i="21"/>
  <c r="H1881" i="21"/>
  <c r="H1872" i="21"/>
  <c r="H1871" i="21"/>
  <c r="H1854" i="21"/>
  <c r="H1841" i="21"/>
  <c r="H1840" i="21"/>
  <c r="H1839" i="21"/>
  <c r="H1762" i="21"/>
  <c r="H1761" i="21"/>
  <c r="H1760" i="21"/>
  <c r="H1750" i="21"/>
  <c r="H1749" i="21"/>
  <c r="H1748" i="21"/>
  <c r="H1747" i="21"/>
  <c r="H1729" i="21"/>
  <c r="H1728" i="21"/>
  <c r="H1727" i="21"/>
  <c r="H1726" i="21"/>
  <c r="H1725" i="21"/>
  <c r="H1724" i="21"/>
  <c r="H1723" i="21"/>
  <c r="H1720" i="21"/>
  <c r="H1680" i="21"/>
  <c r="H1672" i="21"/>
  <c r="H1639" i="21"/>
  <c r="H1628" i="21"/>
  <c r="H1597" i="21"/>
  <c r="H1576" i="21"/>
  <c r="H1565" i="21"/>
  <c r="H1554" i="21"/>
  <c r="H1544" i="21"/>
  <c r="H1543" i="21"/>
  <c r="H1542" i="21"/>
  <c r="H1531" i="21"/>
  <c r="H1530" i="21"/>
  <c r="H1529" i="21"/>
  <c r="H1528" i="21"/>
  <c r="H1527" i="21"/>
  <c r="H1526" i="21"/>
  <c r="H1515" i="21"/>
  <c r="H1514" i="21"/>
  <c r="H1513" i="21"/>
  <c r="H1512" i="21"/>
  <c r="H1511" i="21"/>
  <c r="H1510" i="21"/>
  <c r="H1499" i="21"/>
  <c r="H1498" i="21"/>
  <c r="H1497" i="21"/>
  <c r="H1496" i="21"/>
  <c r="H1495" i="21"/>
  <c r="H1494" i="21"/>
  <c r="H1478" i="21"/>
  <c r="H1464" i="21"/>
  <c r="H1456" i="21"/>
  <c r="H1447" i="21"/>
  <c r="H1435" i="21"/>
  <c r="H1398" i="21"/>
  <c r="H1397" i="21"/>
  <c r="H1396" i="21"/>
  <c r="H1395" i="21"/>
  <c r="H1389" i="21"/>
  <c r="H1355" i="21"/>
  <c r="H1343" i="21"/>
  <c r="H1342" i="21"/>
  <c r="H1341" i="21"/>
  <c r="H1323" i="21"/>
  <c r="H1322" i="21"/>
  <c r="H1321" i="21"/>
  <c r="H1320" i="21"/>
  <c r="H1319" i="21"/>
  <c r="H1318" i="21"/>
  <c r="H1317" i="21"/>
  <c r="H1316" i="21"/>
  <c r="H1315" i="21"/>
  <c r="H1314" i="21"/>
  <c r="H1313" i="21"/>
  <c r="H1312" i="21"/>
  <c r="H1311" i="21"/>
  <c r="H1310" i="21"/>
  <c r="H1309" i="21"/>
  <c r="H1308" i="21"/>
  <c r="H1307" i="21"/>
  <c r="H1306" i="21"/>
  <c r="H1305" i="21"/>
  <c r="H1304" i="21"/>
  <c r="H1175" i="21"/>
  <c r="H1174" i="21"/>
  <c r="H1173" i="21"/>
  <c r="H1172" i="21"/>
  <c r="H1171" i="21"/>
  <c r="H1170" i="21"/>
  <c r="H1169" i="21"/>
  <c r="H1168" i="21"/>
  <c r="H1167" i="21"/>
  <c r="H1166" i="21"/>
  <c r="H1147" i="21"/>
  <c r="H1146" i="21"/>
  <c r="H1145" i="21"/>
  <c r="H1144" i="21"/>
  <c r="H1143" i="21"/>
  <c r="H1142" i="21"/>
  <c r="H1141" i="21"/>
  <c r="H1140" i="21"/>
  <c r="H1139" i="21"/>
  <c r="H1138" i="21"/>
  <c r="H1137" i="21"/>
  <c r="H1136" i="21"/>
  <c r="H1135" i="21"/>
  <c r="H1134" i="21"/>
  <c r="H1133" i="21"/>
  <c r="H1132" i="21"/>
  <c r="H1131" i="21"/>
  <c r="H1130" i="21"/>
  <c r="H1129" i="21"/>
  <c r="H1128" i="21"/>
  <c r="H1127" i="21"/>
  <c r="H1126" i="21"/>
  <c r="H1125" i="21"/>
  <c r="H1124" i="21"/>
  <c r="H1123" i="21"/>
  <c r="H1122" i="21"/>
  <c r="H1121" i="21"/>
  <c r="H1120" i="21"/>
  <c r="H692" i="21"/>
  <c r="H668" i="21"/>
  <c r="H667" i="21"/>
  <c r="H666" i="21"/>
  <c r="H665" i="21"/>
  <c r="H664" i="21"/>
  <c r="H663" i="21"/>
  <c r="H662" i="21"/>
  <c r="H661" i="21"/>
  <c r="H660" i="21"/>
  <c r="H659" i="21"/>
  <c r="H658" i="21"/>
  <c r="H657" i="21"/>
  <c r="H619" i="21"/>
  <c r="H618" i="21"/>
  <c r="H617" i="21"/>
  <c r="H616" i="21"/>
  <c r="H615" i="21"/>
  <c r="H614" i="21"/>
  <c r="H613" i="21"/>
  <c r="H612" i="21"/>
  <c r="H611" i="21"/>
  <c r="H584" i="21"/>
  <c r="H581" i="21"/>
  <c r="H580" i="21"/>
  <c r="H579" i="21"/>
  <c r="H573" i="21"/>
  <c r="H570" i="21"/>
  <c r="H571" i="21" s="1"/>
  <c r="H567" i="21"/>
  <c r="H568" i="21" s="1"/>
  <c r="H557" i="21"/>
  <c r="H556" i="21"/>
  <c r="H555" i="21"/>
  <c r="H554" i="21"/>
  <c r="H525" i="21"/>
  <c r="H524" i="21"/>
  <c r="H523" i="21"/>
  <c r="H522" i="21"/>
  <c r="H521" i="21"/>
  <c r="H520" i="21"/>
  <c r="H510" i="21"/>
  <c r="H509" i="21"/>
  <c r="H508" i="21"/>
  <c r="H498" i="21"/>
  <c r="H497" i="21"/>
  <c r="H496" i="21"/>
  <c r="H486" i="21"/>
  <c r="H485" i="21"/>
  <c r="H484" i="21"/>
  <c r="H350" i="21"/>
  <c r="H349" i="21"/>
  <c r="H328" i="21"/>
  <c r="H327" i="21"/>
  <c r="H282" i="21"/>
  <c r="H252" i="21"/>
  <c r="H251" i="21"/>
  <c r="H250" i="21"/>
  <c r="H249" i="21"/>
  <c r="H248" i="21"/>
  <c r="H247" i="21"/>
  <c r="H235" i="21"/>
  <c r="H234" i="21"/>
  <c r="H233" i="21"/>
  <c r="H232" i="21"/>
  <c r="H231" i="21"/>
  <c r="H230" i="21"/>
  <c r="H218" i="21"/>
  <c r="H217" i="21"/>
  <c r="H216" i="21"/>
  <c r="H215" i="21"/>
  <c r="H214" i="21"/>
  <c r="H213" i="21"/>
  <c r="H200" i="21"/>
  <c r="H199" i="21"/>
  <c r="H186" i="21"/>
  <c r="H185" i="21"/>
  <c r="H172" i="21"/>
  <c r="H171" i="21"/>
  <c r="H144" i="21"/>
  <c r="H143" i="21"/>
  <c r="H142" i="21"/>
  <c r="H141" i="21"/>
  <c r="H140" i="21"/>
  <c r="H139" i="21"/>
  <c r="H138" i="21"/>
  <c r="H137" i="21"/>
  <c r="H136" i="21"/>
  <c r="H135" i="21"/>
  <c r="H134" i="21"/>
  <c r="H133" i="21"/>
  <c r="H132" i="21"/>
  <c r="H131" i="21"/>
  <c r="H130" i="21"/>
  <c r="H129" i="21"/>
  <c r="H128" i="21"/>
  <c r="H127" i="21"/>
  <c r="H126" i="21"/>
  <c r="H125" i="21"/>
  <c r="H113" i="21" l="1"/>
  <c r="H114" i="21" s="1"/>
  <c r="G626" i="27" s="1"/>
  <c r="H173" i="21"/>
  <c r="H201" i="21"/>
  <c r="H1730" i="21"/>
  <c r="H236" i="21"/>
  <c r="H187" i="21"/>
  <c r="H145" i="21"/>
  <c r="H219" i="21"/>
  <c r="H253" i="21"/>
  <c r="H582" i="21"/>
  <c r="A347" i="21" l="1"/>
  <c r="B4904" i="18" l="1"/>
  <c r="B4897" i="18"/>
  <c r="B4891" i="18"/>
  <c r="B4881" i="18"/>
  <c r="B4870" i="18"/>
  <c r="B4858" i="18"/>
  <c r="B4846" i="18"/>
  <c r="B4835" i="18"/>
  <c r="B4823" i="18"/>
  <c r="B4811" i="18"/>
  <c r="B4799" i="18"/>
  <c r="B4788" i="18"/>
  <c r="B4776" i="18"/>
  <c r="B4764" i="18"/>
  <c r="B4752" i="18"/>
  <c r="B4741" i="18"/>
  <c r="B4730" i="18"/>
  <c r="B4718" i="18"/>
  <c r="B4706" i="18"/>
  <c r="B4694" i="18"/>
  <c r="B4683" i="18"/>
  <c r="B4672" i="18"/>
  <c r="B4662" i="18"/>
  <c r="B4652" i="18"/>
  <c r="B4642" i="18"/>
  <c r="B4632" i="18"/>
  <c r="B4620" i="18"/>
  <c r="B4609" i="18"/>
  <c r="B4598" i="18"/>
  <c r="B4587" i="18"/>
  <c r="B4565" i="18"/>
  <c r="B4546" i="18"/>
  <c r="B4529" i="18"/>
  <c r="B4512" i="18"/>
  <c r="B4495" i="18"/>
  <c r="B4478" i="18"/>
  <c r="B4468" i="18"/>
  <c r="B4462" i="18"/>
  <c r="B4452" i="18"/>
  <c r="B4442" i="18"/>
  <c r="B4432" i="18"/>
  <c r="B4419" i="18"/>
  <c r="B4406" i="18"/>
  <c r="B4396" i="18"/>
  <c r="B4383" i="18"/>
  <c r="B4372" i="18"/>
  <c r="B4366" i="18"/>
  <c r="B4360" i="18"/>
  <c r="B4349" i="18"/>
  <c r="B4337" i="18"/>
  <c r="B4325" i="18"/>
  <c r="B4314" i="18"/>
  <c r="B4303" i="18"/>
  <c r="B4292" i="18"/>
  <c r="B4281" i="18"/>
  <c r="B4270" i="18"/>
  <c r="B4259" i="18"/>
  <c r="B4248" i="18"/>
  <c r="B4237" i="18"/>
  <c r="B4230" i="18"/>
  <c r="B4223" i="18"/>
  <c r="B4213" i="18"/>
  <c r="B4206" i="18"/>
  <c r="B4199" i="18"/>
  <c r="B4192" i="18"/>
  <c r="B4185" i="18"/>
  <c r="B4178" i="18"/>
  <c r="B4171" i="18"/>
  <c r="B4160" i="18"/>
  <c r="B4150" i="18"/>
  <c r="B4144" i="18"/>
  <c r="B4133" i="18"/>
  <c r="B4122" i="18"/>
  <c r="B4111" i="18"/>
  <c r="B4100" i="18"/>
  <c r="B4089" i="18"/>
  <c r="B4078" i="18"/>
  <c r="B4067" i="18"/>
  <c r="B4056" i="18"/>
  <c r="B4045" i="18"/>
  <c r="B4034" i="18"/>
  <c r="B4023" i="18"/>
  <c r="B4012" i="18"/>
  <c r="B4001" i="18"/>
  <c r="B3980" i="18"/>
  <c r="B3967" i="18"/>
  <c r="B3957" i="18"/>
  <c r="B3944" i="18"/>
  <c r="B3931" i="18"/>
  <c r="B3921" i="18"/>
  <c r="B3911" i="18"/>
  <c r="B3901" i="18"/>
  <c r="B3890" i="18"/>
  <c r="B3880" i="18"/>
  <c r="B3870" i="18"/>
  <c r="B3860" i="18"/>
  <c r="B3848" i="18"/>
  <c r="B3837" i="18"/>
  <c r="B3824" i="18"/>
  <c r="B3811" i="18"/>
  <c r="B3798" i="18"/>
  <c r="B3787" i="18"/>
  <c r="B3776" i="18"/>
  <c r="B3766" i="18"/>
  <c r="B3752" i="18"/>
  <c r="B3741" i="18"/>
  <c r="B3731" i="18"/>
  <c r="B3721" i="18"/>
  <c r="B3707" i="18"/>
  <c r="B3693" i="18"/>
  <c r="B3679" i="18"/>
  <c r="B3665" i="18"/>
  <c r="B3651" i="18"/>
  <c r="B3637" i="18"/>
  <c r="B3616" i="18"/>
  <c r="B3610" i="18"/>
  <c r="B3583" i="18"/>
  <c r="B3572" i="18"/>
  <c r="B3545" i="18"/>
  <c r="B3532" i="18"/>
  <c r="B3522" i="18"/>
  <c r="B3511" i="18"/>
  <c r="B3501" i="18"/>
  <c r="B3490" i="18"/>
  <c r="B3478" i="18"/>
  <c r="B3467" i="18"/>
  <c r="B3456" i="18"/>
  <c r="B3445" i="18"/>
  <c r="B3434" i="18"/>
  <c r="B3412" i="18"/>
  <c r="B3423" i="18"/>
  <c r="B3401" i="18"/>
  <c r="B3388" i="18"/>
  <c r="B3376" i="18"/>
  <c r="B3365" i="18"/>
  <c r="B3352" i="18"/>
  <c r="B3339" i="18"/>
  <c r="B3326" i="18"/>
  <c r="B3314" i="18"/>
  <c r="B3301" i="18"/>
  <c r="B3289" i="18"/>
  <c r="B3277" i="18"/>
  <c r="B3265" i="18"/>
  <c r="B3253" i="18"/>
  <c r="B3241" i="18"/>
  <c r="B3229" i="18"/>
  <c r="B3216" i="18"/>
  <c r="B3204" i="18"/>
  <c r="B3192" i="18"/>
  <c r="B3180" i="18"/>
  <c r="B3168" i="18"/>
  <c r="B3156" i="18"/>
  <c r="B3144" i="18"/>
  <c r="B3132" i="18"/>
  <c r="B3120" i="18"/>
  <c r="B3108" i="18"/>
  <c r="B3096" i="18"/>
  <c r="B3083" i="18"/>
  <c r="B3070" i="18"/>
  <c r="B3057" i="18"/>
  <c r="B3044" i="18"/>
  <c r="B3029" i="18"/>
  <c r="B3014" i="18"/>
  <c r="B3000" i="18"/>
  <c r="B2987" i="18"/>
  <c r="B2974" i="18"/>
  <c r="B2962" i="18"/>
  <c r="B2949" i="18"/>
  <c r="B2937" i="18"/>
  <c r="B2924" i="18"/>
  <c r="B2910" i="18"/>
  <c r="B2897" i="18"/>
  <c r="B2884" i="18"/>
  <c r="B2871" i="18"/>
  <c r="B2858" i="18"/>
  <c r="B2845" i="18"/>
  <c r="B2832" i="18"/>
  <c r="B2819" i="18"/>
  <c r="B2806" i="18"/>
  <c r="B2793" i="18"/>
  <c r="B2780" i="18"/>
  <c r="B2767" i="18"/>
  <c r="B2754" i="18"/>
  <c r="B2741" i="18"/>
  <c r="B2728" i="18"/>
  <c r="B2715" i="18"/>
  <c r="B2702" i="18"/>
  <c r="B2689" i="18"/>
  <c r="B2676" i="18"/>
  <c r="B2663" i="18"/>
  <c r="B2650" i="18"/>
  <c r="B2637" i="18"/>
  <c r="B2624" i="18"/>
  <c r="B2614" i="18"/>
  <c r="B2604" i="18"/>
  <c r="B2590" i="18"/>
  <c r="B2577" i="18"/>
  <c r="B2567" i="18"/>
  <c r="B2552" i="18"/>
  <c r="B2539" i="18"/>
  <c r="B2520" i="18"/>
  <c r="B2509" i="18"/>
  <c r="B2490" i="18"/>
  <c r="B2472" i="18"/>
  <c r="B2460" i="18"/>
  <c r="B2446" i="18"/>
  <c r="B2428" i="18"/>
  <c r="B2413" i="18"/>
  <c r="B2398" i="18"/>
  <c r="B2387" i="18"/>
  <c r="B2376" i="18"/>
  <c r="B2363" i="18"/>
  <c r="B2350" i="18"/>
  <c r="B2336" i="18"/>
  <c r="B2326" i="18"/>
  <c r="B2316" i="18"/>
  <c r="B2310" i="18"/>
  <c r="B2300" i="18"/>
  <c r="B2290" i="18"/>
  <c r="B2276" i="18"/>
  <c r="B2257" i="18"/>
  <c r="B2245" i="18"/>
  <c r="B2235" i="18"/>
  <c r="B2228" i="18"/>
  <c r="B2214" i="18"/>
  <c r="B2200" i="18"/>
  <c r="B2189" i="18"/>
  <c r="B2178" i="18"/>
  <c r="B2167" i="18"/>
  <c r="B2156" i="18"/>
  <c r="B2145" i="18"/>
  <c r="B2134" i="18"/>
  <c r="B2122" i="18"/>
  <c r="B2111" i="18"/>
  <c r="B2101" i="18"/>
  <c r="B2083" i="18"/>
  <c r="B2065" i="18"/>
  <c r="B2055" i="18"/>
  <c r="B2045" i="18"/>
  <c r="B2035" i="18"/>
  <c r="B2025" i="18"/>
  <c r="B2015" i="18"/>
  <c r="B2005" i="18"/>
  <c r="B1995" i="18"/>
  <c r="B1985" i="18"/>
  <c r="B1975" i="18"/>
  <c r="B1964" i="18"/>
  <c r="B1954" i="18"/>
  <c r="B1944" i="18"/>
  <c r="B1938" i="18"/>
  <c r="B1928" i="18"/>
  <c r="B1916" i="18"/>
  <c r="B1901" i="18"/>
  <c r="B1881" i="18"/>
  <c r="B1868" i="18"/>
  <c r="B1858" i="18"/>
  <c r="B1852" i="18"/>
  <c r="B1824" i="18"/>
  <c r="B1810" i="18"/>
  <c r="B1795" i="18"/>
  <c r="B1777" i="18"/>
  <c r="B1759" i="18"/>
  <c r="B1741" i="18"/>
  <c r="B1728" i="18"/>
  <c r="B1718" i="18"/>
  <c r="B1706" i="18"/>
  <c r="B1693" i="18"/>
  <c r="B1674" i="18"/>
  <c r="B1659" i="18"/>
  <c r="B1646" i="18"/>
  <c r="B1631" i="18"/>
  <c r="B1616" i="18"/>
  <c r="B1601" i="18"/>
  <c r="B1588" i="18"/>
  <c r="B1573" i="18"/>
  <c r="B1559" i="18"/>
  <c r="B1542" i="18"/>
  <c r="B1532" i="18"/>
  <c r="B1522" i="18"/>
  <c r="B1512" i="18"/>
  <c r="B1502" i="18"/>
  <c r="B1492" i="18"/>
  <c r="B1477" i="18"/>
  <c r="B1462" i="18"/>
  <c r="B1448" i="18"/>
  <c r="B1434" i="18"/>
  <c r="B1420" i="18"/>
  <c r="B1406" i="18"/>
  <c r="B1392" i="18"/>
  <c r="B1378" i="18"/>
  <c r="B1357" i="18"/>
  <c r="B1343" i="18"/>
  <c r="B1324" i="18"/>
  <c r="B1310" i="18"/>
  <c r="B1296" i="18"/>
  <c r="B1282" i="18"/>
  <c r="B1268" i="18"/>
  <c r="B1257" i="18"/>
  <c r="B1247" i="18"/>
  <c r="B1233" i="18"/>
  <c r="B1213" i="18"/>
  <c r="B1203" i="18"/>
  <c r="B1192" i="18"/>
  <c r="B1185" i="18"/>
  <c r="B1174" i="18"/>
  <c r="B1164" i="18"/>
  <c r="B1150" i="18"/>
  <c r="B1129" i="18"/>
  <c r="B1119" i="18"/>
  <c r="B1108" i="18"/>
  <c r="B1101" i="18"/>
  <c r="B1091" i="18"/>
  <c r="B1082" i="18"/>
  <c r="B1072" i="18"/>
  <c r="B1062" i="18"/>
  <c r="B1052" i="18"/>
  <c r="B1042" i="18"/>
  <c r="B1032" i="18"/>
  <c r="B1017" i="18"/>
  <c r="B1003" i="18"/>
  <c r="B989" i="18"/>
  <c r="B975" i="18"/>
  <c r="B961" i="18"/>
  <c r="B947" i="18"/>
  <c r="B933" i="18"/>
  <c r="B919" i="18"/>
  <c r="B905" i="18"/>
  <c r="B891" i="18"/>
  <c r="B876" i="18"/>
  <c r="B858" i="18"/>
  <c r="B845" i="18"/>
  <c r="B833" i="18"/>
  <c r="B819" i="18"/>
  <c r="B813" i="18"/>
  <c r="B800" i="18"/>
  <c r="B788" i="18"/>
  <c r="B773" i="18"/>
  <c r="B759" i="18"/>
  <c r="B745" i="18"/>
  <c r="B731" i="18"/>
  <c r="B710" i="18"/>
  <c r="B696" i="18"/>
  <c r="B677" i="18"/>
  <c r="B663" i="18"/>
  <c r="B649" i="18"/>
  <c r="B635" i="18"/>
  <c r="B621" i="18"/>
  <c r="B607" i="18"/>
  <c r="B597" i="18"/>
  <c r="B586" i="18"/>
  <c r="B576" i="18"/>
  <c r="B564" i="18"/>
  <c r="B554" i="18"/>
  <c r="B540" i="18"/>
  <c r="B520" i="18"/>
  <c r="B510" i="18"/>
  <c r="B499" i="18"/>
  <c r="B492" i="18"/>
  <c r="B481" i="18"/>
  <c r="B471" i="18"/>
  <c r="B457" i="18"/>
  <c r="B436" i="18"/>
  <c r="B426" i="18"/>
  <c r="B415" i="18"/>
  <c r="B408" i="18"/>
  <c r="B398" i="18"/>
  <c r="B384" i="18"/>
  <c r="B370" i="18"/>
  <c r="B356" i="18"/>
  <c r="B342" i="18"/>
  <c r="B334" i="18"/>
  <c r="B325" i="18"/>
  <c r="B315" i="18"/>
  <c r="B301" i="18"/>
  <c r="B291" i="18"/>
  <c r="B283" i="18"/>
  <c r="B274" i="18"/>
  <c r="B264" i="18"/>
  <c r="B254" i="18"/>
  <c r="B233" i="18"/>
  <c r="B225" i="18"/>
  <c r="B208" i="18"/>
  <c r="B188" i="18"/>
  <c r="B178" i="18"/>
  <c r="B149" i="18"/>
  <c r="B118" i="18"/>
  <c r="B111" i="18"/>
  <c r="B105" i="18"/>
  <c r="B99" i="18"/>
  <c r="B7" i="18"/>
  <c r="C7" i="18" s="1"/>
  <c r="B22" i="18"/>
  <c r="H22" i="18" s="1"/>
  <c r="B37" i="18"/>
  <c r="C37" i="18" s="1"/>
  <c r="B52" i="18"/>
  <c r="H52" i="18" s="1"/>
  <c r="B67" i="18"/>
  <c r="H67" i="18" s="1"/>
  <c r="B84" i="18"/>
  <c r="B167" i="18"/>
  <c r="H7" i="18" l="1"/>
  <c r="H37" i="18"/>
  <c r="C52" i="18"/>
  <c r="C22" i="18"/>
  <c r="C67" i="18"/>
  <c r="C88" i="21" l="1"/>
  <c r="B88" i="21"/>
  <c r="A88" i="21"/>
  <c r="H103" i="21"/>
  <c r="F98" i="21"/>
  <c r="H98" i="21" s="1"/>
  <c r="F97" i="21"/>
  <c r="H97" i="21" s="1"/>
  <c r="H96" i="21"/>
  <c r="H95" i="21"/>
  <c r="F94" i="21"/>
  <c r="H94" i="21" s="1"/>
  <c r="H93" i="21"/>
  <c r="H92" i="21"/>
  <c r="H91" i="21"/>
  <c r="H90" i="21"/>
  <c r="H99" i="21" l="1"/>
  <c r="H104" i="21" s="1"/>
  <c r="H2247" i="21"/>
  <c r="H2246" i="21"/>
  <c r="C2238" i="21"/>
  <c r="B2238" i="21"/>
  <c r="A2238" i="21"/>
  <c r="H1360" i="21"/>
  <c r="H1359" i="21"/>
  <c r="C1352" i="21"/>
  <c r="B1352" i="21"/>
  <c r="A1352" i="21"/>
  <c r="H1356" i="21"/>
  <c r="H1354" i="21"/>
  <c r="H1361" i="21" l="1"/>
  <c r="H1357" i="21"/>
  <c r="H1362" i="21" s="1"/>
  <c r="G406" i="27"/>
  <c r="G334" i="27"/>
  <c r="H2244" i="21"/>
  <c r="H2248" i="21"/>
  <c r="H1902" i="21"/>
  <c r="H1903" i="21" s="1"/>
  <c r="C1897" i="21"/>
  <c r="B1897" i="21"/>
  <c r="A1897" i="21"/>
  <c r="G1899" i="21"/>
  <c r="H1899" i="21" s="1"/>
  <c r="H1900" i="21" s="1"/>
  <c r="H2249" i="21" l="1"/>
  <c r="G600" i="27" s="1"/>
  <c r="G599" i="27"/>
  <c r="H1904" i="21"/>
  <c r="G324" i="27" s="1"/>
  <c r="C1339" i="21"/>
  <c r="B1339" i="21"/>
  <c r="A1339" i="21"/>
  <c r="H1348" i="21"/>
  <c r="H1347" i="21"/>
  <c r="G1344" i="21"/>
  <c r="H1344" i="21" s="1"/>
  <c r="C1344" i="21"/>
  <c r="A1380" i="21"/>
  <c r="B1380" i="21"/>
  <c r="C1380" i="21"/>
  <c r="H1382" i="21"/>
  <c r="H1383" i="21" s="1"/>
  <c r="H1385" i="21"/>
  <c r="H1386" i="21"/>
  <c r="H1390" i="21"/>
  <c r="H1387" i="21" l="1"/>
  <c r="H1391" i="21" s="1"/>
  <c r="H1349" i="21"/>
  <c r="H1345" i="21"/>
  <c r="H1350" i="21" l="1"/>
  <c r="C1500" i="21"/>
  <c r="B1500" i="21"/>
  <c r="G16" i="21"/>
  <c r="C25" i="21"/>
  <c r="B25" i="21"/>
  <c r="B16" i="21"/>
  <c r="G1500" i="21"/>
  <c r="G245" i="27" l="1"/>
  <c r="G238" i="27"/>
  <c r="G25" i="21"/>
  <c r="H2232" i="21" l="1"/>
  <c r="C2232" i="21"/>
  <c r="B2232" i="21"/>
  <c r="A2232" i="21"/>
  <c r="H2234" i="21"/>
  <c r="H2235" i="21" s="1"/>
  <c r="H2236" i="21" s="1"/>
  <c r="G43" i="27" s="1"/>
  <c r="H1299" i="21"/>
  <c r="C1299" i="21"/>
  <c r="B1299" i="21"/>
  <c r="A1299" i="21"/>
  <c r="H1335" i="21"/>
  <c r="H1334" i="21"/>
  <c r="H1333" i="21"/>
  <c r="H1332" i="21"/>
  <c r="H1331" i="21"/>
  <c r="H1330" i="21"/>
  <c r="H1329" i="21"/>
  <c r="H1328" i="21"/>
  <c r="H1327" i="21"/>
  <c r="H1326" i="21"/>
  <c r="H1301" i="21"/>
  <c r="H1302" i="21" s="1"/>
  <c r="H1324" i="21" l="1"/>
  <c r="H1336" i="21"/>
  <c r="H1337" i="21" l="1"/>
  <c r="G30" i="27" s="1"/>
  <c r="R295" i="35"/>
  <c r="Q295" i="35"/>
  <c r="P295" i="35"/>
  <c r="O295" i="35"/>
  <c r="N295" i="35"/>
  <c r="M295" i="35"/>
  <c r="L295" i="35"/>
  <c r="K295" i="35"/>
  <c r="J295" i="35"/>
  <c r="I295" i="35"/>
  <c r="H295" i="35"/>
  <c r="G295" i="35"/>
  <c r="F295" i="35"/>
  <c r="O290" i="35" s="1"/>
  <c r="M290" i="35" s="1"/>
  <c r="K290" i="35" s="1"/>
  <c r="I290" i="35" s="1"/>
  <c r="G290" i="35" s="1"/>
  <c r="E290" i="35" s="1"/>
  <c r="R290" i="35"/>
  <c r="Q290" i="35"/>
  <c r="P290" i="35"/>
  <c r="N290" i="35"/>
  <c r="L290" i="35"/>
  <c r="J290" i="35"/>
  <c r="H290" i="35"/>
  <c r="F290" i="35"/>
  <c r="D290" i="35"/>
  <c r="I273" i="35" s="1"/>
  <c r="E273" i="35" s="1"/>
  <c r="K273" i="35" s="1"/>
  <c r="N273" i="35" s="1"/>
  <c r="G273" i="35" s="1"/>
  <c r="Q273" i="35" s="1"/>
  <c r="M273" i="35" s="1"/>
  <c r="H273" i="35" s="1"/>
  <c r="F273" i="35" s="1"/>
  <c r="D273" i="35" s="1"/>
  <c r="R273" i="35"/>
  <c r="O273" i="35"/>
  <c r="J273" i="35"/>
  <c r="G259" i="35" s="1"/>
  <c r="Q259" i="35" s="1"/>
  <c r="I259" i="35" s="1"/>
  <c r="E259" i="35" s="1"/>
  <c r="O259" i="35" s="1"/>
  <c r="H259" i="35" s="1"/>
  <c r="D259" i="35" s="1"/>
  <c r="P259" i="35"/>
  <c r="M259" i="35"/>
  <c r="L259" i="35"/>
  <c r="K259" i="35"/>
  <c r="L253" i="35" s="1"/>
  <c r="H253" i="35" s="1"/>
  <c r="R253" i="35" s="1"/>
  <c r="P253" i="35" s="1"/>
  <c r="N253" i="35" s="1"/>
  <c r="K253" i="35" s="1"/>
  <c r="J253" i="35" s="1"/>
  <c r="G253" i="35" s="1"/>
  <c r="Q253" i="35"/>
  <c r="O253" i="35"/>
  <c r="M253" i="35"/>
  <c r="I253" i="35"/>
  <c r="F253" i="35"/>
  <c r="E253" i="35"/>
  <c r="M245" i="35" s="1"/>
  <c r="L245" i="35" s="1"/>
  <c r="Q245" i="35" s="1"/>
  <c r="J245" i="35" s="1"/>
  <c r="H245" i="35" s="1"/>
  <c r="F245" i="35" s="1"/>
  <c r="D245" i="35" s="1"/>
  <c r="R245" i="35"/>
  <c r="P245" i="35"/>
  <c r="O245" i="35"/>
  <c r="N245" i="35"/>
  <c r="K245" i="35"/>
  <c r="I245" i="35"/>
  <c r="G245" i="35"/>
  <c r="E245" i="35"/>
  <c r="J238" i="35" s="1"/>
  <c r="F238" i="35" s="1"/>
  <c r="R238" i="35" s="1"/>
  <c r="O238" i="35" s="1"/>
  <c r="H238" i="35" s="1"/>
  <c r="Q238" i="35" s="1"/>
  <c r="N238" i="35" s="1"/>
  <c r="K238" i="35" s="1"/>
  <c r="I238" i="35" s="1"/>
  <c r="G238" i="35" s="1"/>
  <c r="E238" i="35" s="1"/>
  <c r="P238" i="35"/>
  <c r="M238" i="35"/>
  <c r="L238" i="35"/>
  <c r="D238" i="35"/>
  <c r="M223" i="35" s="1"/>
  <c r="E223" i="35" s="1"/>
  <c r="R223" i="35"/>
  <c r="Q223" i="35"/>
  <c r="P223" i="35"/>
  <c r="O223" i="35"/>
  <c r="N223" i="35"/>
  <c r="L223" i="35"/>
  <c r="K223" i="35"/>
  <c r="J223" i="35"/>
  <c r="I223" i="35"/>
  <c r="H223" i="35"/>
  <c r="G223" i="35"/>
  <c r="F223" i="35"/>
  <c r="D223" i="35"/>
  <c r="R207" i="35" s="1"/>
  <c r="M207" i="35" s="1"/>
  <c r="Q207" i="35" s="1"/>
  <c r="D207" i="35" s="1"/>
  <c r="O207" i="35"/>
  <c r="N207" i="35"/>
  <c r="L207" i="35"/>
  <c r="K207" i="35"/>
  <c r="J207" i="35"/>
  <c r="I207" i="35"/>
  <c r="H207" i="35"/>
  <c r="G207" i="35"/>
  <c r="F207" i="35"/>
  <c r="E207" i="35"/>
  <c r="E197" i="35" s="1"/>
  <c r="O197" i="35" s="1"/>
  <c r="R197" i="35" s="1"/>
  <c r="P197" i="35" s="1"/>
  <c r="M197" i="35" s="1"/>
  <c r="L197" i="35" s="1"/>
  <c r="I197" i="35" s="1"/>
  <c r="H197" i="35" s="1"/>
  <c r="D197" i="35" s="1"/>
  <c r="Q197" i="35"/>
  <c r="K197" i="35"/>
  <c r="G197" i="35"/>
  <c r="F197" i="35"/>
  <c r="R186" i="35" s="1"/>
  <c r="N186" i="35" s="1"/>
  <c r="L186" i="35" s="1"/>
  <c r="J186" i="35" s="1"/>
  <c r="H186" i="35" s="1"/>
  <c r="F186" i="35" s="1"/>
  <c r="D186" i="35" s="1"/>
  <c r="Q186" i="35"/>
  <c r="P186" i="35"/>
  <c r="O186" i="35"/>
  <c r="M186" i="35"/>
  <c r="K186" i="35"/>
  <c r="I186" i="35"/>
  <c r="G186" i="35"/>
  <c r="E186" i="35"/>
  <c r="Q179" i="35" s="1"/>
  <c r="L179" i="35" s="1"/>
  <c r="H179" i="35" s="1"/>
  <c r="D179" i="35" s="1"/>
  <c r="R179" i="35"/>
  <c r="P179" i="35"/>
  <c r="O179" i="35"/>
  <c r="M179" i="35"/>
  <c r="K179" i="35"/>
  <c r="I179" i="35"/>
  <c r="G179" i="35"/>
  <c r="E179" i="35"/>
  <c r="N167" i="35" s="1"/>
  <c r="L167" i="35" s="1"/>
  <c r="J167" i="35" s="1"/>
  <c r="H167" i="35" s="1"/>
  <c r="F167" i="35" s="1"/>
  <c r="D167" i="35" s="1"/>
  <c r="R167" i="35"/>
  <c r="Q167" i="35"/>
  <c r="P167" i="35"/>
  <c r="O167" i="35"/>
  <c r="M167" i="35"/>
  <c r="K167" i="35"/>
  <c r="I167" i="35"/>
  <c r="G167" i="35"/>
  <c r="E167" i="35"/>
  <c r="R158" i="35"/>
  <c r="Q158" i="35"/>
  <c r="P158" i="35"/>
  <c r="O158" i="35"/>
  <c r="M158" i="35"/>
  <c r="K158" i="35"/>
  <c r="I158" i="35"/>
  <c r="G158" i="35"/>
  <c r="E158" i="35"/>
  <c r="R151" i="35" s="1"/>
  <c r="P151" i="35" s="1"/>
  <c r="N151" i="35" s="1"/>
  <c r="L151" i="35" s="1"/>
  <c r="J151" i="35" s="1"/>
  <c r="H151" i="35" s="1"/>
  <c r="F151" i="35" s="1"/>
  <c r="D151" i="35" s="1"/>
  <c r="Q151" i="35"/>
  <c r="O151" i="35"/>
  <c r="M151" i="35"/>
  <c r="K151" i="35"/>
  <c r="I151" i="35"/>
  <c r="G151" i="35"/>
  <c r="E151" i="35"/>
  <c r="R143" i="35" s="1"/>
  <c r="N143" i="35" s="1"/>
  <c r="J143" i="35" s="1"/>
  <c r="F143" i="35" s="1"/>
  <c r="Q143" i="35"/>
  <c r="P143" i="35"/>
  <c r="O143" i="35"/>
  <c r="M143" i="35"/>
  <c r="K143" i="35"/>
  <c r="I143" i="35"/>
  <c r="G143" i="35"/>
  <c r="E143" i="35"/>
  <c r="Q134" i="35" s="1"/>
  <c r="P134" i="35" s="1"/>
  <c r="L134" i="35" s="1"/>
  <c r="H134" i="35" s="1"/>
  <c r="D134" i="35" s="1"/>
  <c r="R134" i="35"/>
  <c r="O134" i="35"/>
  <c r="M134" i="35"/>
  <c r="K134" i="35"/>
  <c r="I134" i="35"/>
  <c r="G134" i="35"/>
  <c r="E134" i="35"/>
  <c r="N126" i="35" s="1"/>
  <c r="J126" i="35" s="1"/>
  <c r="F126" i="35" s="1"/>
  <c r="R126" i="35"/>
  <c r="Q126" i="35"/>
  <c r="O126" i="35"/>
  <c r="M126" i="35"/>
  <c r="K126" i="35"/>
  <c r="I126" i="35"/>
  <c r="G126" i="35"/>
  <c r="E126" i="35"/>
  <c r="N116" i="35" s="1"/>
  <c r="L116" i="35" s="1"/>
  <c r="J116" i="35" s="1"/>
  <c r="H116" i="35" s="1"/>
  <c r="F116" i="35" s="1"/>
  <c r="D116" i="35" s="1"/>
  <c r="R116" i="35"/>
  <c r="Q116" i="35"/>
  <c r="P116" i="35"/>
  <c r="O116" i="35"/>
  <c r="M116" i="35"/>
  <c r="K116" i="35"/>
  <c r="I116" i="35"/>
  <c r="G116" i="35"/>
  <c r="E116" i="35"/>
  <c r="Q110" i="35" s="1"/>
  <c r="M110" i="35" s="1"/>
  <c r="K110" i="35" s="1"/>
  <c r="E110" i="35" s="1"/>
  <c r="P110" i="35" s="1"/>
  <c r="J110" i="35" s="1"/>
  <c r="F110" i="35" s="1"/>
  <c r="O110" i="35"/>
  <c r="N110" i="35"/>
  <c r="I110" i="35"/>
  <c r="G110" i="35"/>
  <c r="K103" i="35" s="1"/>
  <c r="G103" i="35" s="1"/>
  <c r="R103" i="35" s="1"/>
  <c r="N103" i="35" s="1"/>
  <c r="Q103" i="35" s="1"/>
  <c r="M103" i="35" s="1"/>
  <c r="O103" i="35"/>
  <c r="L103" i="35"/>
  <c r="I103" i="35"/>
  <c r="E103" i="35"/>
  <c r="R95" i="35" s="1"/>
  <c r="Q95" i="35" s="1"/>
  <c r="F95" i="35" s="1"/>
  <c r="P95" i="35"/>
  <c r="O95" i="35"/>
  <c r="N95" i="35"/>
  <c r="M95" i="35"/>
  <c r="L95" i="35"/>
  <c r="K95" i="35"/>
  <c r="J95" i="35"/>
  <c r="I95" i="35"/>
  <c r="H95" i="35"/>
  <c r="G95" i="35"/>
  <c r="E95" i="35"/>
  <c r="R85" i="35" s="1"/>
  <c r="F85" i="35" s="1"/>
  <c r="Q85" i="35"/>
  <c r="P85" i="35"/>
  <c r="O85" i="35"/>
  <c r="N85" i="35"/>
  <c r="M85" i="35"/>
  <c r="K85" i="35"/>
  <c r="J85" i="35"/>
  <c r="I85" i="35"/>
  <c r="H85" i="35"/>
  <c r="G85" i="35"/>
  <c r="E85" i="35"/>
  <c r="J78" i="35" s="1"/>
  <c r="R78" i="35" s="1"/>
  <c r="L78" i="35" s="1"/>
  <c r="F78" i="35" s="1"/>
  <c r="D78" i="35" s="1"/>
  <c r="O78" i="35" s="1"/>
  <c r="I78" i="35" s="1"/>
  <c r="E78" i="35" s="1"/>
  <c r="P78" i="35"/>
  <c r="N78" i="35"/>
  <c r="M78" i="35"/>
  <c r="H78" i="35"/>
  <c r="I71" i="35" s="1"/>
  <c r="Q71" i="35"/>
  <c r="O71" i="35"/>
  <c r="N71" i="35"/>
  <c r="M71" i="35"/>
  <c r="K71" i="35"/>
  <c r="E71" i="35"/>
  <c r="Q60" i="35" s="1"/>
  <c r="K60" i="35" s="1"/>
  <c r="G60" i="35" s="1"/>
  <c r="E60" i="35" s="1"/>
  <c r="O60" i="35"/>
  <c r="N60" i="35"/>
  <c r="M60" i="35"/>
  <c r="I60" i="35"/>
  <c r="M53" i="35" s="1"/>
  <c r="H53" i="35" s="1"/>
  <c r="R53" i="35" s="1"/>
  <c r="Q53" i="35" s="1"/>
  <c r="L53" i="35" s="1"/>
  <c r="E53" i="35" s="1"/>
  <c r="P53" i="35"/>
  <c r="O53" i="35"/>
  <c r="N53" i="35"/>
  <c r="K53" i="35"/>
  <c r="J53" i="35"/>
  <c r="I53" i="35"/>
  <c r="G53" i="35"/>
  <c r="F53" i="35"/>
  <c r="D53" i="35"/>
  <c r="Q39" i="35" s="1"/>
  <c r="R39" i="35" s="1"/>
  <c r="P39" i="35"/>
  <c r="O39" i="35"/>
  <c r="N39" i="35"/>
  <c r="M39" i="35"/>
  <c r="L39" i="35"/>
  <c r="K39" i="35"/>
  <c r="J39" i="35"/>
  <c r="I39" i="35"/>
  <c r="H39" i="35"/>
  <c r="G39" i="35"/>
  <c r="F39" i="35"/>
  <c r="E39" i="35"/>
  <c r="D39" i="35"/>
  <c r="R19" i="35"/>
  <c r="Q19" i="35"/>
  <c r="P19" i="35"/>
  <c r="O19" i="35"/>
  <c r="N19" i="35"/>
  <c r="M19" i="35"/>
  <c r="L19" i="35"/>
  <c r="K19" i="35"/>
  <c r="J19" i="35"/>
  <c r="I19" i="35"/>
  <c r="H19" i="35"/>
  <c r="G19" i="35"/>
  <c r="F19" i="35"/>
  <c r="E19" i="35"/>
  <c r="D19" i="35"/>
  <c r="B19" i="35"/>
  <c r="R10" i="35"/>
  <c r="Q10" i="35"/>
  <c r="P10" i="35"/>
  <c r="O10" i="35"/>
  <c r="N10" i="35"/>
  <c r="M10" i="35"/>
  <c r="L10" i="35"/>
  <c r="K10" i="35"/>
  <c r="J10" i="35"/>
  <c r="I10" i="35"/>
  <c r="H10" i="35"/>
  <c r="G10" i="35"/>
  <c r="F10" i="35"/>
  <c r="E10" i="35"/>
  <c r="D10" i="35"/>
  <c r="B10" i="35"/>
  <c r="C245" i="35" l="1"/>
  <c r="C19" i="35"/>
  <c r="C167" i="35"/>
  <c r="N158" i="35" s="1"/>
  <c r="L158" i="35" s="1"/>
  <c r="J158" i="35" s="1"/>
  <c r="H158" i="35" s="1"/>
  <c r="F158" i="35" s="1"/>
  <c r="D158" i="35" s="1"/>
  <c r="C158" i="35" s="1"/>
  <c r="C10" i="35"/>
  <c r="O9" i="35"/>
  <c r="C151" i="35"/>
  <c r="I9" i="35"/>
  <c r="G71" i="35" s="1"/>
  <c r="R71" i="35" s="1"/>
  <c r="L71" i="35" s="1"/>
  <c r="H71" i="35" s="1"/>
  <c r="D71" i="35" s="1"/>
  <c r="M9" i="35"/>
  <c r="P103" i="35" s="1"/>
  <c r="J103" i="35" s="1"/>
  <c r="F103" i="35" s="1"/>
  <c r="C116" i="35"/>
  <c r="C39" i="35"/>
  <c r="F134" i="35"/>
  <c r="J134" i="35"/>
  <c r="N134" i="35"/>
  <c r="D143" i="35"/>
  <c r="H143" i="35"/>
  <c r="L143" i="35"/>
  <c r="F179" i="35"/>
  <c r="J179" i="35"/>
  <c r="N179" i="35"/>
  <c r="C186" i="35"/>
  <c r="L273" i="35"/>
  <c r="P273" i="35"/>
  <c r="C53" i="35"/>
  <c r="C238" i="35"/>
  <c r="D60" i="35"/>
  <c r="H60" i="35"/>
  <c r="L60" i="35"/>
  <c r="R60" i="35"/>
  <c r="G78" i="35"/>
  <c r="K78" i="35"/>
  <c r="K9" i="35" s="1"/>
  <c r="Q78" i="35"/>
  <c r="Q9" i="35" s="1"/>
  <c r="D85" i="35"/>
  <c r="L85" i="35"/>
  <c r="D103" i="35"/>
  <c r="H103" i="35"/>
  <c r="D126" i="35"/>
  <c r="H126" i="35"/>
  <c r="L126" i="35"/>
  <c r="P126" i="35"/>
  <c r="F259" i="35"/>
  <c r="J259" i="35"/>
  <c r="R259" i="35"/>
  <c r="N259" i="35"/>
  <c r="F71" i="35"/>
  <c r="J71" i="35"/>
  <c r="P71" i="35"/>
  <c r="D95" i="35"/>
  <c r="C95" i="35" s="1"/>
  <c r="D110" i="35"/>
  <c r="H110" i="35"/>
  <c r="L110" i="35"/>
  <c r="R110" i="35"/>
  <c r="J197" i="35"/>
  <c r="N197" i="35"/>
  <c r="P207" i="35"/>
  <c r="C207" i="35" s="1"/>
  <c r="C223" i="35"/>
  <c r="D253" i="35"/>
  <c r="C253" i="35" s="1"/>
  <c r="C290" i="35"/>
  <c r="C197" i="35" l="1"/>
  <c r="G9" i="35"/>
  <c r="C273" i="35"/>
  <c r="R9" i="35"/>
  <c r="N9" i="35"/>
  <c r="C259" i="35"/>
  <c r="C134" i="35"/>
  <c r="C179" i="35"/>
  <c r="C126" i="35"/>
  <c r="C85" i="35"/>
  <c r="L9" i="35"/>
  <c r="H9" i="35"/>
  <c r="C78" i="35"/>
  <c r="C103" i="35"/>
  <c r="C143" i="35"/>
  <c r="C110" i="35"/>
  <c r="C71" i="35"/>
  <c r="H494" i="21" l="1"/>
  <c r="C494" i="21"/>
  <c r="B494" i="21"/>
  <c r="A494" i="21"/>
  <c r="H502" i="21"/>
  <c r="H501" i="21"/>
  <c r="H503" i="21" l="1"/>
  <c r="H499" i="21"/>
  <c r="H504" i="21" s="1"/>
  <c r="G236" i="27" s="1"/>
  <c r="G418" i="27" l="1"/>
  <c r="G417" i="27"/>
  <c r="H1894" i="21"/>
  <c r="C1894" i="21"/>
  <c r="B1894" i="21"/>
  <c r="A1894" i="21"/>
  <c r="H1891" i="21"/>
  <c r="C1891" i="21"/>
  <c r="B1891" i="21"/>
  <c r="A1891" i="21"/>
  <c r="H1289" i="21" l="1"/>
  <c r="C1289" i="21"/>
  <c r="B1289" i="21"/>
  <c r="A1289" i="21"/>
  <c r="H1295" i="21"/>
  <c r="H1294" i="21"/>
  <c r="H1291" i="21"/>
  <c r="H1292" i="21" s="1"/>
  <c r="H1279" i="21"/>
  <c r="C1279" i="21"/>
  <c r="A1279" i="21"/>
  <c r="B1279" i="21"/>
  <c r="H1285" i="21"/>
  <c r="H1284" i="21"/>
  <c r="H1281" i="21"/>
  <c r="H1282" i="21" s="1"/>
  <c r="H1876" i="21"/>
  <c r="C1876" i="21"/>
  <c r="A1876" i="21"/>
  <c r="B1876" i="21"/>
  <c r="H1878" i="21"/>
  <c r="H1879" i="21" s="1"/>
  <c r="H1296" i="21" l="1"/>
  <c r="H1297" i="21" s="1"/>
  <c r="G416" i="27" s="1"/>
  <c r="H1286" i="21"/>
  <c r="H1287" i="21" s="1"/>
  <c r="G506" i="27" s="1"/>
  <c r="H1888" i="21"/>
  <c r="H1889" i="21" s="1"/>
  <c r="G504" i="27" s="1"/>
  <c r="C1862" i="21" l="1"/>
  <c r="B1862" i="21"/>
  <c r="H1868" i="21"/>
  <c r="H1867" i="21"/>
  <c r="H1864" i="21"/>
  <c r="H1865" i="21" s="1"/>
  <c r="D101" i="24"/>
  <c r="G346" i="27" s="1"/>
  <c r="H1873" i="21" l="1"/>
  <c r="H1869" i="21"/>
  <c r="G320" i="27"/>
  <c r="H99" i="24"/>
  <c r="H98" i="24"/>
  <c r="D88" i="24" l="1"/>
  <c r="H1874" i="21"/>
  <c r="G598" i="27" s="1"/>
  <c r="G603" i="27"/>
  <c r="H84" i="21"/>
  <c r="H85" i="21" s="1"/>
  <c r="H81" i="21"/>
  <c r="H80" i="21"/>
  <c r="H78" i="21"/>
  <c r="C78" i="21"/>
  <c r="B78" i="21"/>
  <c r="A78" i="21"/>
  <c r="H59" i="21"/>
  <c r="C59" i="21"/>
  <c r="A59" i="21"/>
  <c r="B59" i="21"/>
  <c r="H74" i="21"/>
  <c r="H73" i="21"/>
  <c r="H69" i="21"/>
  <c r="H70" i="21"/>
  <c r="H68" i="21"/>
  <c r="H65" i="21"/>
  <c r="H66" i="21" s="1"/>
  <c r="H62" i="21"/>
  <c r="H61" i="21"/>
  <c r="H63" i="21" l="1"/>
  <c r="H71" i="21"/>
  <c r="H82" i="21"/>
  <c r="H86" i="21" s="1"/>
  <c r="G158" i="27" s="1"/>
  <c r="H75" i="21"/>
  <c r="H76" i="21" l="1"/>
  <c r="G72" i="27" s="1"/>
  <c r="H55" i="21"/>
  <c r="H54" i="21"/>
  <c r="C51" i="21"/>
  <c r="B51" i="21"/>
  <c r="H49" i="21"/>
  <c r="C49" i="21"/>
  <c r="B49" i="21"/>
  <c r="A49" i="21"/>
  <c r="G51" i="21"/>
  <c r="H51" i="21" s="1"/>
  <c r="H52" i="21" s="1"/>
  <c r="H56" i="21" l="1"/>
  <c r="H57" i="21" s="1"/>
  <c r="G654" i="27" s="1"/>
  <c r="H1849" i="21"/>
  <c r="C1849" i="21"/>
  <c r="B1849" i="21"/>
  <c r="A1849" i="21"/>
  <c r="H1851" i="21"/>
  <c r="H1852" i="21" s="1"/>
  <c r="H1858" i="21"/>
  <c r="H1857" i="21"/>
  <c r="H1855" i="21"/>
  <c r="H1265" i="21"/>
  <c r="C1265" i="21"/>
  <c r="B1265" i="21"/>
  <c r="A1265" i="21"/>
  <c r="H1268" i="21"/>
  <c r="H1275" i="21"/>
  <c r="H1274" i="21"/>
  <c r="H1271" i="21"/>
  <c r="H1272" i="21" s="1"/>
  <c r="H1267" i="21"/>
  <c r="H1269" i="21" s="1"/>
  <c r="H1859" i="21" l="1"/>
  <c r="H1860" i="21" s="1"/>
  <c r="G656" i="27" s="1"/>
  <c r="H1276" i="21"/>
  <c r="H1277" i="21" s="1"/>
  <c r="G650" i="27" s="1"/>
  <c r="H1259" i="21" l="1"/>
  <c r="C1259" i="21"/>
  <c r="A1259" i="21"/>
  <c r="B1259" i="21"/>
  <c r="H1261" i="21"/>
  <c r="H1262" i="21" s="1"/>
  <c r="H1263" i="21" s="1"/>
  <c r="G336" i="27" s="1"/>
  <c r="H2228" i="21" l="1"/>
  <c r="H2227" i="21"/>
  <c r="H2222" i="21"/>
  <c r="B2222" i="21"/>
  <c r="C2222" i="21"/>
  <c r="A2222" i="21"/>
  <c r="H2229" i="21" l="1"/>
  <c r="H944" i="21"/>
  <c r="H2230" i="21" l="1"/>
  <c r="G505" i="27" s="1"/>
  <c r="A1983" i="21"/>
  <c r="H1983" i="21"/>
  <c r="C1983" i="21"/>
  <c r="B1983" i="21"/>
  <c r="H1994" i="21"/>
  <c r="H1995" i="21"/>
  <c r="H1996" i="21"/>
  <c r="H1997" i="21"/>
  <c r="H1998" i="21"/>
  <c r="H1993" i="21"/>
  <c r="H1999" i="21" l="1"/>
  <c r="H1991" i="21"/>
  <c r="H2000" i="21" l="1"/>
  <c r="G415" i="27" s="1"/>
  <c r="H11" i="21" l="1"/>
  <c r="A2212" i="21"/>
  <c r="A2199" i="21"/>
  <c r="A2187" i="21"/>
  <c r="A2178" i="21"/>
  <c r="A2169" i="21"/>
  <c r="A2148" i="21"/>
  <c r="A2145" i="21"/>
  <c r="A2054" i="21"/>
  <c r="A2044" i="21"/>
  <c r="A2034" i="21"/>
  <c r="A2015" i="21"/>
  <c r="A2002" i="21"/>
  <c r="A1977" i="21"/>
  <c r="A1971" i="21"/>
  <c r="A1960" i="21"/>
  <c r="A1950" i="21"/>
  <c r="A1944" i="21"/>
  <c r="A1929" i="21"/>
  <c r="A1920" i="21"/>
  <c r="A1837" i="21"/>
  <c r="A1834" i="21"/>
  <c r="A1828" i="21"/>
  <c r="A1818" i="21"/>
  <c r="A1815" i="21"/>
  <c r="A1812" i="21"/>
  <c r="A1809" i="21"/>
  <c r="A1800" i="21"/>
  <c r="A1790" i="21"/>
  <c r="A1780" i="21"/>
  <c r="A1770" i="21"/>
  <c r="A1758" i="21"/>
  <c r="A1745" i="21"/>
  <c r="A1736" i="21"/>
  <c r="A1733" i="21"/>
  <c r="A1718" i="21"/>
  <c r="A1712" i="21"/>
  <c r="A1705" i="21"/>
  <c r="A1702" i="21"/>
  <c r="A1693" i="21"/>
  <c r="A1684" i="21"/>
  <c r="A1670" i="21"/>
  <c r="A1664" i="21"/>
  <c r="A1651" i="21"/>
  <c r="A1636" i="21"/>
  <c r="A1625" i="21"/>
  <c r="A1615" i="21"/>
  <c r="A1605" i="21"/>
  <c r="A1594" i="21"/>
  <c r="A1585" i="21"/>
  <c r="A1574" i="21"/>
  <c r="A1563" i="21"/>
  <c r="A1552" i="21"/>
  <c r="A1539" i="21"/>
  <c r="A1524" i="21"/>
  <c r="A1508" i="21"/>
  <c r="A1492" i="21"/>
  <c r="A1482" i="21"/>
  <c r="A1468" i="21"/>
  <c r="A1454" i="21"/>
  <c r="A1451" i="21"/>
  <c r="A1439" i="21"/>
  <c r="A1427" i="21"/>
  <c r="A1414" i="21"/>
  <c r="A1408" i="21"/>
  <c r="A1393" i="21"/>
  <c r="A1250" i="21"/>
  <c r="A1244" i="21"/>
  <c r="A1238" i="21"/>
  <c r="A1228" i="21"/>
  <c r="A1218" i="21"/>
  <c r="A1208" i="21"/>
  <c r="A1193" i="21"/>
  <c r="A1183" i="21"/>
  <c r="A1164" i="21"/>
  <c r="A1115" i="21"/>
  <c r="A1105" i="21"/>
  <c r="A1093" i="21"/>
  <c r="A1083" i="21"/>
  <c r="A1073" i="21"/>
  <c r="A1067" i="21"/>
  <c r="A1057" i="21"/>
  <c r="A1048" i="21"/>
  <c r="A1038" i="21"/>
  <c r="A1028" i="21"/>
  <c r="A1018" i="21"/>
  <c r="A1008" i="21"/>
  <c r="A998" i="21"/>
  <c r="A986" i="21"/>
  <c r="A974" i="21"/>
  <c r="A964" i="21"/>
  <c r="A954" i="21"/>
  <c r="A944" i="21"/>
  <c r="A934" i="21"/>
  <c r="A924" i="21"/>
  <c r="A914" i="21"/>
  <c r="A904" i="21"/>
  <c r="A894" i="21"/>
  <c r="A884" i="21"/>
  <c r="A874" i="21"/>
  <c r="A865" i="21"/>
  <c r="A855" i="21"/>
  <c r="A845" i="21"/>
  <c r="A835" i="21"/>
  <c r="A825" i="21"/>
  <c r="A815" i="21"/>
  <c r="A804" i="21"/>
  <c r="A793" i="21"/>
  <c r="A782" i="21"/>
  <c r="A772" i="21"/>
  <c r="A762" i="21"/>
  <c r="A752" i="21"/>
  <c r="A742" i="21"/>
  <c r="A732" i="21"/>
  <c r="A722" i="21"/>
  <c r="A712" i="21"/>
  <c r="A702" i="21"/>
  <c r="A690" i="21"/>
  <c r="A680" i="21"/>
  <c r="A655" i="21"/>
  <c r="A642" i="21"/>
  <c r="A629" i="21"/>
  <c r="A606" i="21"/>
  <c r="A597" i="21"/>
  <c r="A591" i="21"/>
  <c r="A577" i="21"/>
  <c r="A565" i="21"/>
  <c r="A552" i="21"/>
  <c r="A543" i="21"/>
  <c r="A533" i="21"/>
  <c r="A518" i="21"/>
  <c r="A506" i="21"/>
  <c r="A482" i="21"/>
  <c r="A470" i="21"/>
  <c r="A460" i="21"/>
  <c r="A449" i="21"/>
  <c r="A440" i="21"/>
  <c r="A431" i="21"/>
  <c r="A422" i="21"/>
  <c r="A412" i="21"/>
  <c r="A402" i="21"/>
  <c r="A390" i="21"/>
  <c r="A384" i="21"/>
  <c r="A372" i="21"/>
  <c r="A360" i="21"/>
  <c r="A337" i="21"/>
  <c r="A325" i="21"/>
  <c r="A315" i="21"/>
  <c r="A309" i="21"/>
  <c r="A297" i="21"/>
  <c r="A291" i="21"/>
  <c r="A274" i="21"/>
  <c r="B274" i="21"/>
  <c r="C274" i="21"/>
  <c r="C268" i="21"/>
  <c r="A268" i="21"/>
  <c r="B268" i="21"/>
  <c r="H276" i="21"/>
  <c r="H277" i="21" s="1"/>
  <c r="H278" i="21" s="1"/>
  <c r="H270" i="21"/>
  <c r="H271" i="21" s="1"/>
  <c r="H272" i="21" s="1"/>
  <c r="A280" i="21"/>
  <c r="A262" i="21"/>
  <c r="A245" i="21"/>
  <c r="A228" i="21"/>
  <c r="A211" i="21"/>
  <c r="A197" i="21"/>
  <c r="A183" i="21"/>
  <c r="A11" i="21"/>
  <c r="A20" i="21"/>
  <c r="A38" i="21"/>
  <c r="A120" i="21"/>
  <c r="A169" i="21"/>
  <c r="A160" i="21"/>
  <c r="B38" i="21"/>
  <c r="C38" i="21"/>
  <c r="R194" i="16" l="1"/>
  <c r="E194" i="16"/>
  <c r="D194" i="16"/>
  <c r="O188" i="16"/>
  <c r="N188" i="16"/>
  <c r="M188" i="16"/>
  <c r="L188" i="16"/>
  <c r="K188" i="16"/>
  <c r="J188" i="16"/>
  <c r="I188" i="16"/>
  <c r="H188" i="16"/>
  <c r="G188" i="16"/>
  <c r="F188" i="16"/>
  <c r="E188" i="16"/>
  <c r="D188" i="16"/>
  <c r="Q174" i="16"/>
  <c r="P174" i="16"/>
  <c r="O174" i="16"/>
  <c r="N174" i="16"/>
  <c r="M174" i="16"/>
  <c r="L174" i="16"/>
  <c r="K174" i="16"/>
  <c r="I174" i="16"/>
  <c r="H174" i="16"/>
  <c r="G174" i="16"/>
  <c r="F174" i="16"/>
  <c r="E174" i="16"/>
  <c r="D174" i="16"/>
  <c r="R168" i="16"/>
  <c r="R166" i="16" s="1"/>
  <c r="Q168" i="16"/>
  <c r="Q166" i="16" s="1"/>
  <c r="O168" i="16"/>
  <c r="O166" i="16" s="1"/>
  <c r="N168" i="16"/>
  <c r="N166" i="16" s="1"/>
  <c r="J168" i="16"/>
  <c r="J166" i="16" s="1"/>
  <c r="I168" i="16"/>
  <c r="I166" i="16" s="1"/>
  <c r="H168" i="16"/>
  <c r="H166" i="16" s="1"/>
  <c r="G168" i="16"/>
  <c r="G166" i="16" s="1"/>
  <c r="F168" i="16"/>
  <c r="F166" i="16" s="1"/>
  <c r="E168" i="16"/>
  <c r="E166" i="16" s="1"/>
  <c r="D168" i="16"/>
  <c r="D166" i="16" s="1"/>
  <c r="R156" i="16"/>
  <c r="Q156" i="16"/>
  <c r="N156" i="16"/>
  <c r="M156" i="16"/>
  <c r="L156" i="16"/>
  <c r="J156" i="16"/>
  <c r="H156" i="16"/>
  <c r="F156" i="16"/>
  <c r="E156" i="16"/>
  <c r="D156" i="16"/>
  <c r="R140" i="16"/>
  <c r="N140" i="16"/>
  <c r="M140" i="16"/>
  <c r="E140" i="16"/>
  <c r="R128" i="16"/>
  <c r="Q128" i="16"/>
  <c r="P128" i="16"/>
  <c r="M128" i="16"/>
  <c r="E128" i="16"/>
  <c r="D128" i="16"/>
  <c r="R118" i="16"/>
  <c r="N118" i="16"/>
  <c r="M118" i="16"/>
  <c r="L118" i="16"/>
  <c r="K118" i="16"/>
  <c r="J118" i="16"/>
  <c r="I118" i="16"/>
  <c r="H118" i="16"/>
  <c r="G118" i="16"/>
  <c r="E118" i="16"/>
  <c r="D118" i="16"/>
  <c r="F88" i="16"/>
  <c r="E88" i="16"/>
  <c r="D88" i="16"/>
  <c r="R76" i="16"/>
  <c r="Q76" i="16"/>
  <c r="P76" i="16"/>
  <c r="O76" i="16"/>
  <c r="N76" i="16"/>
  <c r="M76" i="16"/>
  <c r="L76" i="16"/>
  <c r="K76" i="16"/>
  <c r="J76" i="16"/>
  <c r="I76" i="16"/>
  <c r="H76" i="16"/>
  <c r="G76" i="16"/>
  <c r="F76" i="16"/>
  <c r="R68" i="16"/>
  <c r="Q68" i="16"/>
  <c r="P68" i="16"/>
  <c r="N68" i="16"/>
  <c r="M68" i="16"/>
  <c r="K68" i="16"/>
  <c r="J68" i="16"/>
  <c r="I68" i="16"/>
  <c r="H68" i="16"/>
  <c r="G68" i="16"/>
  <c r="F68" i="16"/>
  <c r="E68" i="16"/>
  <c r="D68" i="16"/>
  <c r="R56" i="16"/>
  <c r="Q56" i="16"/>
  <c r="P56" i="16"/>
  <c r="O56" i="16"/>
  <c r="N56" i="16"/>
  <c r="M56" i="16"/>
  <c r="L56" i="16"/>
  <c r="K56" i="16"/>
  <c r="F56" i="16"/>
  <c r="E56" i="16"/>
  <c r="D56" i="16"/>
  <c r="R44" i="16"/>
  <c r="Q44" i="16"/>
  <c r="P44" i="16"/>
  <c r="O44" i="16"/>
  <c r="N44" i="16"/>
  <c r="M44" i="16"/>
  <c r="L44" i="16"/>
  <c r="K44" i="16"/>
  <c r="J44" i="16"/>
  <c r="I44" i="16"/>
  <c r="H44" i="16"/>
  <c r="E44" i="16"/>
  <c r="D44" i="16"/>
  <c r="R34" i="16"/>
  <c r="Q34" i="16"/>
  <c r="P34" i="16"/>
  <c r="O34" i="16"/>
  <c r="N34" i="16"/>
  <c r="M34" i="16"/>
  <c r="L34" i="16"/>
  <c r="K34" i="16"/>
  <c r="J34" i="16"/>
  <c r="I34" i="16"/>
  <c r="H34" i="16"/>
  <c r="G34" i="16"/>
  <c r="F34" i="16"/>
  <c r="R28" i="16"/>
  <c r="Q28" i="16"/>
  <c r="P28" i="16"/>
  <c r="O28" i="16"/>
  <c r="N28" i="16"/>
  <c r="M28" i="16"/>
  <c r="L28" i="16"/>
  <c r="K28" i="16"/>
  <c r="J28" i="16"/>
  <c r="I28" i="16"/>
  <c r="H28" i="16"/>
  <c r="G28" i="16"/>
  <c r="F28" i="16"/>
  <c r="D28" i="16"/>
  <c r="B15" i="16"/>
  <c r="Q14" i="16"/>
  <c r="P14" i="16"/>
  <c r="O14" i="16"/>
  <c r="N14" i="16"/>
  <c r="M14" i="16"/>
  <c r="L14" i="16"/>
  <c r="K14" i="16"/>
  <c r="J14" i="16"/>
  <c r="I14" i="16"/>
  <c r="H14" i="16"/>
  <c r="G14" i="16"/>
  <c r="F14" i="16"/>
  <c r="B13" i="16"/>
  <c r="B11" i="16"/>
  <c r="B9" i="16"/>
  <c r="E138" i="16" l="1"/>
  <c r="R138" i="16"/>
  <c r="N138" i="16"/>
  <c r="D86" i="16"/>
  <c r="K42" i="16"/>
  <c r="P42" i="16"/>
  <c r="N42" i="16"/>
  <c r="M42" i="16"/>
  <c r="Q42" i="16"/>
  <c r="R42" i="16"/>
  <c r="E86" i="16"/>
  <c r="C440" i="21" l="1"/>
  <c r="B11" i="21"/>
  <c r="H41" i="24"/>
  <c r="D31" i="24" l="1"/>
  <c r="G659" i="27" s="1"/>
  <c r="C472" i="21"/>
  <c r="B472" i="21"/>
  <c r="B24" i="21"/>
  <c r="B15" i="21"/>
  <c r="D64" i="24"/>
  <c r="G21" i="27" s="1"/>
  <c r="H62" i="24"/>
  <c r="D43" i="24"/>
  <c r="G15" i="21"/>
  <c r="D7" i="24"/>
  <c r="G665" i="27" s="1"/>
  <c r="C1838" i="18" l="1"/>
  <c r="H1838" i="18"/>
  <c r="D52" i="24"/>
  <c r="G533" i="27" s="1"/>
  <c r="G472" i="21"/>
  <c r="G33" i="21"/>
  <c r="H33" i="21" s="1"/>
  <c r="H35" i="21" s="1"/>
  <c r="H36" i="21" s="1"/>
  <c r="G223" i="27" s="1"/>
  <c r="C1975" i="18"/>
  <c r="H4823" i="18"/>
  <c r="C2552" i="18"/>
  <c r="H283" i="18"/>
  <c r="H731" i="18"/>
  <c r="C4034" i="18"/>
  <c r="C1185" i="18"/>
  <c r="H891" i="18"/>
  <c r="C2101" i="18"/>
  <c r="C933" i="18"/>
  <c r="C188" i="18"/>
  <c r="C1434" i="18"/>
  <c r="H3870" i="18"/>
  <c r="H1995" i="18"/>
  <c r="C1881" i="18"/>
  <c r="H208" i="18"/>
  <c r="C649" i="18"/>
  <c r="H2490" i="18"/>
  <c r="H1938" i="18"/>
  <c r="H3741" i="18"/>
  <c r="H3314" i="18"/>
  <c r="H2567" i="18"/>
  <c r="H4292" i="18"/>
  <c r="H1852" i="18"/>
  <c r="H3651" i="18"/>
  <c r="H3204" i="18"/>
  <c r="H4881" i="18"/>
  <c r="H3501" i="18"/>
  <c r="H586" i="18"/>
  <c r="H3229" i="18"/>
  <c r="H4897" i="18"/>
  <c r="H4349" i="18"/>
  <c r="C4001" i="18"/>
  <c r="C84" i="18"/>
  <c r="C4835" i="18"/>
  <c r="C4694" i="18"/>
  <c r="C4495" i="18"/>
  <c r="C4337" i="18"/>
  <c r="C4462" i="18"/>
  <c r="C4292" i="18"/>
  <c r="C2490" i="18"/>
  <c r="C3180" i="18"/>
  <c r="C3376" i="18"/>
  <c r="C4067" i="18"/>
  <c r="C3880" i="18"/>
  <c r="C3707" i="18"/>
  <c r="C3478" i="18"/>
  <c r="C3265" i="18"/>
  <c r="C3014" i="18"/>
  <c r="C2715" i="18"/>
  <c r="C2145" i="18"/>
  <c r="H1824" i="18"/>
  <c r="H2509" i="18"/>
  <c r="H2326" i="18"/>
  <c r="C1985" i="18"/>
  <c r="H1693" i="18"/>
  <c r="C315" i="18"/>
  <c r="C1559" i="18"/>
  <c r="C1357" i="18"/>
  <c r="C635" i="18"/>
  <c r="C975" i="18"/>
  <c r="C961" i="18"/>
  <c r="H947" i="18"/>
  <c r="C607" i="18"/>
  <c r="C342" i="18"/>
  <c r="C845" i="18"/>
  <c r="H4694" i="18"/>
  <c r="H2702" i="18"/>
  <c r="C1674" i="18"/>
  <c r="C2387" i="18"/>
  <c r="H1032" i="18"/>
  <c r="H2111" i="18"/>
  <c r="H1343" i="18"/>
  <c r="C415" i="18"/>
  <c r="C1392" i="18"/>
  <c r="C481" i="18"/>
  <c r="H1728" i="18"/>
  <c r="H4012" i="18"/>
  <c r="H2590" i="18"/>
  <c r="C2156" i="18"/>
  <c r="H492" i="18"/>
  <c r="H819" i="18"/>
  <c r="C233" i="18"/>
  <c r="H2055" i="18"/>
  <c r="H3880" i="18"/>
  <c r="H3456" i="18"/>
  <c r="H2715" i="18"/>
  <c r="H4419" i="18"/>
  <c r="H1985" i="18"/>
  <c r="H3798" i="18"/>
  <c r="H3352" i="18"/>
  <c r="H118" i="18"/>
  <c r="H3679" i="18"/>
  <c r="H1378" i="18"/>
  <c r="H3376" i="18"/>
  <c r="C2780" i="18"/>
  <c r="H4468" i="18"/>
  <c r="H4133" i="18"/>
  <c r="H84" i="18"/>
  <c r="C4823" i="18"/>
  <c r="C4683" i="18"/>
  <c r="C4478" i="18"/>
  <c r="C4366" i="18"/>
  <c r="C4452" i="18"/>
  <c r="C4281" i="18"/>
  <c r="C2987" i="18"/>
  <c r="C3277" i="18"/>
  <c r="C3511" i="18"/>
  <c r="C4056" i="18"/>
  <c r="C3870" i="18"/>
  <c r="H3693" i="18"/>
  <c r="C3467" i="18"/>
  <c r="C3253" i="18"/>
  <c r="C3000" i="18"/>
  <c r="C2689" i="18"/>
  <c r="H1901" i="18"/>
  <c r="C2005" i="18"/>
  <c r="H2472" i="18"/>
  <c r="C2310" i="18"/>
  <c r="H471" i="18"/>
  <c r="H1975" i="18"/>
  <c r="H1108" i="18"/>
  <c r="H1542" i="18"/>
  <c r="C1343" i="18"/>
  <c r="C663" i="18"/>
  <c r="H99" i="18"/>
  <c r="C1017" i="18"/>
  <c r="H933" i="18"/>
  <c r="C586" i="18"/>
  <c r="C291" i="18"/>
  <c r="H1944" i="18"/>
  <c r="H4835" i="18"/>
  <c r="C1150" i="18"/>
  <c r="H520" i="18"/>
  <c r="C2832" i="18"/>
  <c r="H2245" i="18"/>
  <c r="H254" i="18"/>
  <c r="H111" i="18"/>
  <c r="C1052" i="18"/>
  <c r="H1868" i="18"/>
  <c r="H800" i="18"/>
  <c r="H2035" i="18"/>
  <c r="C4144" i="18"/>
  <c r="H597" i="18"/>
  <c r="H2446" i="18"/>
  <c r="H813" i="18"/>
  <c r="H989" i="18"/>
  <c r="H370" i="18"/>
  <c r="C2200" i="18"/>
  <c r="C4023" i="18"/>
  <c r="H3616" i="18"/>
  <c r="H2871" i="18"/>
  <c r="H4587" i="18"/>
  <c r="H2122" i="18"/>
  <c r="H3931" i="18"/>
  <c r="C3490" i="18"/>
  <c r="H759" i="18"/>
  <c r="H3824" i="18"/>
  <c r="H2134" i="18"/>
  <c r="H3511" i="18"/>
  <c r="H2937" i="18"/>
  <c r="H4642" i="18"/>
  <c r="H4230" i="18"/>
  <c r="C4598" i="18"/>
  <c r="C4811" i="18"/>
  <c r="C4672" i="18"/>
  <c r="C4150" i="18"/>
  <c r="H2228" i="18"/>
  <c r="C4442" i="18"/>
  <c r="H4259" i="18"/>
  <c r="C4122" i="18"/>
  <c r="C3456" i="18"/>
  <c r="C3651" i="18"/>
  <c r="H4045" i="18"/>
  <c r="H3848" i="18"/>
  <c r="C3679" i="18"/>
  <c r="C3445" i="18"/>
  <c r="C3229" i="18"/>
  <c r="H2962" i="18"/>
  <c r="H2676" i="18"/>
  <c r="H2045" i="18"/>
  <c r="H2156" i="18"/>
  <c r="C2460" i="18"/>
  <c r="H2300" i="18"/>
  <c r="H710" i="18"/>
  <c r="H1964" i="18"/>
  <c r="H1164" i="18"/>
  <c r="C1213" i="18"/>
  <c r="H1532" i="18"/>
  <c r="C1310" i="18"/>
  <c r="C696" i="18"/>
  <c r="C325" i="18"/>
  <c r="C1042" i="18"/>
  <c r="C891" i="18"/>
  <c r="H576" i="18"/>
  <c r="C283" i="18"/>
  <c r="H3289" i="18"/>
  <c r="H677" i="18"/>
  <c r="H2214" i="18"/>
  <c r="H1631" i="18"/>
  <c r="H1310" i="18"/>
  <c r="H384" i="18"/>
  <c r="C1777" i="18"/>
  <c r="C1296" i="18"/>
  <c r="C1512" i="18"/>
  <c r="H2290" i="18"/>
  <c r="H1101" i="18"/>
  <c r="C2472" i="18"/>
  <c r="H4237" i="18"/>
  <c r="H1082" i="18"/>
  <c r="C334" i="18"/>
  <c r="H1257" i="18"/>
  <c r="H1119" i="18"/>
  <c r="H510" i="18"/>
  <c r="C2336" i="18"/>
  <c r="H4150" i="18"/>
  <c r="H3776" i="18"/>
  <c r="H3029" i="18"/>
  <c r="H4718" i="18"/>
  <c r="H2257" i="18"/>
  <c r="H4078" i="18"/>
  <c r="C3665" i="18"/>
  <c r="C1532" i="18"/>
  <c r="H3957" i="18"/>
  <c r="C149" i="18"/>
  <c r="C3693" i="18"/>
  <c r="C3096" i="18"/>
  <c r="C4776" i="18"/>
  <c r="H4360" i="18"/>
  <c r="C4468" i="18"/>
  <c r="C4799" i="18"/>
  <c r="C4662" i="18"/>
  <c r="C4213" i="18"/>
  <c r="C3204" i="18"/>
  <c r="C4432" i="18"/>
  <c r="H4248" i="18"/>
  <c r="C2949" i="18"/>
  <c r="C3721" i="18"/>
  <c r="C3824" i="18"/>
  <c r="H4034" i="18"/>
  <c r="C3837" i="18"/>
  <c r="H3665" i="18"/>
  <c r="C3412" i="18"/>
  <c r="C3216" i="18"/>
  <c r="C2924" i="18"/>
  <c r="C2650" i="18"/>
  <c r="C2178" i="18"/>
  <c r="C2446" i="18"/>
  <c r="C2290" i="18"/>
  <c r="C919" i="18"/>
  <c r="H1928" i="18"/>
  <c r="H1282" i="18"/>
  <c r="C1247" i="18"/>
  <c r="H1522" i="18"/>
  <c r="H1296" i="18"/>
  <c r="C1082" i="18"/>
  <c r="C370" i="18"/>
  <c r="H1072" i="18"/>
  <c r="H876" i="18"/>
  <c r="H540" i="18"/>
  <c r="H274" i="18"/>
  <c r="H4160" i="18"/>
  <c r="C2065" i="18"/>
  <c r="H3434" i="18"/>
  <c r="C2676" i="18"/>
  <c r="C2363" i="18"/>
  <c r="H1477" i="18"/>
  <c r="H3144" i="18"/>
  <c r="H2520" i="18"/>
  <c r="H2793" i="18"/>
  <c r="H325" i="18"/>
  <c r="C1420" i="18"/>
  <c r="H2650" i="18"/>
  <c r="H4366" i="18"/>
  <c r="H1706" i="18"/>
  <c r="H621" i="18"/>
  <c r="C1588" i="18"/>
  <c r="H1268" i="18"/>
  <c r="H663" i="18"/>
  <c r="C2509" i="18"/>
  <c r="C4248" i="18"/>
  <c r="C3911" i="18"/>
  <c r="H3180" i="18"/>
  <c r="H4858" i="18"/>
  <c r="H2398" i="18"/>
  <c r="C4192" i="18"/>
  <c r="H3811" i="18"/>
  <c r="H2276" i="18"/>
  <c r="H4100" i="18"/>
  <c r="C773" i="18"/>
  <c r="H3837" i="18"/>
  <c r="H3241" i="18"/>
  <c r="H4478" i="18"/>
  <c r="C4904" i="18"/>
  <c r="H4776" i="18"/>
  <c r="C4652" i="18"/>
  <c r="C2663" i="18"/>
  <c r="C3241" i="18"/>
  <c r="C4406" i="18"/>
  <c r="C4223" i="18"/>
  <c r="C2937" i="18"/>
  <c r="C3901" i="18"/>
  <c r="C3860" i="18"/>
  <c r="H4023" i="18"/>
  <c r="C3811" i="18"/>
  <c r="C3637" i="18"/>
  <c r="H3423" i="18"/>
  <c r="H3192" i="18"/>
  <c r="C2897" i="18"/>
  <c r="C2637" i="18"/>
  <c r="C1795" i="18"/>
  <c r="C2245" i="18"/>
  <c r="H2428" i="18"/>
  <c r="C2257" i="18"/>
  <c r="H1858" i="18"/>
  <c r="H1881" i="18"/>
  <c r="C1324" i="18"/>
  <c r="C1492" i="18"/>
  <c r="H1512" i="18"/>
  <c r="C1268" i="18"/>
  <c r="H105" i="18"/>
  <c r="C499" i="18"/>
  <c r="C858" i="18"/>
  <c r="C510" i="18"/>
  <c r="C264" i="18"/>
  <c r="C540" i="18"/>
  <c r="H3752" i="18"/>
  <c r="C4259" i="18"/>
  <c r="H3890" i="18"/>
  <c r="H3766" i="18"/>
  <c r="H2987" i="18"/>
  <c r="C4383" i="18"/>
  <c r="H3583" i="18"/>
  <c r="H291" i="18"/>
  <c r="H788" i="18"/>
  <c r="H1718" i="18"/>
  <c r="H2806" i="18"/>
  <c r="H4495" i="18"/>
  <c r="H2005" i="18"/>
  <c r="H961" i="18"/>
  <c r="H1916" i="18"/>
  <c r="C1448" i="18"/>
  <c r="H833" i="18"/>
  <c r="H2663" i="18"/>
  <c r="C4372" i="18"/>
  <c r="H4056" i="18"/>
  <c r="C3326" i="18"/>
  <c r="H745" i="18"/>
  <c r="H2577" i="18"/>
  <c r="H4303" i="18"/>
  <c r="H3944" i="18"/>
  <c r="H315" i="18"/>
  <c r="H4206" i="18"/>
  <c r="C1542" i="18"/>
  <c r="H3967" i="18"/>
  <c r="H3388" i="18"/>
  <c r="H2949" i="18"/>
  <c r="H4652" i="18"/>
  <c r="C4788" i="18"/>
  <c r="C4642" i="18"/>
  <c r="C2702" i="18"/>
  <c r="C3616" i="18"/>
  <c r="H4396" i="18"/>
  <c r="C4206" i="18"/>
  <c r="C3401" i="18"/>
  <c r="C3967" i="18"/>
  <c r="C3890" i="18"/>
  <c r="C4012" i="18"/>
  <c r="C3798" i="18"/>
  <c r="H3610" i="18"/>
  <c r="C3388" i="18"/>
  <c r="H3168" i="18"/>
  <c r="C2871" i="18"/>
  <c r="C2624" i="18"/>
  <c r="C1944" i="18"/>
  <c r="C2316" i="18"/>
  <c r="H2413" i="18"/>
  <c r="C2235" i="18"/>
  <c r="C2111" i="18"/>
  <c r="C1868" i="18"/>
  <c r="H334" i="18"/>
  <c r="C1477" i="18"/>
  <c r="H1502" i="18"/>
  <c r="H1233" i="18"/>
  <c r="H149" i="18"/>
  <c r="C520" i="18"/>
  <c r="H188" i="18"/>
  <c r="H845" i="18"/>
  <c r="C492" i="18"/>
  <c r="C254" i="18"/>
  <c r="H1795" i="18"/>
  <c r="H398" i="18"/>
  <c r="H696" i="18"/>
  <c r="H264" i="18"/>
  <c r="C99" i="18"/>
  <c r="H4683" i="18"/>
  <c r="C1164" i="18"/>
  <c r="H4529" i="18"/>
  <c r="C301" i="18"/>
  <c r="H1091" i="18"/>
  <c r="C2025" i="18"/>
  <c r="C2962" i="18"/>
  <c r="H4662" i="18"/>
  <c r="C2428" i="18"/>
  <c r="H1247" i="18"/>
  <c r="H2178" i="18"/>
  <c r="H1601" i="18"/>
  <c r="C1003" i="18"/>
  <c r="H2819" i="18"/>
  <c r="H4512" i="18"/>
  <c r="H4178" i="18"/>
  <c r="H3467" i="18"/>
  <c r="H905" i="18"/>
  <c r="H2728" i="18"/>
  <c r="H4432" i="18"/>
  <c r="H4089" i="18"/>
  <c r="H1213" i="18"/>
  <c r="H4325" i="18"/>
  <c r="H2145" i="18"/>
  <c r="C4111" i="18"/>
  <c r="H3522" i="18"/>
  <c r="C3108" i="18"/>
  <c r="H4788" i="18"/>
  <c r="C4897" i="18"/>
  <c r="H4764" i="18"/>
  <c r="C4632" i="18"/>
  <c r="C2793" i="18"/>
  <c r="C4160" i="18"/>
  <c r="H4383" i="18"/>
  <c r="H4199" i="18"/>
  <c r="C3434" i="18"/>
  <c r="C1810" i="18"/>
  <c r="C3957" i="18"/>
  <c r="H4001" i="18"/>
  <c r="C3787" i="18"/>
  <c r="C3583" i="18"/>
  <c r="H3365" i="18"/>
  <c r="C3156" i="18"/>
  <c r="H2845" i="18"/>
  <c r="C2614" i="18"/>
  <c r="C2189" i="18"/>
  <c r="C2590" i="18"/>
  <c r="C2398" i="18"/>
  <c r="H2200" i="18"/>
  <c r="H2101" i="18"/>
  <c r="C1852" i="18"/>
  <c r="H1129" i="18"/>
  <c r="H1659" i="18"/>
  <c r="C1462" i="18"/>
  <c r="C1192" i="18"/>
  <c r="C554" i="18"/>
  <c r="C1091" i="18"/>
  <c r="C833" i="18"/>
  <c r="H481" i="18"/>
  <c r="H233" i="18"/>
  <c r="H3000" i="18"/>
  <c r="H1954" i="18"/>
  <c r="C2228" i="18"/>
  <c r="H1646" i="18"/>
  <c r="C1502" i="18"/>
  <c r="H1492" i="18"/>
  <c r="H2689" i="18"/>
  <c r="H858" i="18"/>
  <c r="H919" i="18"/>
  <c r="C1406" i="18"/>
  <c r="H2310" i="18"/>
  <c r="H3120" i="18"/>
  <c r="H4799" i="18"/>
  <c r="C178" i="18"/>
  <c r="C1573" i="18"/>
  <c r="H2316" i="18"/>
  <c r="H1741" i="18"/>
  <c r="C1129" i="18"/>
  <c r="H2974" i="18"/>
  <c r="H4672" i="18"/>
  <c r="H4281" i="18"/>
  <c r="H3637" i="18"/>
  <c r="H1062" i="18"/>
  <c r="H2884" i="18"/>
  <c r="H4598" i="18"/>
  <c r="C4199" i="18"/>
  <c r="H2754" i="18"/>
  <c r="H4452" i="18"/>
  <c r="C2604" i="18"/>
  <c r="H4213" i="18"/>
  <c r="H3707" i="18"/>
  <c r="H3253" i="18"/>
  <c r="H4904" i="18"/>
  <c r="C4891" i="18"/>
  <c r="C4752" i="18"/>
  <c r="C4609" i="18"/>
  <c r="C2819" i="18"/>
  <c r="C2974" i="18"/>
  <c r="H4372" i="18"/>
  <c r="H4192" i="18"/>
  <c r="C2884" i="18"/>
  <c r="C2728" i="18"/>
  <c r="C4078" i="18"/>
  <c r="C3980" i="18"/>
  <c r="C3776" i="18"/>
  <c r="C3572" i="18"/>
  <c r="C3352" i="18"/>
  <c r="C3132" i="18"/>
  <c r="H2832" i="18"/>
  <c r="H2604" i="18"/>
  <c r="C2214" i="18"/>
  <c r="C2577" i="18"/>
  <c r="H2387" i="18"/>
  <c r="C2134" i="18"/>
  <c r="C2083" i="18"/>
  <c r="H1777" i="18"/>
  <c r="H1406" i="18"/>
  <c r="C1646" i="18"/>
  <c r="H1448" i="18"/>
  <c r="H1174" i="18"/>
  <c r="C225" i="18"/>
  <c r="C597" i="18"/>
  <c r="C1062" i="18"/>
  <c r="C819" i="18"/>
  <c r="H457" i="18"/>
  <c r="C208" i="18"/>
  <c r="H3901" i="18"/>
  <c r="H3156" i="18"/>
  <c r="H3301" i="18"/>
  <c r="C2539" i="18"/>
  <c r="H564" i="18"/>
  <c r="C2845" i="18"/>
  <c r="C4045" i="18"/>
  <c r="H2083" i="18"/>
  <c r="C1203" i="18"/>
  <c r="H342" i="18"/>
  <c r="H3265" i="18"/>
  <c r="C426" i="18"/>
  <c r="H607" i="18"/>
  <c r="C1901" i="18"/>
  <c r="H2637" i="18"/>
  <c r="C1928" i="18"/>
  <c r="C1282" i="18"/>
  <c r="H3132" i="18"/>
  <c r="H4811" i="18"/>
  <c r="H4406" i="18"/>
  <c r="H3787" i="18"/>
  <c r="H1192" i="18"/>
  <c r="H3044" i="18"/>
  <c r="H4730" i="18"/>
  <c r="H4314" i="18"/>
  <c r="H2910" i="18"/>
  <c r="H4620" i="18"/>
  <c r="C471" i="18"/>
  <c r="H4337" i="18"/>
  <c r="C3848" i="18"/>
  <c r="H3401" i="18"/>
  <c r="C4620" i="18"/>
  <c r="C4881" i="18"/>
  <c r="C4741" i="18"/>
  <c r="C4587" i="18"/>
  <c r="C2858" i="18"/>
  <c r="C4185" i="18"/>
  <c r="C4360" i="18"/>
  <c r="H4171" i="18"/>
  <c r="C2910" i="18"/>
  <c r="C2767" i="18"/>
  <c r="C4133" i="18"/>
  <c r="C3944" i="18"/>
  <c r="C3766" i="18"/>
  <c r="C3545" i="18"/>
  <c r="H3326" i="18"/>
  <c r="C3120" i="18"/>
  <c r="C2806" i="18"/>
  <c r="C408" i="18"/>
  <c r="C2276" i="18"/>
  <c r="C2567" i="18"/>
  <c r="C2376" i="18"/>
  <c r="C1916" i="18"/>
  <c r="H2065" i="18"/>
  <c r="C1741" i="18"/>
  <c r="C1601" i="18"/>
  <c r="C1631" i="18"/>
  <c r="H1434" i="18"/>
  <c r="H1150" i="18"/>
  <c r="H301" i="18"/>
  <c r="C621" i="18"/>
  <c r="H1052" i="18"/>
  <c r="H773" i="18"/>
  <c r="H415" i="18"/>
  <c r="H178" i="18"/>
  <c r="C274" i="18"/>
  <c r="C4396" i="18"/>
  <c r="C4171" i="18"/>
  <c r="C3610" i="18"/>
  <c r="C2741" i="18"/>
  <c r="H4270" i="18"/>
  <c r="C710" i="18"/>
  <c r="H3445" i="18"/>
  <c r="C1858" i="18"/>
  <c r="H2015" i="18"/>
  <c r="H635" i="18"/>
  <c r="C3423" i="18"/>
  <c r="H436" i="18"/>
  <c r="C947" i="18"/>
  <c r="C2167" i="18"/>
  <c r="H225" i="18"/>
  <c r="C2045" i="18"/>
  <c r="H1462" i="18"/>
  <c r="H3277" i="18"/>
  <c r="H2858" i="18"/>
  <c r="C4565" i="18"/>
  <c r="H3921" i="18"/>
  <c r="H1357" i="18"/>
  <c r="C3192" i="18"/>
  <c r="H4870" i="18"/>
  <c r="H4442" i="18"/>
  <c r="H3070" i="18"/>
  <c r="H4752" i="18"/>
  <c r="H2767" i="18"/>
  <c r="H4462" i="18"/>
  <c r="H3980" i="18"/>
  <c r="H3532" i="18"/>
  <c r="C4529" i="18"/>
  <c r="C4870" i="18"/>
  <c r="C4730" i="18"/>
  <c r="H4565" i="18"/>
  <c r="C4178" i="18"/>
  <c r="C4230" i="18"/>
  <c r="C4349" i="18"/>
  <c r="H4144" i="18"/>
  <c r="C3044" i="18"/>
  <c r="C3057" i="18"/>
  <c r="H4111" i="18"/>
  <c r="C3931" i="18"/>
  <c r="C3752" i="18"/>
  <c r="C3522" i="18"/>
  <c r="C3314" i="18"/>
  <c r="H3108" i="18"/>
  <c r="H2780" i="18"/>
  <c r="C436" i="18"/>
  <c r="C1119" i="18"/>
  <c r="H2552" i="18"/>
  <c r="H2363" i="18"/>
  <c r="C1938" i="18"/>
  <c r="C2055" i="18"/>
  <c r="C1728" i="18"/>
  <c r="H1185" i="18"/>
  <c r="C1616" i="18"/>
  <c r="H1420" i="18"/>
  <c r="C1101" i="18"/>
  <c r="H426" i="18"/>
  <c r="C745" i="18"/>
  <c r="C1032" i="18"/>
  <c r="C759" i="18"/>
  <c r="C398" i="18"/>
  <c r="C118" i="18"/>
  <c r="H1324" i="18"/>
  <c r="C1174" i="18"/>
  <c r="H554" i="18"/>
  <c r="H408" i="18"/>
  <c r="H1017" i="18"/>
  <c r="C876" i="18"/>
  <c r="C1964" i="18"/>
  <c r="H4546" i="18"/>
  <c r="C2413" i="18"/>
  <c r="C2300" i="18"/>
  <c r="H975" i="18"/>
  <c r="H3545" i="18"/>
  <c r="C1072" i="18"/>
  <c r="C1233" i="18"/>
  <c r="H2460" i="18"/>
  <c r="C356" i="18"/>
  <c r="H2189" i="18"/>
  <c r="H1616" i="18"/>
  <c r="H3412" i="18"/>
  <c r="H3014" i="18"/>
  <c r="H4706" i="18"/>
  <c r="H4067" i="18"/>
  <c r="C1522" i="18"/>
  <c r="H3339" i="18"/>
  <c r="H2897" i="18"/>
  <c r="H4609" i="18"/>
  <c r="H3216" i="18"/>
  <c r="H4891" i="18"/>
  <c r="H2924" i="18"/>
  <c r="H4632" i="18"/>
  <c r="H4122" i="18"/>
  <c r="H3721" i="18"/>
  <c r="H167" i="18"/>
  <c r="C4858" i="18"/>
  <c r="C4718" i="18"/>
  <c r="C4546" i="18"/>
  <c r="C4237" i="18"/>
  <c r="C4325" i="18"/>
  <c r="C4314" i="18"/>
  <c r="C3532" i="18"/>
  <c r="C3070" i="18"/>
  <c r="C3083" i="18"/>
  <c r="C4100" i="18"/>
  <c r="C3921" i="18"/>
  <c r="C3741" i="18"/>
  <c r="C3501" i="18"/>
  <c r="C3301" i="18"/>
  <c r="H3096" i="18"/>
  <c r="C2754" i="18"/>
  <c r="C2122" i="18"/>
  <c r="H1203" i="18"/>
  <c r="H2539" i="18"/>
  <c r="C2350" i="18"/>
  <c r="C1995" i="18"/>
  <c r="H2025" i="18"/>
  <c r="C1718" i="18"/>
  <c r="C1257" i="18"/>
  <c r="H1588" i="18"/>
  <c r="H1392" i="18"/>
  <c r="C788" i="18"/>
  <c r="C731" i="18"/>
  <c r="C800" i="18"/>
  <c r="H1003" i="18"/>
  <c r="C677" i="18"/>
  <c r="C384" i="18"/>
  <c r="C111" i="18"/>
  <c r="C1824" i="18"/>
  <c r="H2235" i="18"/>
  <c r="H1810" i="18"/>
  <c r="C1659" i="18"/>
  <c r="H2350" i="18"/>
  <c r="H2376" i="18"/>
  <c r="C105" i="18"/>
  <c r="H1042" i="18"/>
  <c r="C457" i="18"/>
  <c r="H2614" i="18"/>
  <c r="C1108" i="18"/>
  <c r="H3731" i="18"/>
  <c r="C1693" i="18"/>
  <c r="H1559" i="18"/>
  <c r="H2624" i="18"/>
  <c r="H499" i="18"/>
  <c r="C2326" i="18"/>
  <c r="H1759" i="18"/>
  <c r="H3572" i="18"/>
  <c r="C3168" i="18"/>
  <c r="C4846" i="18"/>
  <c r="H4185" i="18"/>
  <c r="H3478" i="18"/>
  <c r="H3057" i="18"/>
  <c r="H4741" i="18"/>
  <c r="C3365" i="18"/>
  <c r="C576" i="18"/>
  <c r="H3083" i="18"/>
  <c r="C4764" i="18"/>
  <c r="H4223" i="18"/>
  <c r="H3860" i="18"/>
  <c r="C167" i="18"/>
  <c r="H4846" i="18"/>
  <c r="C4706" i="18"/>
  <c r="C4512" i="18"/>
  <c r="C4270" i="18"/>
  <c r="C4419" i="18"/>
  <c r="C4303" i="18"/>
  <c r="H2167" i="18"/>
  <c r="C3144" i="18"/>
  <c r="C3339" i="18"/>
  <c r="C4089" i="18"/>
  <c r="H3911" i="18"/>
  <c r="C3731" i="18"/>
  <c r="H3490" i="18"/>
  <c r="C3289" i="18"/>
  <c r="C3029" i="18"/>
  <c r="H2741" i="18"/>
  <c r="C1954" i="18"/>
  <c r="C1759" i="18"/>
  <c r="C2520" i="18"/>
  <c r="H2336" i="18"/>
  <c r="C2035" i="18"/>
  <c r="C2015" i="18"/>
  <c r="C1706" i="18"/>
  <c r="H1674" i="18"/>
  <c r="H1573" i="18"/>
  <c r="C1378" i="18"/>
  <c r="C564" i="18"/>
  <c r="C813" i="18"/>
  <c r="C905" i="18"/>
  <c r="C989" i="18"/>
  <c r="H649" i="18"/>
  <c r="H356" i="18"/>
  <c r="G60" i="27"/>
  <c r="G68" i="27"/>
  <c r="G24" i="21"/>
  <c r="C2212" i="21"/>
  <c r="B2212" i="21"/>
  <c r="C2199" i="21"/>
  <c r="B2199" i="21"/>
  <c r="C2187" i="21"/>
  <c r="B2187" i="21"/>
  <c r="C2178" i="21"/>
  <c r="B2178" i="21"/>
  <c r="C2169" i="21"/>
  <c r="B2169" i="21"/>
  <c r="C2148" i="21"/>
  <c r="B2148" i="21"/>
  <c r="C2145" i="21"/>
  <c r="B2145" i="21"/>
  <c r="C2054" i="21"/>
  <c r="B2054" i="21"/>
  <c r="C2044" i="21"/>
  <c r="B2044" i="21"/>
  <c r="C2034" i="21"/>
  <c r="B2034" i="21"/>
  <c r="C2015" i="21"/>
  <c r="B2015" i="21"/>
  <c r="C2002" i="21"/>
  <c r="B2002" i="21"/>
  <c r="C1977" i="21"/>
  <c r="B1977" i="21"/>
  <c r="C1971" i="21"/>
  <c r="B1971" i="21"/>
  <c r="C1960" i="21"/>
  <c r="B1960" i="21"/>
  <c r="C1950" i="21"/>
  <c r="B1950" i="21"/>
  <c r="C1944" i="21"/>
  <c r="B1944" i="21"/>
  <c r="C1929" i="21"/>
  <c r="B1929" i="21"/>
  <c r="C1920" i="21"/>
  <c r="B1920" i="21"/>
  <c r="C1837" i="21"/>
  <c r="B1837" i="21"/>
  <c r="C1834" i="21"/>
  <c r="B1834" i="21"/>
  <c r="C1828" i="21"/>
  <c r="B1828" i="21"/>
  <c r="C1818" i="21"/>
  <c r="B1818" i="21"/>
  <c r="C1815" i="21"/>
  <c r="B1815" i="21"/>
  <c r="C1812" i="21"/>
  <c r="B1812" i="21"/>
  <c r="C1809" i="21"/>
  <c r="B1809" i="21"/>
  <c r="C1800" i="21"/>
  <c r="B1800" i="21"/>
  <c r="C1790" i="21"/>
  <c r="B1790" i="21"/>
  <c r="C1780" i="21"/>
  <c r="B1780" i="21"/>
  <c r="C1770" i="21"/>
  <c r="B1770" i="21"/>
  <c r="C1758" i="21"/>
  <c r="B1758" i="21"/>
  <c r="C1745" i="21"/>
  <c r="B1745" i="21"/>
  <c r="C1736" i="21"/>
  <c r="B1736" i="21"/>
  <c r="C1733" i="21"/>
  <c r="B1733" i="21"/>
  <c r="C1718" i="21"/>
  <c r="B1718" i="21"/>
  <c r="C1712" i="21"/>
  <c r="B1712" i="21"/>
  <c r="C1705" i="21"/>
  <c r="B1705" i="21"/>
  <c r="C1702" i="21"/>
  <c r="B1702" i="21"/>
  <c r="C1693" i="21"/>
  <c r="B1693" i="21"/>
  <c r="C1684" i="21"/>
  <c r="B1684" i="21"/>
  <c r="C1670" i="21"/>
  <c r="B1670" i="21"/>
  <c r="C1664" i="21"/>
  <c r="B1664" i="21"/>
  <c r="C1651" i="21"/>
  <c r="B1651" i="21"/>
  <c r="C1636" i="21"/>
  <c r="B1636" i="21"/>
  <c r="C1625" i="21"/>
  <c r="B1625" i="21"/>
  <c r="C1615" i="21"/>
  <c r="B1615" i="21"/>
  <c r="C1605" i="21"/>
  <c r="B1605" i="21"/>
  <c r="C1594" i="21"/>
  <c r="B1594" i="21"/>
  <c r="C1585" i="21"/>
  <c r="B1585" i="21"/>
  <c r="C1574" i="21"/>
  <c r="B1574" i="21"/>
  <c r="C1563" i="21"/>
  <c r="B1563" i="21"/>
  <c r="C1552" i="21"/>
  <c r="B1552" i="21"/>
  <c r="C1539" i="21"/>
  <c r="B1539" i="21"/>
  <c r="C1524" i="21"/>
  <c r="B1524" i="21"/>
  <c r="C1508" i="21"/>
  <c r="B1508" i="21"/>
  <c r="C1492" i="21"/>
  <c r="B1492" i="21"/>
  <c r="C1482" i="21"/>
  <c r="B1482" i="21"/>
  <c r="C1468" i="21"/>
  <c r="B1468" i="21"/>
  <c r="C1454" i="21"/>
  <c r="B1454" i="21"/>
  <c r="C1451" i="21"/>
  <c r="B1451" i="21"/>
  <c r="C1439" i="21"/>
  <c r="B1439" i="21"/>
  <c r="C1427" i="21"/>
  <c r="B1427" i="21"/>
  <c r="C1414" i="21"/>
  <c r="B1414" i="21"/>
  <c r="C1408" i="21"/>
  <c r="B1408" i="21"/>
  <c r="C1393" i="21"/>
  <c r="B1393" i="21"/>
  <c r="C1250" i="21"/>
  <c r="B1250" i="21"/>
  <c r="C1244" i="21"/>
  <c r="B1244" i="21"/>
  <c r="C1238" i="21"/>
  <c r="B1238" i="21"/>
  <c r="C1228" i="21"/>
  <c r="B1228" i="21"/>
  <c r="C1218" i="21"/>
  <c r="B1218" i="21"/>
  <c r="B762" i="21"/>
  <c r="C1208" i="21"/>
  <c r="B1208" i="21"/>
  <c r="C1193" i="21"/>
  <c r="B1193" i="21"/>
  <c r="C1183" i="21"/>
  <c r="B1183" i="21"/>
  <c r="C1164" i="21"/>
  <c r="B1164" i="21"/>
  <c r="C1115" i="21"/>
  <c r="B1115" i="21"/>
  <c r="C1105" i="21"/>
  <c r="B1105" i="21"/>
  <c r="C1093" i="21"/>
  <c r="B1093" i="21"/>
  <c r="C1083" i="21"/>
  <c r="B1083" i="21"/>
  <c r="C1073" i="21"/>
  <c r="B1073" i="21"/>
  <c r="C1067" i="21"/>
  <c r="B1067" i="21"/>
  <c r="C1057" i="21"/>
  <c r="B1057" i="21"/>
  <c r="C1048" i="21"/>
  <c r="B1048" i="21"/>
  <c r="C1038" i="21"/>
  <c r="B1038" i="21"/>
  <c r="C1028" i="21"/>
  <c r="B1028" i="21"/>
  <c r="C1018" i="21"/>
  <c r="B1018" i="21"/>
  <c r="C1008" i="21"/>
  <c r="B1008" i="21"/>
  <c r="C998" i="21"/>
  <c r="B998" i="21"/>
  <c r="C986" i="21"/>
  <c r="B986" i="21"/>
  <c r="C974" i="21"/>
  <c r="B974" i="21"/>
  <c r="C964" i="21"/>
  <c r="B964" i="21"/>
  <c r="C954" i="21"/>
  <c r="B954" i="21"/>
  <c r="C944" i="21"/>
  <c r="B944" i="21"/>
  <c r="C934" i="21"/>
  <c r="B934" i="21"/>
  <c r="C924" i="21"/>
  <c r="B924" i="21"/>
  <c r="C914" i="21"/>
  <c r="B914" i="21"/>
  <c r="C904" i="21"/>
  <c r="B904" i="21"/>
  <c r="C894" i="21"/>
  <c r="B894" i="21"/>
  <c r="C884" i="21"/>
  <c r="B884" i="21"/>
  <c r="C874" i="21"/>
  <c r="B874" i="21"/>
  <c r="C865" i="21"/>
  <c r="B865" i="21"/>
  <c r="C855" i="21"/>
  <c r="B855" i="21"/>
  <c r="C845" i="21"/>
  <c r="B845" i="21"/>
  <c r="C835" i="21"/>
  <c r="B835" i="21"/>
  <c r="C825" i="21"/>
  <c r="B825" i="21"/>
  <c r="C815" i="21"/>
  <c r="B815" i="21"/>
  <c r="C804" i="21"/>
  <c r="B804" i="21"/>
  <c r="C793" i="21"/>
  <c r="B793" i="21"/>
  <c r="C782" i="21"/>
  <c r="B782" i="21"/>
  <c r="C772" i="21"/>
  <c r="B772" i="21"/>
  <c r="C762" i="21"/>
  <c r="C752" i="21"/>
  <c r="B752" i="21"/>
  <c r="C742" i="21"/>
  <c r="B742" i="21"/>
  <c r="C732" i="21"/>
  <c r="B732" i="21"/>
  <c r="C722" i="21"/>
  <c r="B722" i="21"/>
  <c r="C712" i="21"/>
  <c r="B712" i="21"/>
  <c r="C702" i="21"/>
  <c r="B702" i="21"/>
  <c r="C690" i="21"/>
  <c r="B690" i="21"/>
  <c r="C680" i="21"/>
  <c r="B680" i="21"/>
  <c r="C655" i="21"/>
  <c r="B655" i="21"/>
  <c r="C642" i="21"/>
  <c r="B642" i="21"/>
  <c r="C629" i="21"/>
  <c r="B629" i="21"/>
  <c r="C606" i="21"/>
  <c r="B606" i="21"/>
  <c r="C597" i="21"/>
  <c r="B597" i="21"/>
  <c r="C591" i="21"/>
  <c r="B591" i="21"/>
  <c r="C577" i="21"/>
  <c r="B577" i="21"/>
  <c r="C565" i="21"/>
  <c r="B565" i="21"/>
  <c r="C552" i="21"/>
  <c r="B552" i="21"/>
  <c r="C543" i="21"/>
  <c r="B543" i="21"/>
  <c r="C533" i="21"/>
  <c r="B533" i="21"/>
  <c r="C518" i="21"/>
  <c r="B518" i="21"/>
  <c r="C506" i="21"/>
  <c r="B506" i="21"/>
  <c r="C482" i="21"/>
  <c r="B482" i="21"/>
  <c r="C470" i="21"/>
  <c r="B470" i="21"/>
  <c r="C460" i="21"/>
  <c r="B460" i="21"/>
  <c r="C449" i="21"/>
  <c r="B449" i="21"/>
  <c r="B440" i="21"/>
  <c r="C431" i="21"/>
  <c r="B431" i="21"/>
  <c r="C422" i="21"/>
  <c r="B422" i="21"/>
  <c r="C412" i="21"/>
  <c r="B412" i="21"/>
  <c r="C402" i="21"/>
  <c r="B402" i="21"/>
  <c r="C390" i="21"/>
  <c r="B390" i="21"/>
  <c r="C384" i="21"/>
  <c r="B384" i="21"/>
  <c r="C372" i="21"/>
  <c r="B372" i="21"/>
  <c r="C360" i="21"/>
  <c r="B360" i="21"/>
  <c r="C347" i="21"/>
  <c r="B347" i="21"/>
  <c r="C337" i="21"/>
  <c r="B337" i="21"/>
  <c r="C325" i="21"/>
  <c r="B325" i="21"/>
  <c r="C315" i="21"/>
  <c r="B315" i="21"/>
  <c r="C309" i="21"/>
  <c r="B309" i="21"/>
  <c r="C297" i="21"/>
  <c r="B297" i="21"/>
  <c r="C291" i="21"/>
  <c r="B291" i="21"/>
  <c r="C280" i="21"/>
  <c r="B280" i="21"/>
  <c r="C262" i="21"/>
  <c r="B262" i="21"/>
  <c r="C245" i="21"/>
  <c r="B245" i="21"/>
  <c r="C228" i="21"/>
  <c r="B228" i="21"/>
  <c r="C211" i="21"/>
  <c r="B211" i="21"/>
  <c r="B197" i="21"/>
  <c r="C183" i="21"/>
  <c r="B183" i="21"/>
  <c r="B169" i="21"/>
  <c r="B160" i="21"/>
  <c r="B120" i="21"/>
  <c r="C20" i="21"/>
  <c r="B20" i="21"/>
  <c r="C11" i="21"/>
  <c r="C197" i="21" l="1"/>
  <c r="C169" i="21"/>
  <c r="C160" i="21"/>
  <c r="C120" i="21"/>
  <c r="B50" i="26" l="1"/>
  <c r="B49" i="26"/>
  <c r="B48" i="26"/>
  <c r="B47" i="26"/>
  <c r="B46" i="26"/>
  <c r="H22" i="26"/>
  <c r="H18" i="26"/>
  <c r="H19" i="26" s="1"/>
  <c r="H13" i="26"/>
  <c r="B50" i="10"/>
  <c r="B49" i="10"/>
  <c r="B48" i="10"/>
  <c r="B47" i="10"/>
  <c r="B46" i="10"/>
  <c r="H21" i="10"/>
  <c r="H22" i="10" s="1"/>
  <c r="H18" i="10"/>
  <c r="H19" i="10" s="1"/>
  <c r="H12" i="10"/>
  <c r="H11" i="10"/>
  <c r="H10" i="10"/>
  <c r="H9" i="10"/>
  <c r="H2218" i="21"/>
  <c r="H2217" i="21"/>
  <c r="H2214" i="21"/>
  <c r="H2215" i="21" s="1"/>
  <c r="H2208" i="21"/>
  <c r="H2207" i="21"/>
  <c r="H2204" i="21"/>
  <c r="H2203" i="21"/>
  <c r="H2202" i="21"/>
  <c r="H2201" i="21"/>
  <c r="H2195" i="21"/>
  <c r="H2194" i="21"/>
  <c r="H2191" i="21"/>
  <c r="H2190" i="21"/>
  <c r="H2189" i="21"/>
  <c r="H2183" i="21"/>
  <c r="H2184" i="21" s="1"/>
  <c r="H2180" i="21"/>
  <c r="H2181" i="21" s="1"/>
  <c r="H2174" i="21"/>
  <c r="H2175" i="21" s="1"/>
  <c r="H2171" i="21"/>
  <c r="H2172" i="21" s="1"/>
  <c r="H2165" i="21"/>
  <c r="H2164" i="21"/>
  <c r="H2114" i="21"/>
  <c r="H2113" i="21"/>
  <c r="H2112" i="21"/>
  <c r="H2111" i="21"/>
  <c r="H2110" i="21"/>
  <c r="H2109" i="21"/>
  <c r="H2108" i="21"/>
  <c r="H2107" i="21"/>
  <c r="H2106" i="21"/>
  <c r="H2105" i="21"/>
  <c r="H2104" i="21"/>
  <c r="H2050" i="21"/>
  <c r="H2051" i="21" s="1"/>
  <c r="H2047" i="21"/>
  <c r="H2046" i="21"/>
  <c r="H2040" i="21"/>
  <c r="H2041" i="21" s="1"/>
  <c r="H2037" i="21"/>
  <c r="H2036" i="21"/>
  <c r="H2030" i="21"/>
  <c r="H2029" i="21"/>
  <c r="H2028" i="21"/>
  <c r="H2027" i="21"/>
  <c r="H2026" i="21"/>
  <c r="H2025" i="21"/>
  <c r="H2011" i="21"/>
  <c r="H2010" i="21"/>
  <c r="H2009" i="21"/>
  <c r="H2008" i="21"/>
  <c r="H2005" i="21"/>
  <c r="H2004" i="21"/>
  <c r="H1979" i="21"/>
  <c r="H1980" i="21" s="1"/>
  <c r="H1981" i="21" s="1"/>
  <c r="H1973" i="21"/>
  <c r="H1974" i="21" s="1"/>
  <c r="H1975" i="21" s="1"/>
  <c r="G403" i="27" s="1"/>
  <c r="H1967" i="21"/>
  <c r="H1966" i="21"/>
  <c r="H1962" i="21"/>
  <c r="H1956" i="21"/>
  <c r="H1955" i="21"/>
  <c r="H1952" i="21"/>
  <c r="H1953" i="21" s="1"/>
  <c r="H1946" i="21"/>
  <c r="H1947" i="21" s="1"/>
  <c r="H1948" i="21" s="1"/>
  <c r="G335" i="27" s="1"/>
  <c r="H1940" i="21"/>
  <c r="H1941" i="21" s="1"/>
  <c r="H1936" i="21"/>
  <c r="H1935" i="21"/>
  <c r="H1931" i="21"/>
  <c r="H1932" i="21" s="1"/>
  <c r="H1933" i="21" s="1"/>
  <c r="H1925" i="21"/>
  <c r="H1926" i="21" s="1"/>
  <c r="H1922" i="21"/>
  <c r="H1923" i="21" s="1"/>
  <c r="H1845" i="21"/>
  <c r="H1844" i="21"/>
  <c r="H1830" i="21"/>
  <c r="H1831" i="21" s="1"/>
  <c r="H1832" i="21" s="1"/>
  <c r="G686" i="27" s="1"/>
  <c r="H1824" i="21"/>
  <c r="H1823" i="21"/>
  <c r="H1820" i="21"/>
  <c r="H1821" i="21" s="1"/>
  <c r="H1805" i="21"/>
  <c r="H1806" i="21" s="1"/>
  <c r="H1802" i="21"/>
  <c r="H1803" i="21" s="1"/>
  <c r="H1796" i="21"/>
  <c r="H1795" i="21"/>
  <c r="H1792" i="21"/>
  <c r="H1793" i="21" s="1"/>
  <c r="H1786" i="21"/>
  <c r="H1785" i="21"/>
  <c r="H1782" i="21"/>
  <c r="H1783" i="21" s="1"/>
  <c r="H1776" i="21"/>
  <c r="H1775" i="21"/>
  <c r="H1772" i="21"/>
  <c r="H1773" i="21" s="1"/>
  <c r="H1766" i="21"/>
  <c r="H1765" i="21"/>
  <c r="H1754" i="21"/>
  <c r="H1753" i="21"/>
  <c r="H1741" i="21"/>
  <c r="H1742" i="21" s="1"/>
  <c r="H1738" i="21"/>
  <c r="H1739" i="21" s="1"/>
  <c r="H1721" i="21"/>
  <c r="H1714" i="21"/>
  <c r="H1715" i="21" s="1"/>
  <c r="H1716" i="21" s="1"/>
  <c r="G355" i="27" s="1"/>
  <c r="H1708" i="21"/>
  <c r="H1707" i="21"/>
  <c r="H1698" i="21"/>
  <c r="H1699" i="21" s="1"/>
  <c r="H1695" i="21"/>
  <c r="H1696" i="21" s="1"/>
  <c r="H1689" i="21"/>
  <c r="H1690" i="21" s="1"/>
  <c r="H1686" i="21"/>
  <c r="H1687" i="21" s="1"/>
  <c r="H1681" i="21"/>
  <c r="H1677" i="21"/>
  <c r="H1676" i="21"/>
  <c r="H1673" i="21"/>
  <c r="H1666" i="21"/>
  <c r="H1667" i="21" s="1"/>
  <c r="H1668" i="21" s="1"/>
  <c r="G338" i="27" s="1"/>
  <c r="H1660" i="21"/>
  <c r="H1661" i="21" s="1"/>
  <c r="H1657" i="21"/>
  <c r="H1656" i="21"/>
  <c r="H1653" i="21"/>
  <c r="H1654" i="21" s="1"/>
  <c r="H1647" i="21"/>
  <c r="H1646" i="21"/>
  <c r="H1643" i="21"/>
  <c r="H1642" i="21"/>
  <c r="H1641" i="21"/>
  <c r="H1640" i="21"/>
  <c r="H1638" i="21"/>
  <c r="H1632" i="21"/>
  <c r="H1631" i="21"/>
  <c r="H1627" i="21"/>
  <c r="H1621" i="21"/>
  <c r="H1620" i="21"/>
  <c r="H1617" i="21"/>
  <c r="H1618" i="21" s="1"/>
  <c r="H1611" i="21"/>
  <c r="H1610" i="21"/>
  <c r="H1607" i="21"/>
  <c r="H1608" i="21" s="1"/>
  <c r="H1601" i="21"/>
  <c r="H1600" i="21"/>
  <c r="H1596" i="21"/>
  <c r="H1590" i="21"/>
  <c r="H1591" i="21" s="1"/>
  <c r="H1587" i="21"/>
  <c r="H1588" i="21" s="1"/>
  <c r="H1581" i="21"/>
  <c r="H1580" i="21"/>
  <c r="H1577" i="21"/>
  <c r="H1570" i="21"/>
  <c r="H1569" i="21"/>
  <c r="H1566" i="21"/>
  <c r="H1559" i="21"/>
  <c r="H1558" i="21"/>
  <c r="H1555" i="21"/>
  <c r="H1548" i="21"/>
  <c r="H1547" i="21"/>
  <c r="H1541" i="21"/>
  <c r="H1535" i="21"/>
  <c r="H1534" i="21"/>
  <c r="H1520" i="21"/>
  <c r="H1519" i="21"/>
  <c r="H1516" i="21"/>
  <c r="H1504" i="21"/>
  <c r="H1503" i="21"/>
  <c r="H1500" i="21"/>
  <c r="H1488" i="21"/>
  <c r="H1487" i="21"/>
  <c r="H1484" i="21"/>
  <c r="H1485" i="21" s="1"/>
  <c r="H1479" i="21"/>
  <c r="H1475" i="21"/>
  <c r="H1474" i="21"/>
  <c r="H1471" i="21"/>
  <c r="H1470" i="21"/>
  <c r="H1465" i="21"/>
  <c r="H1461" i="21"/>
  <c r="H1460" i="21"/>
  <c r="H1457" i="21"/>
  <c r="H1448" i="21"/>
  <c r="H1444" i="21"/>
  <c r="H1445" i="21" s="1"/>
  <c r="H1441" i="21"/>
  <c r="H1442" i="21" s="1"/>
  <c r="H1436" i="21"/>
  <c r="H1432" i="21"/>
  <c r="H1433" i="21" s="1"/>
  <c r="H1429" i="21"/>
  <c r="H1430" i="21" s="1"/>
  <c r="H1423" i="21"/>
  <c r="H1422" i="21"/>
  <c r="H1419" i="21"/>
  <c r="H1418" i="21"/>
  <c r="H1417" i="21"/>
  <c r="H1416" i="21"/>
  <c r="H1410" i="21"/>
  <c r="H1411" i="21" s="1"/>
  <c r="H1412" i="21" s="1"/>
  <c r="G147" i="27" s="1"/>
  <c r="H1404" i="21"/>
  <c r="H1403" i="21"/>
  <c r="H1402" i="21"/>
  <c r="H1401" i="21"/>
  <c r="H1255" i="21"/>
  <c r="H1256" i="21" s="1"/>
  <c r="H1252" i="21"/>
  <c r="H1253" i="21" s="1"/>
  <c r="H1246" i="21"/>
  <c r="H1247" i="21" s="1"/>
  <c r="H1248" i="21" s="1"/>
  <c r="G737" i="27" s="1"/>
  <c r="H1240" i="21"/>
  <c r="H1241" i="21" s="1"/>
  <c r="H1242" i="21" s="1"/>
  <c r="G736" i="27" s="1"/>
  <c r="H1234" i="21"/>
  <c r="H1233" i="21"/>
  <c r="H1230" i="21"/>
  <c r="H1231" i="21" s="1"/>
  <c r="H1224" i="21"/>
  <c r="H1223" i="21"/>
  <c r="H1220" i="21"/>
  <c r="H1221" i="21" s="1"/>
  <c r="H1214" i="21"/>
  <c r="H1213" i="21"/>
  <c r="H1210" i="21"/>
  <c r="H1211" i="21" s="1"/>
  <c r="H1204" i="21"/>
  <c r="H1203" i="21"/>
  <c r="H1202" i="21"/>
  <c r="H1201" i="21"/>
  <c r="H1198" i="21"/>
  <c r="H1199" i="21" s="1"/>
  <c r="H1195" i="21"/>
  <c r="H1196" i="21" s="1"/>
  <c r="H1189" i="21"/>
  <c r="H1188" i="21"/>
  <c r="H1185" i="21"/>
  <c r="H1186" i="21" s="1"/>
  <c r="H1179" i="21"/>
  <c r="H1178" i="21"/>
  <c r="H1160" i="21"/>
  <c r="H1159" i="21"/>
  <c r="H1158" i="21"/>
  <c r="H1157" i="21"/>
  <c r="H1156" i="21"/>
  <c r="H1155" i="21"/>
  <c r="H1154" i="21"/>
  <c r="H1153" i="21"/>
  <c r="H1152" i="21"/>
  <c r="H1151" i="21"/>
  <c r="H1150" i="21"/>
  <c r="H1117" i="21"/>
  <c r="H1118" i="21" s="1"/>
  <c r="H1111" i="21"/>
  <c r="H1110" i="21"/>
  <c r="H1107" i="21"/>
  <c r="H1108" i="21" s="1"/>
  <c r="H1101" i="21"/>
  <c r="H1100" i="21"/>
  <c r="H1097" i="21"/>
  <c r="H1096" i="21"/>
  <c r="H1095" i="21"/>
  <c r="H1089" i="21"/>
  <c r="H1088" i="21"/>
  <c r="H1085" i="21"/>
  <c r="H1086" i="21" s="1"/>
  <c r="H1079" i="21"/>
  <c r="H1078" i="21"/>
  <c r="H1075" i="21"/>
  <c r="H1076" i="21" s="1"/>
  <c r="H1069" i="21"/>
  <c r="H1070" i="21" s="1"/>
  <c r="H1071" i="21" s="1"/>
  <c r="G655" i="27" s="1"/>
  <c r="H1063" i="21"/>
  <c r="H1062" i="21"/>
  <c r="H1059" i="21"/>
  <c r="H1060" i="21" s="1"/>
  <c r="H1054" i="21"/>
  <c r="H1050" i="21"/>
  <c r="H1051" i="21" s="1"/>
  <c r="H1045" i="21"/>
  <c r="H1040" i="21"/>
  <c r="H1041" i="21" s="1"/>
  <c r="H1034" i="21"/>
  <c r="H1033" i="21"/>
  <c r="H1030" i="21"/>
  <c r="H1031" i="21" s="1"/>
  <c r="H1024" i="21"/>
  <c r="H1023" i="21"/>
  <c r="H1020" i="21"/>
  <c r="H1021" i="21" s="1"/>
  <c r="H1014" i="21"/>
  <c r="H1013" i="21"/>
  <c r="H1010" i="21"/>
  <c r="H1011" i="21" s="1"/>
  <c r="H1004" i="21"/>
  <c r="H1003" i="21"/>
  <c r="H1000" i="21"/>
  <c r="H1001" i="21" s="1"/>
  <c r="H994" i="21"/>
  <c r="H993" i="21"/>
  <c r="H990" i="21"/>
  <c r="H989" i="21"/>
  <c r="H988" i="21"/>
  <c r="H982" i="21"/>
  <c r="H981" i="21"/>
  <c r="H978" i="21"/>
  <c r="H977" i="21"/>
  <c r="H976" i="21"/>
  <c r="H970" i="21"/>
  <c r="H969" i="21"/>
  <c r="H966" i="21"/>
  <c r="H967" i="21" s="1"/>
  <c r="H960" i="21"/>
  <c r="H959" i="21"/>
  <c r="H956" i="21"/>
  <c r="H957" i="21" s="1"/>
  <c r="H950" i="21"/>
  <c r="H949" i="21"/>
  <c r="H946" i="21"/>
  <c r="H947" i="21" s="1"/>
  <c r="H940" i="21"/>
  <c r="H939" i="21"/>
  <c r="H936" i="21"/>
  <c r="H937" i="21" s="1"/>
  <c r="H930" i="21"/>
  <c r="H929" i="21"/>
  <c r="H926" i="21"/>
  <c r="H927" i="21" s="1"/>
  <c r="H920" i="21"/>
  <c r="H919" i="21"/>
  <c r="H916" i="21"/>
  <c r="H917" i="21" s="1"/>
  <c r="H910" i="21"/>
  <c r="H909" i="21"/>
  <c r="H906" i="21"/>
  <c r="H907" i="21" s="1"/>
  <c r="H900" i="21"/>
  <c r="H899" i="21"/>
  <c r="H896" i="21"/>
  <c r="H897" i="21" s="1"/>
  <c r="H890" i="21"/>
  <c r="H889" i="21"/>
  <c r="H886" i="21"/>
  <c r="H887" i="21" s="1"/>
  <c r="H880" i="21"/>
  <c r="H879" i="21"/>
  <c r="H876" i="21"/>
  <c r="H877" i="21" s="1"/>
  <c r="H870" i="21"/>
  <c r="H871" i="21" s="1"/>
  <c r="H867" i="21"/>
  <c r="H868" i="21" s="1"/>
  <c r="H861" i="21"/>
  <c r="H860" i="21"/>
  <c r="H857" i="21"/>
  <c r="H858" i="21" s="1"/>
  <c r="H851" i="21"/>
  <c r="H850" i="21"/>
  <c r="H847" i="21"/>
  <c r="H848" i="21" s="1"/>
  <c r="H841" i="21"/>
  <c r="H840" i="21"/>
  <c r="H837" i="21"/>
  <c r="H838" i="21" s="1"/>
  <c r="H831" i="21"/>
  <c r="H830" i="21"/>
  <c r="H827" i="21"/>
  <c r="H828" i="21" s="1"/>
  <c r="H821" i="21"/>
  <c r="H820" i="21"/>
  <c r="H817" i="21"/>
  <c r="H818" i="21" s="1"/>
  <c r="H811" i="21"/>
  <c r="H810" i="21"/>
  <c r="H809" i="21"/>
  <c r="H806" i="21"/>
  <c r="H807" i="21" s="1"/>
  <c r="H800" i="21"/>
  <c r="H799" i="21"/>
  <c r="H798" i="21"/>
  <c r="H795" i="21"/>
  <c r="H796" i="21" s="1"/>
  <c r="H789" i="21"/>
  <c r="H788" i="21"/>
  <c r="H787" i="21"/>
  <c r="H784" i="21"/>
  <c r="H785" i="21" s="1"/>
  <c r="H778" i="21"/>
  <c r="H777" i="21"/>
  <c r="H774" i="21"/>
  <c r="H775" i="21" s="1"/>
  <c r="H768" i="21"/>
  <c r="H767" i="21"/>
  <c r="H764" i="21"/>
  <c r="H765" i="21" s="1"/>
  <c r="H758" i="21"/>
  <c r="H757" i="21"/>
  <c r="H754" i="21"/>
  <c r="H755" i="21" s="1"/>
  <c r="H748" i="21"/>
  <c r="H747" i="21"/>
  <c r="H744" i="21"/>
  <c r="H745" i="21" s="1"/>
  <c r="H738" i="21"/>
  <c r="H737" i="21"/>
  <c r="H734" i="21"/>
  <c r="H735" i="21" s="1"/>
  <c r="H728" i="21"/>
  <c r="H727" i="21"/>
  <c r="H724" i="21"/>
  <c r="H725" i="21" s="1"/>
  <c r="H718" i="21"/>
  <c r="H717" i="21"/>
  <c r="H714" i="21"/>
  <c r="H715" i="21" s="1"/>
  <c r="H708" i="21"/>
  <c r="H707" i="21"/>
  <c r="H704" i="21"/>
  <c r="H705" i="21" s="1"/>
  <c r="H698" i="21"/>
  <c r="H697" i="21"/>
  <c r="H696" i="21"/>
  <c r="H695" i="21"/>
  <c r="H693" i="21"/>
  <c r="H686" i="21"/>
  <c r="H685" i="21"/>
  <c r="H682" i="21"/>
  <c r="H683" i="21" s="1"/>
  <c r="H676" i="21"/>
  <c r="H675" i="21"/>
  <c r="H674" i="21"/>
  <c r="H673" i="21"/>
  <c r="H672" i="21"/>
  <c r="H671" i="21"/>
  <c r="H651" i="21"/>
  <c r="H650" i="21"/>
  <c r="H647" i="21"/>
  <c r="H646" i="21"/>
  <c r="H645" i="21"/>
  <c r="H644" i="21"/>
  <c r="H638" i="21"/>
  <c r="H637" i="21"/>
  <c r="H634" i="21"/>
  <c r="H633" i="21"/>
  <c r="H632" i="21"/>
  <c r="H631" i="21"/>
  <c r="H625" i="21"/>
  <c r="H624" i="21"/>
  <c r="H623" i="21"/>
  <c r="H622" i="21"/>
  <c r="H608" i="21"/>
  <c r="H609" i="21" s="1"/>
  <c r="H602" i="21"/>
  <c r="H601" i="21"/>
  <c r="H599" i="21"/>
  <c r="H600" i="21" s="1"/>
  <c r="H593" i="21"/>
  <c r="H594" i="21" s="1"/>
  <c r="H595" i="21" s="1"/>
  <c r="G405" i="27" s="1"/>
  <c r="H587" i="21"/>
  <c r="H588" i="21" s="1"/>
  <c r="H585" i="21"/>
  <c r="H574" i="21"/>
  <c r="H561" i="21"/>
  <c r="H560" i="21"/>
  <c r="H548" i="21"/>
  <c r="H549" i="21" s="1"/>
  <c r="H545" i="21"/>
  <c r="H546" i="21" s="1"/>
  <c r="H539" i="21"/>
  <c r="H540" i="21" s="1"/>
  <c r="H538" i="21"/>
  <c r="H535" i="21"/>
  <c r="H536" i="21" s="1"/>
  <c r="H529" i="21"/>
  <c r="H528" i="21"/>
  <c r="H514" i="21"/>
  <c r="H513" i="21"/>
  <c r="H490" i="21"/>
  <c r="H489" i="21"/>
  <c r="H478" i="21"/>
  <c r="H477" i="21"/>
  <c r="H476" i="21"/>
  <c r="H475" i="21"/>
  <c r="H479" i="21" s="1"/>
  <c r="H466" i="21"/>
  <c r="H465" i="21"/>
  <c r="H462" i="21"/>
  <c r="H463" i="21" s="1"/>
  <c r="H456" i="21"/>
  <c r="H455" i="21"/>
  <c r="H452" i="21"/>
  <c r="H451" i="21"/>
  <c r="H445" i="21"/>
  <c r="H446" i="21" s="1"/>
  <c r="H442" i="21"/>
  <c r="H443" i="21" s="1"/>
  <c r="H436" i="21"/>
  <c r="H437" i="21" s="1"/>
  <c r="H433" i="21"/>
  <c r="H434" i="21" s="1"/>
  <c r="H427" i="21"/>
  <c r="H428" i="21" s="1"/>
  <c r="H424" i="21"/>
  <c r="H425" i="21" s="1"/>
  <c r="H418" i="21"/>
  <c r="H417" i="21"/>
  <c r="H414" i="21"/>
  <c r="H415" i="21" s="1"/>
  <c r="H408" i="21"/>
  <c r="H407" i="21"/>
  <c r="H404" i="21"/>
  <c r="H405" i="21" s="1"/>
  <c r="H398" i="21"/>
  <c r="H397" i="21"/>
  <c r="H396" i="21"/>
  <c r="H393" i="21"/>
  <c r="H392" i="21"/>
  <c r="H386" i="21"/>
  <c r="H387" i="21" s="1"/>
  <c r="H388" i="21" s="1"/>
  <c r="G291" i="27" s="1"/>
  <c r="H380" i="21"/>
  <c r="H379" i="21"/>
  <c r="H376" i="21"/>
  <c r="H375" i="21"/>
  <c r="H374" i="21"/>
  <c r="H368" i="21"/>
  <c r="H367" i="21"/>
  <c r="H364" i="21"/>
  <c r="H363" i="21"/>
  <c r="H362" i="21"/>
  <c r="H356" i="21"/>
  <c r="H355" i="21"/>
  <c r="H352" i="21"/>
  <c r="H351" i="21"/>
  <c r="H343" i="21"/>
  <c r="H342" i="21"/>
  <c r="H339" i="21"/>
  <c r="H340" i="21" s="1"/>
  <c r="H333" i="21"/>
  <c r="H332" i="21"/>
  <c r="H329" i="21"/>
  <c r="H321" i="21"/>
  <c r="H322" i="21" s="1"/>
  <c r="H318" i="21"/>
  <c r="H317" i="21"/>
  <c r="H311" i="21"/>
  <c r="H312" i="21" s="1"/>
  <c r="H313" i="21" s="1"/>
  <c r="G233" i="27" s="1"/>
  <c r="H305" i="21"/>
  <c r="H304" i="21"/>
  <c r="H301" i="21"/>
  <c r="H300" i="21"/>
  <c r="H299" i="21"/>
  <c r="H293" i="21"/>
  <c r="H294" i="21" s="1"/>
  <c r="H295" i="21" s="1"/>
  <c r="G224" i="27" s="1"/>
  <c r="H287" i="21"/>
  <c r="H286" i="21"/>
  <c r="H283" i="21"/>
  <c r="H264" i="21"/>
  <c r="H265" i="21" s="1"/>
  <c r="H266" i="21" s="1"/>
  <c r="H258" i="21"/>
  <c r="H257" i="21"/>
  <c r="H256" i="21"/>
  <c r="H255" i="21"/>
  <c r="H241" i="21"/>
  <c r="H240" i="21"/>
  <c r="H239" i="21"/>
  <c r="H238" i="21"/>
  <c r="H224" i="21"/>
  <c r="H223" i="21"/>
  <c r="H222" i="21"/>
  <c r="H221" i="21"/>
  <c r="H207" i="21"/>
  <c r="H206" i="21"/>
  <c r="H203" i="21"/>
  <c r="H204" i="21" s="1"/>
  <c r="H193" i="21"/>
  <c r="H192" i="21"/>
  <c r="H189" i="21"/>
  <c r="H190" i="21" s="1"/>
  <c r="H179" i="21"/>
  <c r="H178" i="21"/>
  <c r="H175" i="21"/>
  <c r="H176" i="21" s="1"/>
  <c r="H166" i="21"/>
  <c r="H162" i="21"/>
  <c r="H163" i="21" s="1"/>
  <c r="H156" i="21"/>
  <c r="H155" i="21"/>
  <c r="H154" i="21"/>
  <c r="H153" i="21"/>
  <c r="H152" i="21"/>
  <c r="H151" i="21"/>
  <c r="H150" i="21"/>
  <c r="H149" i="21"/>
  <c r="H148" i="21"/>
  <c r="H147" i="21"/>
  <c r="H122" i="21"/>
  <c r="H123" i="21" s="1"/>
  <c r="H45" i="21"/>
  <c r="H44" i="21"/>
  <c r="H41" i="21"/>
  <c r="H40" i="21"/>
  <c r="H25" i="21"/>
  <c r="H23" i="21"/>
  <c r="H22" i="21"/>
  <c r="H16" i="21"/>
  <c r="H14" i="21"/>
  <c r="H13" i="21"/>
  <c r="G739" i="27"/>
  <c r="G687" i="27"/>
  <c r="G676" i="27"/>
  <c r="G662" i="27"/>
  <c r="G657" i="27"/>
  <c r="G373" i="27"/>
  <c r="G353" i="27"/>
  <c r="G266" i="27"/>
  <c r="C33" i="2"/>
  <c r="B33" i="2"/>
  <c r="C31" i="2"/>
  <c r="B31" i="2"/>
  <c r="C29" i="2"/>
  <c r="B29" i="2"/>
  <c r="C27" i="2"/>
  <c r="B27" i="2"/>
  <c r="C25" i="2"/>
  <c r="B25" i="2"/>
  <c r="C23" i="2"/>
  <c r="B23" i="2"/>
  <c r="C21" i="2"/>
  <c r="B21" i="2"/>
  <c r="C19" i="2"/>
  <c r="B19" i="2"/>
  <c r="C17" i="2"/>
  <c r="B17" i="2"/>
  <c r="C15" i="2"/>
  <c r="B15" i="2"/>
  <c r="B8" i="2"/>
  <c r="G404" i="27" l="1"/>
  <c r="H1005" i="21"/>
  <c r="H1064" i="21"/>
  <c r="H1065" i="21" s="1"/>
  <c r="G653" i="27" s="1"/>
  <c r="H1235" i="21"/>
  <c r="H1236" i="21" s="1"/>
  <c r="G733" i="27" s="1"/>
  <c r="H1472" i="21"/>
  <c r="H1536" i="21"/>
  <c r="H1556" i="21"/>
  <c r="H2166" i="21"/>
  <c r="H511" i="21"/>
  <c r="H2196" i="21"/>
  <c r="H603" i="21"/>
  <c r="H604" i="21" s="1"/>
  <c r="H1449" i="21"/>
  <c r="G242" i="27" s="1"/>
  <c r="H2185" i="21"/>
  <c r="G727" i="27" s="1"/>
  <c r="G146" i="27"/>
  <c r="G151" i="27"/>
  <c r="H15" i="21"/>
  <c r="H17" i="21" s="1"/>
  <c r="H18" i="21" s="1"/>
  <c r="H24" i="21"/>
  <c r="H26" i="21" s="1"/>
  <c r="H27" i="21" s="1"/>
  <c r="H472" i="21"/>
  <c r="H473" i="21" s="1"/>
  <c r="H480" i="21" s="1"/>
  <c r="H167" i="21"/>
  <c r="G45" i="27" s="1"/>
  <c r="H357" i="21"/>
  <c r="H862" i="21"/>
  <c r="H863" i="21" s="1"/>
  <c r="G579" i="27" s="1"/>
  <c r="H891" i="21"/>
  <c r="H892" i="21" s="1"/>
  <c r="G596" i="27" s="1"/>
  <c r="H931" i="21"/>
  <c r="H932" i="21" s="1"/>
  <c r="G616" i="27" s="1"/>
  <c r="H790" i="21"/>
  <c r="H791" i="21" s="1"/>
  <c r="G558" i="27" s="1"/>
  <c r="H971" i="21"/>
  <c r="H972" i="21" s="1"/>
  <c r="G624" i="27" s="1"/>
  <c r="H779" i="21"/>
  <c r="H780" i="21" s="1"/>
  <c r="G643" i="27" s="1"/>
  <c r="H852" i="21"/>
  <c r="H853" i="21" s="1"/>
  <c r="G564" i="27" s="1"/>
  <c r="H194" i="21"/>
  <c r="H1612" i="21"/>
  <c r="H1613" i="21" s="1"/>
  <c r="G322" i="27" s="1"/>
  <c r="H832" i="21"/>
  <c r="H833" i="21" s="1"/>
  <c r="G562" i="27" s="1"/>
  <c r="H709" i="21"/>
  <c r="H710" i="21" s="1"/>
  <c r="G544" i="27" s="1"/>
  <c r="H381" i="21"/>
  <c r="H1205" i="21"/>
  <c r="H1206" i="21" s="1"/>
  <c r="G694" i="27" s="1"/>
  <c r="H208" i="21"/>
  <c r="H330" i="21"/>
  <c r="H652" i="21"/>
  <c r="H729" i="21"/>
  <c r="H730" i="21" s="1"/>
  <c r="G546" i="27" s="1"/>
  <c r="H769" i="21"/>
  <c r="H770" i="21" s="1"/>
  <c r="H812" i="21"/>
  <c r="H813" i="21" s="1"/>
  <c r="G560" i="27" s="1"/>
  <c r="H1180" i="21"/>
  <c r="H1215" i="21"/>
  <c r="H1216" i="21" s="1"/>
  <c r="G723" i="27" s="1"/>
  <c r="H1225" i="21"/>
  <c r="H1226" i="21" s="1"/>
  <c r="G724" i="27" s="1"/>
  <c r="H1462" i="21"/>
  <c r="H1658" i="21"/>
  <c r="H1662" i="21" s="1"/>
  <c r="G333" i="27" s="1"/>
  <c r="H1731" i="21"/>
  <c r="G365" i="27" s="1"/>
  <c r="H2038" i="21"/>
  <c r="H2042" i="21" s="1"/>
  <c r="G495" i="27" s="1"/>
  <c r="H180" i="21"/>
  <c r="H319" i="21"/>
  <c r="H323" i="21" s="1"/>
  <c r="G234" i="27" s="1"/>
  <c r="H394" i="21"/>
  <c r="H491" i="21"/>
  <c r="H562" i="21"/>
  <c r="H687" i="21"/>
  <c r="H688" i="21" s="1"/>
  <c r="G521" i="27" s="1"/>
  <c r="H991" i="21"/>
  <c r="H1015" i="21"/>
  <c r="H1016" i="21" s="1"/>
  <c r="G644" i="27" s="1"/>
  <c r="H1046" i="21"/>
  <c r="G647" i="27" s="1"/>
  <c r="H1090" i="21"/>
  <c r="H1091" i="21" s="1"/>
  <c r="G663" i="27" s="1"/>
  <c r="H1112" i="21"/>
  <c r="H1113" i="21" s="1"/>
  <c r="G685" i="27" s="1"/>
  <c r="H1489" i="21"/>
  <c r="H1490" i="21" s="1"/>
  <c r="G284" i="27" s="1"/>
  <c r="H1560" i="21"/>
  <c r="H1571" i="21"/>
  <c r="H1582" i="21"/>
  <c r="H1598" i="21"/>
  <c r="H1622" i="21"/>
  <c r="H1623" i="21" s="1"/>
  <c r="G327" i="27" s="1"/>
  <c r="H1633" i="21"/>
  <c r="H1648" i="21"/>
  <c r="H1678" i="21"/>
  <c r="H1797" i="21"/>
  <c r="H1798" i="21" s="1"/>
  <c r="G602" i="27" s="1"/>
  <c r="H1825" i="21"/>
  <c r="H1826" i="21" s="1"/>
  <c r="G682" i="27" s="1"/>
  <c r="H1957" i="21"/>
  <c r="H1958" i="21" s="1"/>
  <c r="G343" i="27" s="1"/>
  <c r="H1968" i="21"/>
  <c r="H2219" i="21"/>
  <c r="H2220" i="21" s="1"/>
  <c r="G731" i="27" s="1"/>
  <c r="H46" i="21"/>
  <c r="H225" i="21"/>
  <c r="H259" i="21"/>
  <c r="H284" i="21"/>
  <c r="H306" i="21"/>
  <c r="H409" i="21"/>
  <c r="H410" i="21" s="1"/>
  <c r="G308" i="27" s="1"/>
  <c r="H429" i="21"/>
  <c r="G314" i="27" s="1"/>
  <c r="H453" i="21"/>
  <c r="H515" i="21"/>
  <c r="H526" i="21"/>
  <c r="H530" i="21"/>
  <c r="H901" i="21"/>
  <c r="H902" i="21" s="1"/>
  <c r="G613" i="27" s="1"/>
  <c r="H911" i="21"/>
  <c r="H912" i="21" s="1"/>
  <c r="G614" i="27" s="1"/>
  <c r="H995" i="21"/>
  <c r="H1102" i="21"/>
  <c r="G39" i="27"/>
  <c r="H1476" i="21"/>
  <c r="H1501" i="21"/>
  <c r="H1517" i="21"/>
  <c r="H1521" i="21"/>
  <c r="H1567" i="21"/>
  <c r="H1578" i="21"/>
  <c r="H1592" i="21"/>
  <c r="G317" i="27" s="1"/>
  <c r="H1602" i="21"/>
  <c r="H1674" i="21"/>
  <c r="H1755" i="21"/>
  <c r="H1777" i="21"/>
  <c r="H1778" i="21" s="1"/>
  <c r="G566" i="27" s="1"/>
  <c r="H1807" i="21"/>
  <c r="G651" i="27" s="1"/>
  <c r="H1846" i="21"/>
  <c r="H1927" i="21"/>
  <c r="G218" i="27" s="1"/>
  <c r="H1964" i="21"/>
  <c r="H2048" i="21"/>
  <c r="H2052" i="21" s="1"/>
  <c r="G496" i="27" s="1"/>
  <c r="H2205" i="21"/>
  <c r="H2209" i="21"/>
  <c r="H699" i="21"/>
  <c r="H700" i="21" s="1"/>
  <c r="G522" i="27" s="1"/>
  <c r="H941" i="21"/>
  <c r="H942" i="21" s="1"/>
  <c r="G621" i="27" s="1"/>
  <c r="H1176" i="21"/>
  <c r="H1549" i="21"/>
  <c r="H1691" i="21"/>
  <c r="G349" i="27" s="1"/>
  <c r="H1767" i="21"/>
  <c r="H288" i="21"/>
  <c r="H457" i="21"/>
  <c r="H881" i="21"/>
  <c r="H882" i="21" s="1"/>
  <c r="G582" i="27" s="1"/>
  <c r="H979" i="21"/>
  <c r="H1743" i="21"/>
  <c r="G374" i="27" s="1"/>
  <c r="H2006" i="21"/>
  <c r="H353" i="21"/>
  <c r="H377" i="21"/>
  <c r="H589" i="21"/>
  <c r="G394" i="27" s="1"/>
  <c r="H648" i="21"/>
  <c r="H669" i="21"/>
  <c r="H921" i="21"/>
  <c r="H922" i="21" s="1"/>
  <c r="G615" i="27" s="1"/>
  <c r="H1098" i="21"/>
  <c r="H1257" i="21"/>
  <c r="G742" i="27" s="1"/>
  <c r="H1399" i="21"/>
  <c r="H1405" i="21"/>
  <c r="H1532" i="21"/>
  <c r="H1700" i="21"/>
  <c r="G352" i="27" s="1"/>
  <c r="H1787" i="21"/>
  <c r="H1788" i="21" s="1"/>
  <c r="G601" i="27" s="1"/>
  <c r="H2102" i="21"/>
  <c r="H1437" i="21"/>
  <c r="G241" i="27" s="1"/>
  <c r="H242" i="21"/>
  <c r="H302" i="21"/>
  <c r="H369" i="21"/>
  <c r="H487" i="21"/>
  <c r="H558" i="21"/>
  <c r="H719" i="21"/>
  <c r="H720" i="21" s="1"/>
  <c r="G545" i="27" s="1"/>
  <c r="H739" i="21"/>
  <c r="H740" i="21" s="1"/>
  <c r="G547" i="27" s="1"/>
  <c r="H749" i="21"/>
  <c r="H750" i="21" s="1"/>
  <c r="G548" i="27" s="1"/>
  <c r="H759" i="21"/>
  <c r="H760" i="21" s="1"/>
  <c r="G549" i="27" s="1"/>
  <c r="H842" i="21"/>
  <c r="H843" i="21" s="1"/>
  <c r="G563" i="27" s="1"/>
  <c r="H1161" i="21"/>
  <c r="H1420" i="21"/>
  <c r="H1424" i="21"/>
  <c r="H1545" i="21"/>
  <c r="H1763" i="21"/>
  <c r="H2012" i="21"/>
  <c r="H2023" i="21"/>
  <c r="H2031" i="21"/>
  <c r="H2142" i="21"/>
  <c r="H157" i="21"/>
  <c r="H42" i="21"/>
  <c r="H334" i="21"/>
  <c r="H344" i="21"/>
  <c r="H345" i="21" s="1"/>
  <c r="G244" i="27" s="1"/>
  <c r="H365" i="21"/>
  <c r="H399" i="21"/>
  <c r="H419" i="21"/>
  <c r="H420" i="21" s="1"/>
  <c r="G311" i="27" s="1"/>
  <c r="H447" i="21"/>
  <c r="G316" i="27" s="1"/>
  <c r="H467" i="21"/>
  <c r="H468" i="21" s="1"/>
  <c r="G321" i="27" s="1"/>
  <c r="H620" i="21"/>
  <c r="H626" i="21"/>
  <c r="H635" i="21"/>
  <c r="H639" i="21"/>
  <c r="H677" i="21"/>
  <c r="H822" i="21"/>
  <c r="H823" i="21" s="1"/>
  <c r="G561" i="27" s="1"/>
  <c r="H872" i="21"/>
  <c r="G580" i="27" s="1"/>
  <c r="H951" i="21"/>
  <c r="H952" i="21" s="1"/>
  <c r="G622" i="27" s="1"/>
  <c r="H961" i="21"/>
  <c r="H962" i="21" s="1"/>
  <c r="G623" i="27" s="1"/>
  <c r="H983" i="21"/>
  <c r="H1025" i="21"/>
  <c r="H1026" i="21" s="1"/>
  <c r="G645" i="27" s="1"/>
  <c r="H1035" i="21"/>
  <c r="H1036" i="21" s="1"/>
  <c r="G646" i="27" s="1"/>
  <c r="H1055" i="21"/>
  <c r="G652" i="27" s="1"/>
  <c r="H1080" i="21"/>
  <c r="H1081" i="21" s="1"/>
  <c r="G658" i="27" s="1"/>
  <c r="H1148" i="21"/>
  <c r="H1190" i="21"/>
  <c r="H1191" i="21" s="1"/>
  <c r="G692" i="27" s="1"/>
  <c r="H1458" i="21"/>
  <c r="H1505" i="21"/>
  <c r="H1629" i="21"/>
  <c r="H1644" i="21"/>
  <c r="H1709" i="21"/>
  <c r="H1710" i="21" s="1"/>
  <c r="G354" i="27" s="1"/>
  <c r="H1751" i="21"/>
  <c r="H1842" i="21"/>
  <c r="H1937" i="21"/>
  <c r="H1938" i="21" s="1"/>
  <c r="H1942" i="21" s="1"/>
  <c r="G247" i="27" s="1"/>
  <c r="H2115" i="21"/>
  <c r="H2162" i="21"/>
  <c r="H2192" i="21"/>
  <c r="H23" i="26"/>
  <c r="H438" i="21"/>
  <c r="G315" i="27" s="1"/>
  <c r="H541" i="21"/>
  <c r="G350" i="27" s="1"/>
  <c r="H550" i="21"/>
  <c r="G351" i="27" s="1"/>
  <c r="H575" i="21"/>
  <c r="G393" i="27" s="1"/>
  <c r="H801" i="21"/>
  <c r="H802" i="21" s="1"/>
  <c r="G559" i="27" s="1"/>
  <c r="H2176" i="21"/>
  <c r="G726" i="27" s="1"/>
  <c r="H1006" i="21"/>
  <c r="G630" i="27" s="1"/>
  <c r="H13" i="10"/>
  <c r="H23" i="10"/>
  <c r="H238" i="27" l="1"/>
  <c r="I238" i="27" s="1"/>
  <c r="J238" i="27" s="1"/>
  <c r="H239" i="27"/>
  <c r="I239" i="27" s="1"/>
  <c r="H257" i="27"/>
  <c r="I257" i="27" s="1"/>
  <c r="F19" i="37" s="1"/>
  <c r="G19" i="37" s="1"/>
  <c r="H411" i="27"/>
  <c r="I411" i="27" s="1"/>
  <c r="F469" i="37" s="1"/>
  <c r="G469" i="37" s="1"/>
  <c r="H325" i="27"/>
  <c r="I325" i="27" s="1"/>
  <c r="H433" i="27"/>
  <c r="I433" i="27" s="1"/>
  <c r="J433" i="27" s="1"/>
  <c r="H358" i="27"/>
  <c r="I358" i="27" s="1"/>
  <c r="H384" i="27"/>
  <c r="I384" i="27" s="1"/>
  <c r="J384" i="27" s="1"/>
  <c r="H356" i="27"/>
  <c r="I356" i="27" s="1"/>
  <c r="H359" i="27"/>
  <c r="I359" i="27" s="1"/>
  <c r="H357" i="27"/>
  <c r="I357" i="27" s="1"/>
  <c r="H223" i="27"/>
  <c r="H217" i="27"/>
  <c r="I217" i="27" s="1"/>
  <c r="F57" i="37" s="1"/>
  <c r="G57" i="37" s="1"/>
  <c r="H1537" i="21"/>
  <c r="G300" i="27" s="1"/>
  <c r="H599" i="27"/>
  <c r="I599" i="27" s="1"/>
  <c r="F99" i="37" s="1"/>
  <c r="G99" i="37" s="1"/>
  <c r="H454" i="27"/>
  <c r="I454" i="27" s="1"/>
  <c r="F477" i="37" s="1"/>
  <c r="G477" i="37" s="1"/>
  <c r="G407" i="27"/>
  <c r="H245" i="27"/>
  <c r="I245" i="27" s="1"/>
  <c r="F29" i="37" s="1"/>
  <c r="G29" i="37" s="1"/>
  <c r="H324" i="27"/>
  <c r="I324" i="27" s="1"/>
  <c r="F181" i="37" s="1"/>
  <c r="G181" i="37" s="1"/>
  <c r="H516" i="21"/>
  <c r="G341" i="27" s="1"/>
  <c r="H43" i="27"/>
  <c r="I43" i="27" s="1"/>
  <c r="F461" i="37" s="1"/>
  <c r="G461" i="37" s="1"/>
  <c r="H30" i="27"/>
  <c r="I30" i="27" s="1"/>
  <c r="F123" i="37" s="1"/>
  <c r="G123" i="37" s="1"/>
  <c r="G551" i="27"/>
  <c r="H237" i="27"/>
  <c r="H236" i="27"/>
  <c r="I236" i="27" s="1"/>
  <c r="H416" i="27"/>
  <c r="I416" i="27" s="1"/>
  <c r="F339" i="37" s="1"/>
  <c r="G339" i="37" s="1"/>
  <c r="H418" i="27"/>
  <c r="I418" i="27" s="1"/>
  <c r="F345" i="37" s="1"/>
  <c r="G345" i="37" s="1"/>
  <c r="H422" i="27"/>
  <c r="I422" i="27" s="1"/>
  <c r="F444" i="37" s="1"/>
  <c r="G444" i="37" s="1"/>
  <c r="H425" i="27"/>
  <c r="I425" i="27" s="1"/>
  <c r="F509" i="37" s="1"/>
  <c r="G509" i="37" s="1"/>
  <c r="H429" i="27"/>
  <c r="I429" i="27" s="1"/>
  <c r="F542" i="37" s="1"/>
  <c r="G542" i="37" s="1"/>
  <c r="H432" i="27"/>
  <c r="I432" i="27" s="1"/>
  <c r="F394" i="37" s="1"/>
  <c r="G394" i="37" s="1"/>
  <c r="H443" i="27"/>
  <c r="I443" i="27" s="1"/>
  <c r="F545" i="37" s="1"/>
  <c r="G545" i="37" s="1"/>
  <c r="H447" i="27"/>
  <c r="H451" i="27"/>
  <c r="I451" i="27" s="1"/>
  <c r="F320" i="37" s="1"/>
  <c r="G320" i="37" s="1"/>
  <c r="H455" i="27"/>
  <c r="I455" i="27" s="1"/>
  <c r="F278" i="37" s="1"/>
  <c r="G278" i="37" s="1"/>
  <c r="H459" i="27"/>
  <c r="I459" i="27" s="1"/>
  <c r="J459" i="27" s="1"/>
  <c r="H462" i="27"/>
  <c r="I462" i="27" s="1"/>
  <c r="F382" i="37" s="1"/>
  <c r="G382" i="37" s="1"/>
  <c r="H466" i="27"/>
  <c r="I466" i="27" s="1"/>
  <c r="F528" i="37" s="1"/>
  <c r="G528" i="37" s="1"/>
  <c r="H469" i="27"/>
  <c r="I469" i="27" s="1"/>
  <c r="F290" i="37" s="1"/>
  <c r="G290" i="37" s="1"/>
  <c r="H472" i="27"/>
  <c r="I472" i="27" s="1"/>
  <c r="F306" i="37" s="1"/>
  <c r="G306" i="37" s="1"/>
  <c r="H479" i="27"/>
  <c r="I479" i="27" s="1"/>
  <c r="F489" i="37" s="1"/>
  <c r="G489" i="37" s="1"/>
  <c r="H483" i="27"/>
  <c r="I483" i="27" s="1"/>
  <c r="F527" i="37" s="1"/>
  <c r="G527" i="37" s="1"/>
  <c r="H417" i="27"/>
  <c r="I417" i="27" s="1"/>
  <c r="F325" i="37" s="1"/>
  <c r="G325" i="37" s="1"/>
  <c r="H423" i="27"/>
  <c r="I423" i="27" s="1"/>
  <c r="F400" i="37" s="1"/>
  <c r="G400" i="37" s="1"/>
  <c r="H426" i="27"/>
  <c r="I426" i="27" s="1"/>
  <c r="H434" i="27"/>
  <c r="I434" i="27" s="1"/>
  <c r="F331" i="37" s="1"/>
  <c r="G331" i="37" s="1"/>
  <c r="H437" i="27"/>
  <c r="I437" i="27" s="1"/>
  <c r="F428" i="37" s="1"/>
  <c r="G428" i="37" s="1"/>
  <c r="H440" i="27"/>
  <c r="I440" i="27" s="1"/>
  <c r="F519" i="37" s="1"/>
  <c r="G519" i="37" s="1"/>
  <c r="H444" i="27"/>
  <c r="I444" i="27" s="1"/>
  <c r="F544" i="37" s="1"/>
  <c r="G544" i="37" s="1"/>
  <c r="H448" i="27"/>
  <c r="I448" i="27" s="1"/>
  <c r="F375" i="37" s="1"/>
  <c r="G375" i="37" s="1"/>
  <c r="H452" i="27"/>
  <c r="I452" i="27" s="1"/>
  <c r="F411" i="37" s="1"/>
  <c r="G411" i="37" s="1"/>
  <c r="H456" i="27"/>
  <c r="I456" i="27" s="1"/>
  <c r="F479" i="37" s="1"/>
  <c r="G479" i="37" s="1"/>
  <c r="H460" i="27"/>
  <c r="I460" i="27" s="1"/>
  <c r="J460" i="27" s="1"/>
  <c r="H463" i="27"/>
  <c r="I463" i="27" s="1"/>
  <c r="F485" i="37" s="1"/>
  <c r="G485" i="37" s="1"/>
  <c r="H467" i="27"/>
  <c r="I467" i="27" s="1"/>
  <c r="F385" i="37" s="1"/>
  <c r="G385" i="37" s="1"/>
  <c r="H473" i="27"/>
  <c r="I473" i="27" s="1"/>
  <c r="F516" i="37" s="1"/>
  <c r="G516" i="37" s="1"/>
  <c r="H476" i="27"/>
  <c r="I476" i="27" s="1"/>
  <c r="F518" i="37" s="1"/>
  <c r="G518" i="37" s="1"/>
  <c r="H480" i="27"/>
  <c r="I480" i="27" s="1"/>
  <c r="F520" i="37" s="1"/>
  <c r="G520" i="37" s="1"/>
  <c r="H506" i="27"/>
  <c r="I506" i="27" s="1"/>
  <c r="F162" i="37" s="1"/>
  <c r="G162" i="37" s="1"/>
  <c r="H427" i="27"/>
  <c r="I427" i="27" s="1"/>
  <c r="J427" i="27" s="1"/>
  <c r="H430" i="27"/>
  <c r="I430" i="27" s="1"/>
  <c r="H435" i="27"/>
  <c r="I435" i="27" s="1"/>
  <c r="F523" i="37" s="1"/>
  <c r="G523" i="37" s="1"/>
  <c r="H438" i="27"/>
  <c r="I438" i="27" s="1"/>
  <c r="F453" i="37" s="1"/>
  <c r="G453" i="37" s="1"/>
  <c r="H441" i="27"/>
  <c r="I441" i="27" s="1"/>
  <c r="F540" i="37" s="1"/>
  <c r="G540" i="37" s="1"/>
  <c r="H445" i="27"/>
  <c r="I445" i="27" s="1"/>
  <c r="F483" i="37" s="1"/>
  <c r="G483" i="37" s="1"/>
  <c r="H449" i="27"/>
  <c r="I449" i="27" s="1"/>
  <c r="F505" i="37" s="1"/>
  <c r="G505" i="37" s="1"/>
  <c r="H453" i="27"/>
  <c r="I453" i="27" s="1"/>
  <c r="F498" i="37" s="1"/>
  <c r="G498" i="37" s="1"/>
  <c r="H457" i="27"/>
  <c r="I457" i="27" s="1"/>
  <c r="F367" i="37" s="1"/>
  <c r="G367" i="37" s="1"/>
  <c r="H464" i="27"/>
  <c r="I464" i="27" s="1"/>
  <c r="F534" i="37" s="1"/>
  <c r="G534" i="37" s="1"/>
  <c r="H468" i="27"/>
  <c r="I468" i="27" s="1"/>
  <c r="F406" i="37" s="1"/>
  <c r="G406" i="37" s="1"/>
  <c r="H470" i="27"/>
  <c r="I470" i="27" s="1"/>
  <c r="F401" i="37" s="1"/>
  <c r="G401" i="37" s="1"/>
  <c r="H474" i="27"/>
  <c r="I474" i="27" s="1"/>
  <c r="F370" i="37" s="1"/>
  <c r="G370" i="37" s="1"/>
  <c r="H477" i="27"/>
  <c r="I477" i="27" s="1"/>
  <c r="F440" i="37" s="1"/>
  <c r="G440" i="37" s="1"/>
  <c r="H481" i="27"/>
  <c r="I481" i="27" s="1"/>
  <c r="F504" i="37" s="1"/>
  <c r="G504" i="37" s="1"/>
  <c r="H504" i="27"/>
  <c r="I504" i="27" s="1"/>
  <c r="F229" i="37" s="1"/>
  <c r="G229" i="37" s="1"/>
  <c r="H424" i="27"/>
  <c r="I424" i="27" s="1"/>
  <c r="F533" i="37" s="1"/>
  <c r="G533" i="37" s="1"/>
  <c r="H428" i="27"/>
  <c r="I428" i="27" s="1"/>
  <c r="F515" i="37" s="1"/>
  <c r="G515" i="37" s="1"/>
  <c r="H431" i="27"/>
  <c r="I431" i="27" s="1"/>
  <c r="F426" i="37" s="1"/>
  <c r="G426" i="37" s="1"/>
  <c r="H436" i="27"/>
  <c r="I436" i="27" s="1"/>
  <c r="F486" i="37" s="1"/>
  <c r="G486" i="37" s="1"/>
  <c r="H439" i="27"/>
  <c r="I439" i="27" s="1"/>
  <c r="F535" i="37" s="1"/>
  <c r="G535" i="37" s="1"/>
  <c r="H442" i="27"/>
  <c r="I442" i="27" s="1"/>
  <c r="F539" i="37" s="1"/>
  <c r="G539" i="37" s="1"/>
  <c r="H446" i="27"/>
  <c r="I446" i="27" s="1"/>
  <c r="F513" i="37" s="1"/>
  <c r="G513" i="37" s="1"/>
  <c r="H450" i="27"/>
  <c r="I450" i="27" s="1"/>
  <c r="F546" i="37" s="1"/>
  <c r="G546" i="37" s="1"/>
  <c r="H458" i="27"/>
  <c r="I458" i="27" s="1"/>
  <c r="H461" i="27"/>
  <c r="I461" i="27" s="1"/>
  <c r="F517" i="37" s="1"/>
  <c r="G517" i="37" s="1"/>
  <c r="H465" i="27"/>
  <c r="I465" i="27" s="1"/>
  <c r="F351" i="37" s="1"/>
  <c r="G351" i="37" s="1"/>
  <c r="H471" i="27"/>
  <c r="I471" i="27" s="1"/>
  <c r="F508" i="37" s="1"/>
  <c r="G508" i="37" s="1"/>
  <c r="H475" i="27"/>
  <c r="I475" i="27" s="1"/>
  <c r="F384" i="37" s="1"/>
  <c r="G384" i="37" s="1"/>
  <c r="H478" i="27"/>
  <c r="I478" i="27" s="1"/>
  <c r="F471" i="37" s="1"/>
  <c r="G471" i="37" s="1"/>
  <c r="H482" i="27"/>
  <c r="H398" i="27"/>
  <c r="I398" i="27" s="1"/>
  <c r="J398" i="27" s="1"/>
  <c r="H294" i="27"/>
  <c r="I294" i="27" s="1"/>
  <c r="J294" i="27" s="1"/>
  <c r="H76" i="27"/>
  <c r="I76" i="27" s="1"/>
  <c r="F466" i="37" s="1"/>
  <c r="G466" i="37" s="1"/>
  <c r="H73" i="27"/>
  <c r="H295" i="27"/>
  <c r="I295" i="27" s="1"/>
  <c r="J295" i="27" s="1"/>
  <c r="H276" i="27"/>
  <c r="I276" i="27" s="1"/>
  <c r="F40" i="37" s="1"/>
  <c r="G40" i="37" s="1"/>
  <c r="H74" i="27"/>
  <c r="I74" i="27" s="1"/>
  <c r="F500" i="37" s="1"/>
  <c r="G500" i="37" s="1"/>
  <c r="H603" i="27"/>
  <c r="I603" i="27" s="1"/>
  <c r="F334" i="37" s="1"/>
  <c r="G334" i="37" s="1"/>
  <c r="H598" i="27"/>
  <c r="I598" i="27" s="1"/>
  <c r="F111" i="37" s="1"/>
  <c r="G111" i="37" s="1"/>
  <c r="H1480" i="21"/>
  <c r="G280" i="27" s="1"/>
  <c r="H591" i="27"/>
  <c r="I591" i="27" s="1"/>
  <c r="F356" i="37" s="1"/>
  <c r="G356" i="37" s="1"/>
  <c r="H524" i="27"/>
  <c r="I524" i="27" s="1"/>
  <c r="F419" i="37" s="1"/>
  <c r="G419" i="37" s="1"/>
  <c r="H523" i="27"/>
  <c r="I523" i="27" s="1"/>
  <c r="F208" i="37" s="1"/>
  <c r="G208" i="37" s="1"/>
  <c r="H1572" i="21"/>
  <c r="G304" i="27" s="1"/>
  <c r="H1634" i="21"/>
  <c r="G328" i="27" s="1"/>
  <c r="H486" i="27"/>
  <c r="I486" i="27" s="1"/>
  <c r="F476" i="37" s="1"/>
  <c r="G476" i="37" s="1"/>
  <c r="H121" i="27"/>
  <c r="H406" i="27"/>
  <c r="I406" i="27" s="1"/>
  <c r="J406" i="27" s="1"/>
  <c r="H101" i="27"/>
  <c r="I101" i="27" s="1"/>
  <c r="H389" i="27"/>
  <c r="I389" i="27" s="1"/>
  <c r="F326" i="37" s="1"/>
  <c r="G326" i="37" s="1"/>
  <c r="H578" i="27"/>
  <c r="I578" i="27" s="1"/>
  <c r="F213" i="37" s="1"/>
  <c r="G213" i="37" s="1"/>
  <c r="H687" i="27"/>
  <c r="I687" i="27" s="1"/>
  <c r="F129" i="37" s="1"/>
  <c r="G129" i="37" s="1"/>
  <c r="H370" i="27"/>
  <c r="I370" i="27" s="1"/>
  <c r="F494" i="37" s="1"/>
  <c r="G494" i="37" s="1"/>
  <c r="H657" i="27"/>
  <c r="I657" i="27" s="1"/>
  <c r="F252" i="37" s="1"/>
  <c r="G252" i="37" s="1"/>
  <c r="H85" i="27"/>
  <c r="I85" i="27" s="1"/>
  <c r="H224" i="27"/>
  <c r="I224" i="27" s="1"/>
  <c r="F273" i="37" s="1"/>
  <c r="G273" i="37" s="1"/>
  <c r="H714" i="27"/>
  <c r="I714" i="27" s="1"/>
  <c r="F510" i="37" s="1"/>
  <c r="G510" i="37" s="1"/>
  <c r="H414" i="27"/>
  <c r="H244" i="27"/>
  <c r="I244" i="27" s="1"/>
  <c r="F8" i="37" s="1"/>
  <c r="G8" i="37" s="1"/>
  <c r="H313" i="27"/>
  <c r="I313" i="27" s="1"/>
  <c r="J313" i="27" s="1"/>
  <c r="H59" i="27"/>
  <c r="I59" i="27" s="1"/>
  <c r="F33" i="37" s="1"/>
  <c r="G33" i="37" s="1"/>
  <c r="H351" i="27"/>
  <c r="I351" i="27" s="1"/>
  <c r="F417" i="37" s="1"/>
  <c r="G417" i="37" s="1"/>
  <c r="H574" i="27"/>
  <c r="I574" i="27" s="1"/>
  <c r="J574" i="27" s="1"/>
  <c r="H274" i="27"/>
  <c r="I274" i="27" s="1"/>
  <c r="J274" i="27" s="1"/>
  <c r="H233" i="27"/>
  <c r="I233" i="27" s="1"/>
  <c r="F137" i="37" s="1"/>
  <c r="G137" i="37" s="1"/>
  <c r="H1583" i="21"/>
  <c r="G305" i="27" s="1"/>
  <c r="H996" i="21"/>
  <c r="G629" i="27" s="1"/>
  <c r="H577" i="27"/>
  <c r="I577" i="27" s="1"/>
  <c r="F253" i="37" s="1"/>
  <c r="G253" i="37" s="1"/>
  <c r="H723" i="27"/>
  <c r="I723" i="27" s="1"/>
  <c r="F511" i="37" s="1"/>
  <c r="G511" i="37" s="1"/>
  <c r="H708" i="27"/>
  <c r="I708" i="27" s="1"/>
  <c r="F392" i="37" s="1"/>
  <c r="G392" i="37" s="1"/>
  <c r="H594" i="27"/>
  <c r="I594" i="27" s="1"/>
  <c r="F322" i="37" s="1"/>
  <c r="G322" i="37" s="1"/>
  <c r="H369" i="27"/>
  <c r="I369" i="27" s="1"/>
  <c r="J369" i="27" s="1"/>
  <c r="H163" i="27"/>
  <c r="I163" i="27" s="1"/>
  <c r="J163" i="27" s="1"/>
  <c r="H507" i="27"/>
  <c r="I507" i="27" s="1"/>
  <c r="F415" i="37" s="1"/>
  <c r="G415" i="37" s="1"/>
  <c r="H348" i="27"/>
  <c r="H724" i="27"/>
  <c r="I724" i="27" s="1"/>
  <c r="F525" i="37" s="1"/>
  <c r="G525" i="37" s="1"/>
  <c r="H516" i="27"/>
  <c r="I516" i="27" s="1"/>
  <c r="F348" i="37" s="1"/>
  <c r="G348" i="37" s="1"/>
  <c r="H241" i="27"/>
  <c r="I241" i="27" s="1"/>
  <c r="F188" i="37" s="1"/>
  <c r="G188" i="37" s="1"/>
  <c r="H637" i="27"/>
  <c r="I637" i="27" s="1"/>
  <c r="F299" i="37" s="1"/>
  <c r="G299" i="37" s="1"/>
  <c r="H505" i="27"/>
  <c r="I505" i="27" s="1"/>
  <c r="F294" i="37" s="1"/>
  <c r="G294" i="37" s="1"/>
  <c r="H210" i="27"/>
  <c r="I210" i="27" s="1"/>
  <c r="F85" i="37" s="1"/>
  <c r="G85" i="37" s="1"/>
  <c r="H172" i="27"/>
  <c r="I172" i="27" s="1"/>
  <c r="J172" i="27" s="1"/>
  <c r="H625" i="27"/>
  <c r="I625" i="27" s="1"/>
  <c r="F134" i="37" s="1"/>
  <c r="G134" i="37" s="1"/>
  <c r="H538" i="27"/>
  <c r="I538" i="27" s="1"/>
  <c r="F433" i="37" s="1"/>
  <c r="G433" i="37" s="1"/>
  <c r="H563" i="21"/>
  <c r="G364" i="27" s="1"/>
  <c r="H260" i="21"/>
  <c r="G121" i="27" s="1"/>
  <c r="H364" i="27"/>
  <c r="H320" i="27"/>
  <c r="I320" i="27" s="1"/>
  <c r="F330" i="37" s="1"/>
  <c r="G330" i="37" s="1"/>
  <c r="H373" i="27"/>
  <c r="I373" i="27" s="1"/>
  <c r="F416" i="37" s="1"/>
  <c r="G416" i="37" s="1"/>
  <c r="H336" i="27"/>
  <c r="I336" i="27" s="1"/>
  <c r="F139" i="37" s="1"/>
  <c r="G139" i="37" s="1"/>
  <c r="H315" i="27"/>
  <c r="I315" i="27" s="1"/>
  <c r="F329" i="37" s="1"/>
  <c r="G329" i="37" s="1"/>
  <c r="H181" i="21"/>
  <c r="G55" i="27" s="1"/>
  <c r="H47" i="21"/>
  <c r="G306" i="27" s="1"/>
  <c r="H382" i="21"/>
  <c r="G263" i="27" s="1"/>
  <c r="H358" i="21"/>
  <c r="G237" i="27" s="1"/>
  <c r="I237" i="27" s="1"/>
  <c r="F158" i="37" s="1"/>
  <c r="G158" i="37" s="1"/>
  <c r="H2197" i="21"/>
  <c r="G729" i="27" s="1"/>
  <c r="H335" i="21"/>
  <c r="G235" i="27" s="1"/>
  <c r="H1561" i="21"/>
  <c r="G303" i="27" s="1"/>
  <c r="H564" i="27"/>
  <c r="I564" i="27" s="1"/>
  <c r="F121" i="37" s="1"/>
  <c r="G121" i="37" s="1"/>
  <c r="H304" i="27"/>
  <c r="H644" i="27"/>
  <c r="I644" i="27" s="1"/>
  <c r="J644" i="27" s="1"/>
  <c r="H404" i="27"/>
  <c r="I404" i="27" s="1"/>
  <c r="J404" i="27" s="1"/>
  <c r="H1756" i="21"/>
  <c r="G390" i="27" s="1"/>
  <c r="H1506" i="21"/>
  <c r="G298" i="27" s="1"/>
  <c r="H2210" i="21"/>
  <c r="G730" i="27" s="1"/>
  <c r="H1682" i="21"/>
  <c r="G348" i="27" s="1"/>
  <c r="H243" i="21"/>
  <c r="G120" i="27" s="1"/>
  <c r="H653" i="21"/>
  <c r="G494" i="27" s="1"/>
  <c r="H195" i="21"/>
  <c r="G56" i="27" s="1"/>
  <c r="H1181" i="21"/>
  <c r="G691" i="27" s="1"/>
  <c r="H1969" i="21"/>
  <c r="G395" i="27" s="1"/>
  <c r="H2167" i="21"/>
  <c r="G693" i="27" s="1"/>
  <c r="H1649" i="21"/>
  <c r="G330" i="27" s="1"/>
  <c r="H619" i="27"/>
  <c r="H658" i="27"/>
  <c r="I658" i="27" s="1"/>
  <c r="F170" i="37" s="1"/>
  <c r="G170" i="37" s="1"/>
  <c r="H117" i="27"/>
  <c r="I117" i="27" s="1"/>
  <c r="F402" i="37" s="1"/>
  <c r="G402" i="37" s="1"/>
  <c r="H390" i="27"/>
  <c r="H166" i="27"/>
  <c r="I166" i="27" s="1"/>
  <c r="J166" i="27" s="1"/>
  <c r="H302" i="27"/>
  <c r="H222" i="27"/>
  <c r="H503" i="27"/>
  <c r="I503" i="27" s="1"/>
  <c r="F296" i="37" s="1"/>
  <c r="G296" i="37" s="1"/>
  <c r="H367" i="27"/>
  <c r="I367" i="27" s="1"/>
  <c r="F248" i="37" s="1"/>
  <c r="G248" i="37" s="1"/>
  <c r="H343" i="27"/>
  <c r="I343" i="27" s="1"/>
  <c r="F349" i="37" s="1"/>
  <c r="G349" i="37" s="1"/>
  <c r="H622" i="27"/>
  <c r="I622" i="27" s="1"/>
  <c r="F431" i="37" s="1"/>
  <c r="G431" i="37" s="1"/>
  <c r="H651" i="27"/>
  <c r="I651" i="27" s="1"/>
  <c r="F185" i="37" s="1"/>
  <c r="G185" i="37" s="1"/>
  <c r="H86" i="27"/>
  <c r="I86" i="27" s="1"/>
  <c r="F274" i="37" s="1"/>
  <c r="G274" i="37" s="1"/>
  <c r="H717" i="27"/>
  <c r="H368" i="27"/>
  <c r="I368" i="27" s="1"/>
  <c r="H698" i="27"/>
  <c r="I698" i="27" s="1"/>
  <c r="F537" i="37" s="1"/>
  <c r="G537" i="37" s="1"/>
  <c r="H387" i="27"/>
  <c r="I387" i="27" s="1"/>
  <c r="F259" i="37" s="1"/>
  <c r="G259" i="37" s="1"/>
  <c r="H579" i="27"/>
  <c r="I579" i="27" s="1"/>
  <c r="F254" i="37" s="1"/>
  <c r="G254" i="37" s="1"/>
  <c r="H128" i="27"/>
  <c r="I128" i="27" s="1"/>
  <c r="F230" i="37" s="1"/>
  <c r="G230" i="37" s="1"/>
  <c r="H226" i="27"/>
  <c r="I226" i="27" s="1"/>
  <c r="F255" i="37" s="1"/>
  <c r="G255" i="37" s="1"/>
  <c r="H488" i="27"/>
  <c r="I488" i="27" s="1"/>
  <c r="F268" i="37" s="1"/>
  <c r="G268" i="37" s="1"/>
  <c r="H289" i="27"/>
  <c r="I289" i="27" s="1"/>
  <c r="F291" i="37" s="1"/>
  <c r="G291" i="37" s="1"/>
  <c r="H549" i="27"/>
  <c r="I549" i="27" s="1"/>
  <c r="F176" i="37" s="1"/>
  <c r="G176" i="37" s="1"/>
  <c r="H632" i="27"/>
  <c r="I632" i="27" s="1"/>
  <c r="J632" i="27" s="1"/>
  <c r="H255" i="27"/>
  <c r="I255" i="27" s="1"/>
  <c r="H378" i="27"/>
  <c r="I378" i="27" s="1"/>
  <c r="J378" i="27" s="1"/>
  <c r="H682" i="27"/>
  <c r="I682" i="27" s="1"/>
  <c r="F156" i="37" s="1"/>
  <c r="G156" i="37" s="1"/>
  <c r="H319" i="27"/>
  <c r="H727" i="27"/>
  <c r="I727" i="27" s="1"/>
  <c r="F482" i="37" s="1"/>
  <c r="G482" i="37" s="1"/>
  <c r="H410" i="27"/>
  <c r="H187" i="27"/>
  <c r="I187" i="27" s="1"/>
  <c r="J187" i="27" s="1"/>
  <c r="H72" i="27"/>
  <c r="I72" i="27" s="1"/>
  <c r="F20" i="37" s="1"/>
  <c r="G20" i="37" s="1"/>
  <c r="H623" i="27"/>
  <c r="I623" i="27" s="1"/>
  <c r="F432" i="37" s="1"/>
  <c r="G432" i="37" s="1"/>
  <c r="H686" i="27"/>
  <c r="I686" i="27" s="1"/>
  <c r="F211" i="37" s="1"/>
  <c r="G211" i="37" s="1"/>
  <c r="H498" i="27"/>
  <c r="I498" i="27" s="1"/>
  <c r="F475" i="37" s="1"/>
  <c r="G475" i="37" s="1"/>
  <c r="H350" i="27"/>
  <c r="I350" i="27" s="1"/>
  <c r="F393" i="37" s="1"/>
  <c r="G393" i="37" s="1"/>
  <c r="H57" i="27"/>
  <c r="H374" i="27"/>
  <c r="I374" i="27" s="1"/>
  <c r="F456" i="37" s="1"/>
  <c r="G456" i="37" s="1"/>
  <c r="H609" i="27"/>
  <c r="I609" i="27" s="1"/>
  <c r="F44" i="37" s="1"/>
  <c r="G44" i="37" s="1"/>
  <c r="H560" i="27"/>
  <c r="I560" i="27" s="1"/>
  <c r="F398" i="37" s="1"/>
  <c r="G398" i="37" s="1"/>
  <c r="H392" i="27"/>
  <c r="I392" i="27" s="1"/>
  <c r="F145" i="37" s="1"/>
  <c r="G145" i="37" s="1"/>
  <c r="H17" i="27"/>
  <c r="I17" i="27" s="1"/>
  <c r="F36" i="37" s="1"/>
  <c r="G36" i="37" s="1"/>
  <c r="H739" i="27"/>
  <c r="I739" i="27" s="1"/>
  <c r="F355" i="37" s="1"/>
  <c r="G355" i="37" s="1"/>
  <c r="H269" i="27"/>
  <c r="I269" i="27" s="1"/>
  <c r="F144" i="37" s="1"/>
  <c r="G144" i="37" s="1"/>
  <c r="H376" i="27"/>
  <c r="I376" i="27" s="1"/>
  <c r="F195" i="37" s="1"/>
  <c r="G195" i="37" s="1"/>
  <c r="H605" i="27"/>
  <c r="I605" i="27" s="1"/>
  <c r="F28" i="37" s="1"/>
  <c r="G28" i="37" s="1"/>
  <c r="H655" i="27"/>
  <c r="I655" i="27" s="1"/>
  <c r="F422" i="37" s="1"/>
  <c r="G422" i="37" s="1"/>
  <c r="H703" i="27"/>
  <c r="I703" i="27" s="1"/>
  <c r="F344" i="37" s="1"/>
  <c r="G344" i="37" s="1"/>
  <c r="H403" i="27"/>
  <c r="I403" i="27" s="1"/>
  <c r="F115" i="37" s="1"/>
  <c r="G115" i="37" s="1"/>
  <c r="H519" i="27"/>
  <c r="I519" i="27" s="1"/>
  <c r="J519" i="27" s="1"/>
  <c r="H704" i="27"/>
  <c r="I704" i="27" s="1"/>
  <c r="F446" i="37" s="1"/>
  <c r="G446" i="37" s="1"/>
  <c r="H144" i="27"/>
  <c r="I144" i="27" s="1"/>
  <c r="F104" i="37" s="1"/>
  <c r="G104" i="37" s="1"/>
  <c r="H179" i="27"/>
  <c r="I179" i="27" s="1"/>
  <c r="J179" i="27" s="1"/>
  <c r="H232" i="27"/>
  <c r="H394" i="27"/>
  <c r="I394" i="27" s="1"/>
  <c r="F80" i="37" s="1"/>
  <c r="G80" i="37" s="1"/>
  <c r="H494" i="27"/>
  <c r="H529" i="27"/>
  <c r="I529" i="27" s="1"/>
  <c r="F404" i="37" s="1"/>
  <c r="G404" i="37" s="1"/>
  <c r="H254" i="27"/>
  <c r="I254" i="27" s="1"/>
  <c r="H299" i="27"/>
  <c r="H558" i="27"/>
  <c r="I558" i="27" s="1"/>
  <c r="F244" i="37" s="1"/>
  <c r="G244" i="37" s="1"/>
  <c r="H575" i="27"/>
  <c r="I575" i="27" s="1"/>
  <c r="F342" i="37" s="1"/>
  <c r="G342" i="37" s="1"/>
  <c r="H638" i="27"/>
  <c r="I638" i="27" s="1"/>
  <c r="J638" i="27" s="1"/>
  <c r="H264" i="27"/>
  <c r="I264" i="27" s="1"/>
  <c r="J264" i="27" s="1"/>
  <c r="H330" i="27"/>
  <c r="H395" i="27"/>
  <c r="H580" i="27"/>
  <c r="I580" i="27" s="1"/>
  <c r="F109" i="37" s="1"/>
  <c r="G109" i="37" s="1"/>
  <c r="H601" i="27"/>
  <c r="I601" i="27" s="1"/>
  <c r="F314" i="37" s="1"/>
  <c r="G314" i="37" s="1"/>
  <c r="H690" i="27"/>
  <c r="H265" i="27"/>
  <c r="I265" i="27" s="1"/>
  <c r="F410" i="37" s="1"/>
  <c r="G410" i="37" s="1"/>
  <c r="H331" i="27"/>
  <c r="I331" i="27" s="1"/>
  <c r="H381" i="27"/>
  <c r="I381" i="27" s="1"/>
  <c r="F317" i="37" s="1"/>
  <c r="G317" i="37" s="1"/>
  <c r="H607" i="27"/>
  <c r="I607" i="27" s="1"/>
  <c r="F190" i="37" s="1"/>
  <c r="G190" i="37" s="1"/>
  <c r="H650" i="27"/>
  <c r="I650" i="27" s="1"/>
  <c r="F74" i="37" s="1"/>
  <c r="G74" i="37" s="1"/>
  <c r="H99" i="27"/>
  <c r="I99" i="27" s="1"/>
  <c r="J99" i="27" s="1"/>
  <c r="H341" i="27"/>
  <c r="I341" i="27" s="1"/>
  <c r="F175" i="37" s="1"/>
  <c r="G175" i="37" s="1"/>
  <c r="H496" i="27"/>
  <c r="I496" i="27" s="1"/>
  <c r="F304" i="37" s="1"/>
  <c r="G304" i="37" s="1"/>
  <c r="H327" i="27"/>
  <c r="I327" i="27" s="1"/>
  <c r="F350" i="37" s="1"/>
  <c r="G350" i="37" s="1"/>
  <c r="H90" i="27"/>
  <c r="I90" i="27" s="1"/>
  <c r="J90" i="27" s="1"/>
  <c r="H702" i="27"/>
  <c r="I702" i="27" s="1"/>
  <c r="F338" i="37" s="1"/>
  <c r="G338" i="37" s="1"/>
  <c r="H518" i="27"/>
  <c r="I518" i="27" s="1"/>
  <c r="J518" i="27" s="1"/>
  <c r="H517" i="27"/>
  <c r="I517" i="27" s="1"/>
  <c r="F93" i="37" s="1"/>
  <c r="G93" i="37" s="1"/>
  <c r="H103" i="27"/>
  <c r="I103" i="27" s="1"/>
  <c r="H262" i="27"/>
  <c r="H413" i="27"/>
  <c r="H642" i="27"/>
  <c r="I642" i="27" s="1"/>
  <c r="J642" i="27" s="1"/>
  <c r="H303" i="27"/>
  <c r="H512" i="27"/>
  <c r="I512" i="27" s="1"/>
  <c r="J512" i="27" s="1"/>
  <c r="H171" i="27"/>
  <c r="I171" i="27" s="1"/>
  <c r="J171" i="27" s="1"/>
  <c r="H388" i="27"/>
  <c r="I388" i="27" s="1"/>
  <c r="F131" i="37" s="1"/>
  <c r="G131" i="37" s="1"/>
  <c r="H513" i="27"/>
  <c r="I513" i="27" s="1"/>
  <c r="J513" i="27" s="1"/>
  <c r="H218" i="27"/>
  <c r="I218" i="27" s="1"/>
  <c r="F83" i="37" s="1"/>
  <c r="G83" i="37" s="1"/>
  <c r="H421" i="27"/>
  <c r="I421" i="27" s="1"/>
  <c r="F484" i="37" s="1"/>
  <c r="G484" i="37" s="1"/>
  <c r="H569" i="27"/>
  <c r="I569" i="27" s="1"/>
  <c r="F386" i="37" s="1"/>
  <c r="G386" i="37" s="1"/>
  <c r="H699" i="27"/>
  <c r="I699" i="27" s="1"/>
  <c r="F371" i="37" s="1"/>
  <c r="G371" i="37" s="1"/>
  <c r="H323" i="27"/>
  <c r="H570" i="27"/>
  <c r="I570" i="27" s="1"/>
  <c r="F457" i="37" s="1"/>
  <c r="G457" i="37" s="1"/>
  <c r="H596" i="27"/>
  <c r="I596" i="27" s="1"/>
  <c r="F507" i="37" s="1"/>
  <c r="G507" i="37" s="1"/>
  <c r="H256" i="27"/>
  <c r="I256" i="27" s="1"/>
  <c r="J256" i="27" s="1"/>
  <c r="H371" i="27"/>
  <c r="I371" i="27" s="1"/>
  <c r="F316" i="37" s="1"/>
  <c r="G316" i="37" s="1"/>
  <c r="H585" i="27"/>
  <c r="I585" i="27" s="1"/>
  <c r="F529" i="37" s="1"/>
  <c r="G529" i="37" s="1"/>
  <c r="H626" i="27"/>
  <c r="I626" i="27" s="1"/>
  <c r="F293" i="37" s="1"/>
  <c r="G293" i="37" s="1"/>
  <c r="H124" i="27"/>
  <c r="I124" i="27" s="1"/>
  <c r="F141" i="37" s="1"/>
  <c r="G141" i="37" s="1"/>
  <c r="H408" i="27"/>
  <c r="I408" i="27" s="1"/>
  <c r="J408" i="27" s="1"/>
  <c r="H192" i="27"/>
  <c r="I192" i="27" s="1"/>
  <c r="J192" i="27" s="1"/>
  <c r="H551" i="27"/>
  <c r="I551" i="27" s="1"/>
  <c r="H322" i="27"/>
  <c r="I322" i="27" s="1"/>
  <c r="F47" i="37" s="1"/>
  <c r="G47" i="37" s="1"/>
  <c r="H151" i="27"/>
  <c r="I151" i="27" s="1"/>
  <c r="J151" i="27" s="1"/>
  <c r="H707" i="27"/>
  <c r="I707" i="27" s="1"/>
  <c r="H27" i="27"/>
  <c r="I27" i="27" s="1"/>
  <c r="F86" i="37" s="1"/>
  <c r="G86" i="37" s="1"/>
  <c r="H610" i="27"/>
  <c r="I610" i="27" s="1"/>
  <c r="F98" i="37" s="1"/>
  <c r="G98" i="37" s="1"/>
  <c r="H385" i="27"/>
  <c r="I385" i="27" s="1"/>
  <c r="F73" i="37" s="1"/>
  <c r="G73" i="37" s="1"/>
  <c r="H641" i="27"/>
  <c r="I641" i="27" s="1"/>
  <c r="J641" i="27" s="1"/>
  <c r="H312" i="27"/>
  <c r="I312" i="27" s="1"/>
  <c r="J312" i="27" s="1"/>
  <c r="H526" i="27"/>
  <c r="I526" i="27" s="1"/>
  <c r="F225" i="37" s="1"/>
  <c r="G225" i="37" s="1"/>
  <c r="H127" i="27"/>
  <c r="I127" i="27" s="1"/>
  <c r="F169" i="37" s="1"/>
  <c r="G169" i="37" s="1"/>
  <c r="H593" i="27"/>
  <c r="I593" i="27" s="1"/>
  <c r="F395" i="37" s="1"/>
  <c r="G395" i="37" s="1"/>
  <c r="H540" i="27"/>
  <c r="I540" i="27" s="1"/>
  <c r="F283" i="37" s="1"/>
  <c r="G283" i="37" s="1"/>
  <c r="H119" i="27"/>
  <c r="H48" i="27"/>
  <c r="I48" i="27" s="1"/>
  <c r="F168" i="37" s="1"/>
  <c r="G168" i="37" s="1"/>
  <c r="H231" i="27"/>
  <c r="I231" i="27" s="1"/>
  <c r="F113" i="37" s="1"/>
  <c r="G113" i="37" s="1"/>
  <c r="H345" i="27"/>
  <c r="H393" i="27"/>
  <c r="I393" i="27" s="1"/>
  <c r="F312" i="37" s="1"/>
  <c r="G312" i="37" s="1"/>
  <c r="H630" i="27"/>
  <c r="I630" i="27" s="1"/>
  <c r="F427" i="37" s="1"/>
  <c r="G427" i="37" s="1"/>
  <c r="H663" i="27"/>
  <c r="I663" i="27" s="1"/>
  <c r="F108" i="37" s="1"/>
  <c r="G108" i="37" s="1"/>
  <c r="H709" i="27"/>
  <c r="I709" i="27" s="1"/>
  <c r="F442" i="37" s="1"/>
  <c r="G442" i="37" s="1"/>
  <c r="H362" i="27"/>
  <c r="I362" i="27" s="1"/>
  <c r="F180" i="37" s="1"/>
  <c r="G180" i="37" s="1"/>
  <c r="H487" i="27"/>
  <c r="I487" i="27" s="1"/>
  <c r="F372" i="37" s="1"/>
  <c r="G372" i="37" s="1"/>
  <c r="H542" i="27"/>
  <c r="I542" i="27" s="1"/>
  <c r="F369" i="37" s="1"/>
  <c r="G369" i="37" s="1"/>
  <c r="H718" i="27"/>
  <c r="I718" i="27" s="1"/>
  <c r="J718" i="27" s="1"/>
  <c r="H153" i="27"/>
  <c r="I153" i="27" s="1"/>
  <c r="J153" i="27" s="1"/>
  <c r="H198" i="27"/>
  <c r="I198" i="27" s="1"/>
  <c r="J198" i="27" s="1"/>
  <c r="H363" i="27"/>
  <c r="I363" i="27" s="1"/>
  <c r="H499" i="27"/>
  <c r="I499" i="27" s="1"/>
  <c r="F269" i="37" s="1"/>
  <c r="G269" i="37" s="1"/>
  <c r="H553" i="27"/>
  <c r="I553" i="27" s="1"/>
  <c r="H263" i="27"/>
  <c r="H377" i="27"/>
  <c r="I377" i="27" s="1"/>
  <c r="J377" i="27" s="1"/>
  <c r="H561" i="27"/>
  <c r="I561" i="27" s="1"/>
  <c r="F341" i="37" s="1"/>
  <c r="G341" i="37" s="1"/>
  <c r="H590" i="27"/>
  <c r="I590" i="27" s="1"/>
  <c r="F284" i="37" s="1"/>
  <c r="G284" i="37" s="1"/>
  <c r="H649" i="27"/>
  <c r="I649" i="27" s="1"/>
  <c r="J649" i="27" s="1"/>
  <c r="H227" i="27"/>
  <c r="I227" i="27" s="1"/>
  <c r="F263" i="37" s="1"/>
  <c r="G263" i="37" s="1"/>
  <c r="H282" i="27"/>
  <c r="I282" i="27" s="1"/>
  <c r="J282" i="27" s="1"/>
  <c r="H340" i="27"/>
  <c r="I340" i="27" s="1"/>
  <c r="H520" i="27"/>
  <c r="I520" i="27" s="1"/>
  <c r="J520" i="27" s="1"/>
  <c r="H584" i="27"/>
  <c r="I584" i="27" s="1"/>
  <c r="F452" i="37" s="1"/>
  <c r="G452" i="37" s="1"/>
  <c r="H639" i="27"/>
  <c r="I639" i="27" s="1"/>
  <c r="J639" i="27" s="1"/>
  <c r="H694" i="27"/>
  <c r="I694" i="27" s="1"/>
  <c r="F191" i="37" s="1"/>
  <c r="G191" i="37" s="1"/>
  <c r="H309" i="27"/>
  <c r="I309" i="27" s="1"/>
  <c r="F243" i="37" s="1"/>
  <c r="G243" i="37" s="1"/>
  <c r="H353" i="27"/>
  <c r="I353" i="27" s="1"/>
  <c r="F472" i="37" s="1"/>
  <c r="G472" i="37" s="1"/>
  <c r="H396" i="27"/>
  <c r="I396" i="27" s="1"/>
  <c r="F430" i="37" s="1"/>
  <c r="G430" i="37" s="1"/>
  <c r="H612" i="27"/>
  <c r="I612" i="27" s="1"/>
  <c r="F39" i="37" s="1"/>
  <c r="G39" i="37" s="1"/>
  <c r="H653" i="27"/>
  <c r="I653" i="27" s="1"/>
  <c r="F449" i="37" s="1"/>
  <c r="G449" i="37" s="1"/>
  <c r="H109" i="27"/>
  <c r="I109" i="27" s="1"/>
  <c r="J109" i="27" s="1"/>
  <c r="H372" i="27"/>
  <c r="I372" i="27" s="1"/>
  <c r="F256" i="37" s="1"/>
  <c r="G256" i="37" s="1"/>
  <c r="H111" i="27"/>
  <c r="I111" i="27" s="1"/>
  <c r="F17" i="37" s="1"/>
  <c r="G17" i="37" s="1"/>
  <c r="H365" i="27"/>
  <c r="I365" i="27" s="1"/>
  <c r="F282" i="37" s="1"/>
  <c r="G282" i="37" s="1"/>
  <c r="H399" i="27"/>
  <c r="I399" i="27" s="1"/>
  <c r="F490" i="37" s="1"/>
  <c r="G490" i="37" s="1"/>
  <c r="H278" i="27"/>
  <c r="I278" i="27" s="1"/>
  <c r="J278" i="27" s="1"/>
  <c r="H415" i="27"/>
  <c r="I415" i="27" s="1"/>
  <c r="F238" i="37" s="1"/>
  <c r="G238" i="37" s="1"/>
  <c r="H1603" i="21"/>
  <c r="G319" i="27" s="1"/>
  <c r="H716" i="27"/>
  <c r="I716" i="27" s="1"/>
  <c r="F464" i="37" s="1"/>
  <c r="G464" i="37" s="1"/>
  <c r="H266" i="27"/>
  <c r="I266" i="27" s="1"/>
  <c r="F354" i="37" s="1"/>
  <c r="G354" i="37" s="1"/>
  <c r="H614" i="27"/>
  <c r="I614" i="27" s="1"/>
  <c r="F462" i="37" s="1"/>
  <c r="G462" i="37" s="1"/>
  <c r="H22" i="27"/>
  <c r="I22" i="27" s="1"/>
  <c r="F59" i="37" s="1"/>
  <c r="G59" i="37" s="1"/>
  <c r="H522" i="27"/>
  <c r="I522" i="27" s="1"/>
  <c r="F140" i="37" s="1"/>
  <c r="G140" i="37" s="1"/>
  <c r="H148" i="27"/>
  <c r="I148" i="27" s="1"/>
  <c r="J148" i="27" s="1"/>
  <c r="H283" i="27"/>
  <c r="I283" i="27" s="1"/>
  <c r="J283" i="27" s="1"/>
  <c r="H214" i="27"/>
  <c r="I214" i="27" s="1"/>
  <c r="F249" i="37" s="1"/>
  <c r="G249" i="37" s="1"/>
  <c r="H39" i="27"/>
  <c r="I39" i="27" s="1"/>
  <c r="F463" i="37" s="1"/>
  <c r="G463" i="37" s="1"/>
  <c r="H94" i="27"/>
  <c r="I94" i="27" s="1"/>
  <c r="J94" i="27" s="1"/>
  <c r="H149" i="27"/>
  <c r="H321" i="27"/>
  <c r="I321" i="27" s="1"/>
  <c r="F166" i="37" s="1"/>
  <c r="G166" i="37" s="1"/>
  <c r="H555" i="27"/>
  <c r="I555" i="27" s="1"/>
  <c r="F541" i="37" s="1"/>
  <c r="G541" i="37" s="1"/>
  <c r="H375" i="27"/>
  <c r="H194" i="27"/>
  <c r="I194" i="27" s="1"/>
  <c r="F76" i="37" s="1"/>
  <c r="G76" i="37" s="1"/>
  <c r="H354" i="27"/>
  <c r="I354" i="27" s="1"/>
  <c r="F147" i="37" s="1"/>
  <c r="G147" i="37" s="1"/>
  <c r="H628" i="27"/>
  <c r="H680" i="27"/>
  <c r="I680" i="27" s="1"/>
  <c r="F136" i="37" s="1"/>
  <c r="G136" i="37" s="1"/>
  <c r="G323" i="27"/>
  <c r="G222" i="27"/>
  <c r="G221" i="27"/>
  <c r="H133" i="27"/>
  <c r="I133" i="27" s="1"/>
  <c r="F56" i="37" s="1"/>
  <c r="G56" i="37" s="1"/>
  <c r="H221" i="27"/>
  <c r="H342" i="27"/>
  <c r="H175" i="27"/>
  <c r="H311" i="27"/>
  <c r="I311" i="27" s="1"/>
  <c r="F231" i="37" s="1"/>
  <c r="G231" i="37" s="1"/>
  <c r="H391" i="27"/>
  <c r="I391" i="27" s="1"/>
  <c r="F407" i="37" s="1"/>
  <c r="G407" i="37" s="1"/>
  <c r="H317" i="27"/>
  <c r="I317" i="27" s="1"/>
  <c r="F245" i="37" s="1"/>
  <c r="G245" i="37" s="1"/>
  <c r="H18" i="27"/>
  <c r="I18" i="27" s="1"/>
  <c r="F26" i="37" s="1"/>
  <c r="G26" i="37" s="1"/>
  <c r="H1522" i="21"/>
  <c r="G299" i="27" s="1"/>
  <c r="H167" i="27"/>
  <c r="H93" i="27"/>
  <c r="H386" i="27"/>
  <c r="J370" i="27"/>
  <c r="H556" i="27"/>
  <c r="I556" i="27" s="1"/>
  <c r="F270" i="37" s="1"/>
  <c r="G270" i="37" s="1"/>
  <c r="H705" i="27"/>
  <c r="I705" i="27" s="1"/>
  <c r="F377" i="37" s="1"/>
  <c r="G377" i="37" s="1"/>
  <c r="H407" i="27"/>
  <c r="H700" i="27"/>
  <c r="I700" i="27" s="1"/>
  <c r="F543" i="37" s="1"/>
  <c r="G543" i="37" s="1"/>
  <c r="H132" i="27"/>
  <c r="I132" i="27" s="1"/>
  <c r="F184" i="37" s="1"/>
  <c r="G184" i="37" s="1"/>
  <c r="H661" i="27"/>
  <c r="I661" i="27" s="1"/>
  <c r="F34" i="37" s="1"/>
  <c r="G34" i="37" s="1"/>
  <c r="H742" i="27"/>
  <c r="I742" i="27" s="1"/>
  <c r="F246" i="37" s="1"/>
  <c r="G246" i="37" s="1"/>
  <c r="H710" i="27"/>
  <c r="I710" i="27" s="1"/>
  <c r="F308" i="37" s="1"/>
  <c r="G308" i="37" s="1"/>
  <c r="H715" i="27"/>
  <c r="I715" i="27" s="1"/>
  <c r="F493" i="37" s="1"/>
  <c r="G493" i="37" s="1"/>
  <c r="H138" i="27"/>
  <c r="I138" i="27" s="1"/>
  <c r="F174" i="37" s="1"/>
  <c r="G174" i="37" s="1"/>
  <c r="H515" i="27"/>
  <c r="I515" i="27" s="1"/>
  <c r="F530" i="37" s="1"/>
  <c r="G530" i="37" s="1"/>
  <c r="H497" i="27"/>
  <c r="I497" i="27" s="1"/>
  <c r="F204" i="37" s="1"/>
  <c r="G204" i="37" s="1"/>
  <c r="H685" i="27"/>
  <c r="I685" i="27" s="1"/>
  <c r="F212" i="37" s="1"/>
  <c r="G212" i="37" s="1"/>
  <c r="H719" i="27"/>
  <c r="H721" i="27"/>
  <c r="I721" i="27" s="1"/>
  <c r="H147" i="27"/>
  <c r="I147" i="27" s="1"/>
  <c r="F106" i="37" s="1"/>
  <c r="G106" i="37" s="1"/>
  <c r="H521" i="27"/>
  <c r="I521" i="27" s="1"/>
  <c r="F381" i="37" s="1"/>
  <c r="G381" i="37" s="1"/>
  <c r="H544" i="27"/>
  <c r="I544" i="27" s="1"/>
  <c r="F267" i="37" s="1"/>
  <c r="G267" i="37" s="1"/>
  <c r="H21" i="27"/>
  <c r="I21" i="27" s="1"/>
  <c r="F470" i="37" s="1"/>
  <c r="G470" i="37" s="1"/>
  <c r="H606" i="27"/>
  <c r="I606" i="27" s="1"/>
  <c r="F62" i="37" s="1"/>
  <c r="G62" i="37" s="1"/>
  <c r="H248" i="27"/>
  <c r="I248" i="27" s="1"/>
  <c r="F127" i="37" s="1"/>
  <c r="G127" i="37" s="1"/>
  <c r="H288" i="27"/>
  <c r="I288" i="27" s="1"/>
  <c r="F387" i="37" s="1"/>
  <c r="G387" i="37" s="1"/>
  <c r="H681" i="27"/>
  <c r="I681" i="27" s="1"/>
  <c r="F78" i="37" s="1"/>
  <c r="G78" i="37" s="1"/>
  <c r="H726" i="27"/>
  <c r="I726" i="27" s="1"/>
  <c r="F336" i="37" s="1"/>
  <c r="G336" i="37" s="1"/>
  <c r="H123" i="27"/>
  <c r="I123" i="27" s="1"/>
  <c r="H184" i="27"/>
  <c r="H531" i="27"/>
  <c r="I531" i="27" s="1"/>
  <c r="F468" i="37" s="1"/>
  <c r="G468" i="37" s="1"/>
  <c r="H550" i="27"/>
  <c r="H548" i="27"/>
  <c r="I548" i="27" s="1"/>
  <c r="F258" i="37" s="1"/>
  <c r="G258" i="37" s="1"/>
  <c r="H583" i="27"/>
  <c r="I583" i="27" s="1"/>
  <c r="F399" i="37" s="1"/>
  <c r="G399" i="37" s="1"/>
  <c r="H284" i="27"/>
  <c r="I284" i="27" s="1"/>
  <c r="F35" i="37" s="1"/>
  <c r="G35" i="37" s="1"/>
  <c r="H136" i="27"/>
  <c r="I136" i="27" s="1"/>
  <c r="F481" i="37" s="1"/>
  <c r="G481" i="37" s="1"/>
  <c r="H624" i="27"/>
  <c r="I624" i="27" s="1"/>
  <c r="F467" i="37" s="1"/>
  <c r="G467" i="37" s="1"/>
  <c r="H308" i="27"/>
  <c r="I308" i="27" s="1"/>
  <c r="F277" i="37" s="1"/>
  <c r="G277" i="37" s="1"/>
  <c r="H489" i="27"/>
  <c r="I489" i="27" s="1"/>
  <c r="F183" i="37" s="1"/>
  <c r="G183" i="37" s="1"/>
  <c r="H98" i="27"/>
  <c r="I98" i="27" s="1"/>
  <c r="F234" i="37" s="1"/>
  <c r="G234" i="37" s="1"/>
  <c r="H157" i="27"/>
  <c r="H212" i="27"/>
  <c r="H571" i="27"/>
  <c r="I571" i="27" s="1"/>
  <c r="F455" i="37" s="1"/>
  <c r="G455" i="37" s="1"/>
  <c r="H562" i="27"/>
  <c r="I562" i="27" s="1"/>
  <c r="F374" i="37" s="1"/>
  <c r="G374" i="37" s="1"/>
  <c r="J714" i="27"/>
  <c r="H64" i="27"/>
  <c r="I64" i="27" s="1"/>
  <c r="F396" i="37" s="1"/>
  <c r="G396" i="37" s="1"/>
  <c r="H259" i="27"/>
  <c r="I259" i="27" s="1"/>
  <c r="F112" i="37" s="1"/>
  <c r="G112" i="37" s="1"/>
  <c r="H595" i="27"/>
  <c r="I595" i="27" s="1"/>
  <c r="H216" i="27"/>
  <c r="I216" i="27" s="1"/>
  <c r="F63" i="37" s="1"/>
  <c r="G63" i="37" s="1"/>
  <c r="H617" i="27"/>
  <c r="I617" i="27" s="1"/>
  <c r="F198" i="37" s="1"/>
  <c r="G198" i="37" s="1"/>
  <c r="H143" i="27"/>
  <c r="I143" i="27" s="1"/>
  <c r="F75" i="37" s="1"/>
  <c r="G75" i="37" s="1"/>
  <c r="H197" i="27"/>
  <c r="I197" i="27" s="1"/>
  <c r="H631" i="27"/>
  <c r="I631" i="27" s="1"/>
  <c r="H314" i="27"/>
  <c r="I314" i="27" s="1"/>
  <c r="F313" i="37" s="1"/>
  <c r="G313" i="37" s="1"/>
  <c r="H733" i="27"/>
  <c r="I733" i="27" s="1"/>
  <c r="F300" i="37" s="1"/>
  <c r="G300" i="37" s="1"/>
  <c r="H500" i="27"/>
  <c r="I500" i="27" s="1"/>
  <c r="F473" i="37" s="1"/>
  <c r="G473" i="37" s="1"/>
  <c r="H108" i="27"/>
  <c r="I108" i="27" s="1"/>
  <c r="F68" i="37" s="1"/>
  <c r="G68" i="37" s="1"/>
  <c r="H165" i="27"/>
  <c r="H581" i="27"/>
  <c r="I581" i="27" s="1"/>
  <c r="F216" i="37" s="1"/>
  <c r="G216" i="37" s="1"/>
  <c r="H587" i="27"/>
  <c r="I587" i="27" s="1"/>
  <c r="F378" i="37" s="1"/>
  <c r="G378" i="37" s="1"/>
  <c r="H247" i="27"/>
  <c r="I247" i="27" s="1"/>
  <c r="F12" i="37" s="1"/>
  <c r="G12" i="37" s="1"/>
  <c r="J516" i="27"/>
  <c r="H250" i="27"/>
  <c r="I250" i="27" s="1"/>
  <c r="F272" i="37" s="1"/>
  <c r="G272" i="37" s="1"/>
  <c r="H260" i="27"/>
  <c r="I260" i="27" s="1"/>
  <c r="F346" i="37" s="1"/>
  <c r="G346" i="37" s="1"/>
  <c r="H600" i="27"/>
  <c r="I600" i="27" s="1"/>
  <c r="H97" i="27"/>
  <c r="I97" i="27" s="1"/>
  <c r="H616" i="27"/>
  <c r="I616" i="27" s="1"/>
  <c r="F448" i="37" s="1"/>
  <c r="G448" i="37" s="1"/>
  <c r="H78" i="27"/>
  <c r="I78" i="27" s="1"/>
  <c r="F242" i="37" s="1"/>
  <c r="G242" i="37" s="1"/>
  <c r="H249" i="27"/>
  <c r="I249" i="27" s="1"/>
  <c r="F217" i="37" s="1"/>
  <c r="G217" i="37" s="1"/>
  <c r="H643" i="27"/>
  <c r="H318" i="27"/>
  <c r="H743" i="27"/>
  <c r="I743" i="27" s="1"/>
  <c r="F261" i="37" s="1"/>
  <c r="G261" i="37" s="1"/>
  <c r="H508" i="27"/>
  <c r="H116" i="27"/>
  <c r="I116" i="27" s="1"/>
  <c r="F280" i="37" s="1"/>
  <c r="G280" i="37" s="1"/>
  <c r="H173" i="27"/>
  <c r="H258" i="27"/>
  <c r="I258" i="27" s="1"/>
  <c r="F276" i="37" s="1"/>
  <c r="G276" i="37" s="1"/>
  <c r="H597" i="27"/>
  <c r="I597" i="27" s="1"/>
  <c r="F391" i="37" s="1"/>
  <c r="G391" i="37" s="1"/>
  <c r="H613" i="27"/>
  <c r="I613" i="27" s="1"/>
  <c r="F397" i="37" s="1"/>
  <c r="G397" i="37" s="1"/>
  <c r="H51" i="27"/>
  <c r="H56" i="27"/>
  <c r="H104" i="27"/>
  <c r="I104" i="27" s="1"/>
  <c r="H45" i="27"/>
  <c r="I45" i="27" s="1"/>
  <c r="F114" i="37" s="1"/>
  <c r="G114" i="37" s="1"/>
  <c r="H273" i="27"/>
  <c r="H177" i="27"/>
  <c r="H152" i="27"/>
  <c r="H83" i="27"/>
  <c r="I83" i="27" s="1"/>
  <c r="H35" i="27"/>
  <c r="I35" i="27" s="1"/>
  <c r="F435" i="37" s="1"/>
  <c r="G435" i="37" s="1"/>
  <c r="H493" i="27"/>
  <c r="H34" i="27"/>
  <c r="I34" i="27" s="1"/>
  <c r="F379" i="37" s="1"/>
  <c r="G379" i="37" s="1"/>
  <c r="H170" i="27"/>
  <c r="H541" i="27"/>
  <c r="I541" i="27" s="1"/>
  <c r="F445" i="37" s="1"/>
  <c r="G445" i="37" s="1"/>
  <c r="H272" i="27"/>
  <c r="H647" i="27"/>
  <c r="I647" i="27" s="1"/>
  <c r="J647" i="27" s="1"/>
  <c r="H329" i="27"/>
  <c r="I329" i="27" s="1"/>
  <c r="F443" i="37" s="1"/>
  <c r="G443" i="37" s="1"/>
  <c r="H115" i="27"/>
  <c r="I115" i="27" s="1"/>
  <c r="F514" i="37" s="1"/>
  <c r="G514" i="37" s="1"/>
  <c r="H514" i="27"/>
  <c r="I514" i="27" s="1"/>
  <c r="F288" i="37" s="1"/>
  <c r="G288" i="37" s="1"/>
  <c r="H131" i="27"/>
  <c r="I131" i="27" s="1"/>
  <c r="F223" i="37" s="1"/>
  <c r="G223" i="37" s="1"/>
  <c r="H183" i="27"/>
  <c r="H502" i="27"/>
  <c r="I502" i="27" s="1"/>
  <c r="F383" i="37" s="1"/>
  <c r="G383" i="37" s="1"/>
  <c r="H275" i="27"/>
  <c r="H633" i="27"/>
  <c r="H645" i="27"/>
  <c r="I645" i="27" s="1"/>
  <c r="F187" i="37" s="1"/>
  <c r="G187" i="37" s="1"/>
  <c r="H105" i="27"/>
  <c r="I105" i="27" s="1"/>
  <c r="H26" i="27"/>
  <c r="I26" i="27" s="1"/>
  <c r="F96" i="37" s="1"/>
  <c r="G96" i="37" s="1"/>
  <c r="H190" i="27"/>
  <c r="H80" i="27"/>
  <c r="I80" i="27" s="1"/>
  <c r="F226" i="37" s="1"/>
  <c r="G226" i="37" s="1"/>
  <c r="H20" i="27"/>
  <c r="I20" i="27" s="1"/>
  <c r="F37" i="37" s="1"/>
  <c r="G37" i="37" s="1"/>
  <c r="H533" i="27"/>
  <c r="I533" i="27" s="1"/>
  <c r="F340" i="37" s="1"/>
  <c r="G340" i="37" s="1"/>
  <c r="H62" i="27"/>
  <c r="I62" i="27" s="1"/>
  <c r="F215" i="37" s="1"/>
  <c r="G215" i="37" s="1"/>
  <c r="H135" i="27"/>
  <c r="I135" i="27" s="1"/>
  <c r="F117" i="37" s="1"/>
  <c r="G117" i="37" s="1"/>
  <c r="H81" i="27"/>
  <c r="I81" i="27" s="1"/>
  <c r="F360" i="37" s="1"/>
  <c r="G360" i="37" s="1"/>
  <c r="H96" i="27"/>
  <c r="H134" i="27"/>
  <c r="I134" i="27" s="1"/>
  <c r="F94" i="37" s="1"/>
  <c r="G94" i="37" s="1"/>
  <c r="H178" i="27"/>
  <c r="H568" i="27"/>
  <c r="I568" i="27" s="1"/>
  <c r="F424" i="37" s="1"/>
  <c r="G424" i="37" s="1"/>
  <c r="H280" i="27"/>
  <c r="H652" i="27"/>
  <c r="I652" i="27" s="1"/>
  <c r="F105" i="37" s="1"/>
  <c r="G105" i="37" s="1"/>
  <c r="H339" i="27"/>
  <c r="H122" i="27"/>
  <c r="I122" i="27" s="1"/>
  <c r="F64" i="37" s="1"/>
  <c r="G64" i="37" s="1"/>
  <c r="H537" i="27"/>
  <c r="I537" i="27" s="1"/>
  <c r="F250" i="37" s="1"/>
  <c r="G250" i="37" s="1"/>
  <c r="H146" i="27"/>
  <c r="H191" i="27"/>
  <c r="H509" i="27"/>
  <c r="H291" i="27"/>
  <c r="I291" i="27" s="1"/>
  <c r="F14" i="37" s="1"/>
  <c r="G14" i="37" s="1"/>
  <c r="H678" i="27"/>
  <c r="I678" i="27" s="1"/>
  <c r="F186" i="37" s="1"/>
  <c r="G186" i="37" s="1"/>
  <c r="H691" i="27"/>
  <c r="H242" i="27"/>
  <c r="I242" i="27" s="1"/>
  <c r="F84" i="37" s="1"/>
  <c r="G84" i="37" s="1"/>
  <c r="H114" i="27"/>
  <c r="I114" i="27" s="1"/>
  <c r="F420" i="37" s="1"/>
  <c r="G420" i="37" s="1"/>
  <c r="H89" i="27"/>
  <c r="H42" i="27"/>
  <c r="I42" i="27" s="1"/>
  <c r="F522" i="37" s="1"/>
  <c r="G522" i="37" s="1"/>
  <c r="H63" i="27"/>
  <c r="I63" i="27" s="1"/>
  <c r="F210" i="37" s="1"/>
  <c r="G210" i="37" s="1"/>
  <c r="H67" i="27"/>
  <c r="I67" i="27" s="1"/>
  <c r="J67" i="27" s="1"/>
  <c r="H162" i="27"/>
  <c r="H49" i="27"/>
  <c r="I49" i="27" s="1"/>
  <c r="F434" i="37" s="1"/>
  <c r="G434" i="37" s="1"/>
  <c r="H527" i="27"/>
  <c r="I527" i="27" s="1"/>
  <c r="F488" i="37" s="1"/>
  <c r="G488" i="37" s="1"/>
  <c r="H33" i="27"/>
  <c r="I33" i="27" s="1"/>
  <c r="F425" i="37" s="1"/>
  <c r="G425" i="37" s="1"/>
  <c r="H54" i="27"/>
  <c r="I54" i="27" s="1"/>
  <c r="F408" i="37" s="1"/>
  <c r="G408" i="37" s="1"/>
  <c r="H697" i="27"/>
  <c r="I697" i="27" s="1"/>
  <c r="F209" i="37" s="1"/>
  <c r="G209" i="37" s="1"/>
  <c r="H204" i="27"/>
  <c r="I204" i="27" s="1"/>
  <c r="F179" i="37" s="1"/>
  <c r="G179" i="37" s="1"/>
  <c r="H573" i="27"/>
  <c r="I573" i="27" s="1"/>
  <c r="F451" i="37" s="1"/>
  <c r="G451" i="37" s="1"/>
  <c r="H287" i="27"/>
  <c r="H656" i="27"/>
  <c r="I656" i="27" s="1"/>
  <c r="F262" i="37" s="1"/>
  <c r="G262" i="37" s="1"/>
  <c r="H346" i="27"/>
  <c r="I346" i="27" s="1"/>
  <c r="F172" i="37" s="1"/>
  <c r="G172" i="37" s="1"/>
  <c r="H130" i="27"/>
  <c r="I130" i="27" s="1"/>
  <c r="F79" i="37" s="1"/>
  <c r="G79" i="37" s="1"/>
  <c r="H543" i="27"/>
  <c r="I543" i="27" s="1"/>
  <c r="F146" i="37" s="1"/>
  <c r="G146" i="37" s="1"/>
  <c r="H164" i="27"/>
  <c r="H490" i="27"/>
  <c r="I490" i="27" s="1"/>
  <c r="F373" i="37" s="1"/>
  <c r="G373" i="37" s="1"/>
  <c r="H199" i="27"/>
  <c r="I199" i="27" s="1"/>
  <c r="H530" i="27"/>
  <c r="I530" i="27" s="1"/>
  <c r="F480" i="37" s="1"/>
  <c r="G480" i="37" s="1"/>
  <c r="H300" i="27"/>
  <c r="H695" i="27"/>
  <c r="H722" i="27"/>
  <c r="I722" i="27" s="1"/>
  <c r="H588" i="27"/>
  <c r="I588" i="27" s="1"/>
  <c r="F403" i="37" s="1"/>
  <c r="G403" i="37" s="1"/>
  <c r="H301" i="27"/>
  <c r="H611" i="27"/>
  <c r="I611" i="27" s="1"/>
  <c r="F92" i="37" s="1"/>
  <c r="G92" i="37" s="1"/>
  <c r="H335" i="27"/>
  <c r="I335" i="27" s="1"/>
  <c r="F82" i="37" s="1"/>
  <c r="G82" i="37" s="1"/>
  <c r="H120" i="27"/>
  <c r="H82" i="27"/>
  <c r="I82" i="27" s="1"/>
  <c r="F161" i="37" s="1"/>
  <c r="G161" i="37" s="1"/>
  <c r="H55" i="27"/>
  <c r="H32" i="27"/>
  <c r="I32" i="27" s="1"/>
  <c r="F307" i="37" s="1"/>
  <c r="G307" i="37" s="1"/>
  <c r="H92" i="27"/>
  <c r="H112" i="27"/>
  <c r="H19" i="27"/>
  <c r="I19" i="27" s="1"/>
  <c r="F13" i="37" s="1"/>
  <c r="G13" i="37" s="1"/>
  <c r="H662" i="27"/>
  <c r="I662" i="27" s="1"/>
  <c r="F388" i="37" s="1"/>
  <c r="G388" i="37" s="1"/>
  <c r="H225" i="27"/>
  <c r="I225" i="27" s="1"/>
  <c r="H589" i="27"/>
  <c r="I589" i="27" s="1"/>
  <c r="F132" i="37" s="1"/>
  <c r="G132" i="37" s="1"/>
  <c r="H298" i="27"/>
  <c r="H693" i="27"/>
  <c r="H352" i="27"/>
  <c r="I352" i="27" s="1"/>
  <c r="F233" i="37" s="1"/>
  <c r="G233" i="37" s="1"/>
  <c r="H137" i="27"/>
  <c r="I137" i="27" s="1"/>
  <c r="F279" i="37" s="1"/>
  <c r="G279" i="37" s="1"/>
  <c r="H546" i="27"/>
  <c r="I546" i="27" s="1"/>
  <c r="F110" i="37" s="1"/>
  <c r="G110" i="37" s="1"/>
  <c r="H180" i="27"/>
  <c r="H495" i="27"/>
  <c r="I495" i="27" s="1"/>
  <c r="F130" i="37" s="1"/>
  <c r="G130" i="37" s="1"/>
  <c r="H211" i="27"/>
  <c r="H554" i="27"/>
  <c r="I554" i="27" s="1"/>
  <c r="H310" i="27"/>
  <c r="I310" i="27" s="1"/>
  <c r="F157" i="37" s="1"/>
  <c r="G157" i="37" s="1"/>
  <c r="H706" i="27"/>
  <c r="I706" i="27" s="1"/>
  <c r="F412" i="37" s="1"/>
  <c r="G412" i="37" s="1"/>
  <c r="H102" i="27"/>
  <c r="I102" i="27" s="1"/>
  <c r="H209" i="21"/>
  <c r="G57" i="27" s="1"/>
  <c r="H84" i="27"/>
  <c r="I84" i="27" s="1"/>
  <c r="H528" i="27"/>
  <c r="I528" i="27" s="1"/>
  <c r="F495" i="37" s="1"/>
  <c r="G495" i="37" s="1"/>
  <c r="H75" i="27"/>
  <c r="I75" i="27" s="1"/>
  <c r="F142" i="37" s="1"/>
  <c r="G142" i="37" s="1"/>
  <c r="H615" i="27"/>
  <c r="I615" i="27" s="1"/>
  <c r="F405" i="37" s="1"/>
  <c r="G405" i="37" s="1"/>
  <c r="H636" i="27"/>
  <c r="I636" i="27" s="1"/>
  <c r="F439" i="37" s="1"/>
  <c r="G439" i="37" s="1"/>
  <c r="H68" i="27"/>
  <c r="H60" i="27"/>
  <c r="H355" i="27"/>
  <c r="I355" i="27" s="1"/>
  <c r="F499" i="37" s="1"/>
  <c r="G499" i="37" s="1"/>
  <c r="H202" i="27"/>
  <c r="H91" i="27"/>
  <c r="I91" i="27" s="1"/>
  <c r="H279" i="27"/>
  <c r="I279" i="27" s="1"/>
  <c r="F77" i="37" s="1"/>
  <c r="G77" i="37" s="1"/>
  <c r="H293" i="27"/>
  <c r="H485" i="27"/>
  <c r="I485" i="27" s="1"/>
  <c r="F221" i="37" s="1"/>
  <c r="G221" i="37" s="1"/>
  <c r="H306" i="27"/>
  <c r="H692" i="27"/>
  <c r="I692" i="27" s="1"/>
  <c r="F458" i="37" s="1"/>
  <c r="G458" i="37" s="1"/>
  <c r="H161" i="27"/>
  <c r="H2013" i="21"/>
  <c r="G413" i="27" s="1"/>
  <c r="H984" i="21"/>
  <c r="G628" i="27" s="1"/>
  <c r="H458" i="21"/>
  <c r="G318" i="27" s="1"/>
  <c r="H1768" i="21"/>
  <c r="G447" i="27" s="1"/>
  <c r="H1550" i="21"/>
  <c r="G301" i="27" s="1"/>
  <c r="H531" i="21"/>
  <c r="G345" i="27" s="1"/>
  <c r="G717" i="27"/>
  <c r="G550" i="27"/>
  <c r="H289" i="21"/>
  <c r="H1162" i="21"/>
  <c r="G690" i="27" s="1"/>
  <c r="H1425" i="21"/>
  <c r="G232" i="27" s="1"/>
  <c r="I232" i="27" s="1"/>
  <c r="F323" i="37" s="1"/>
  <c r="G323" i="37" s="1"/>
  <c r="H492" i="21"/>
  <c r="G339" i="27" s="1"/>
  <c r="H1466" i="21"/>
  <c r="G267" i="27" s="1"/>
  <c r="H400" i="21"/>
  <c r="G302" i="27" s="1"/>
  <c r="H2032" i="21"/>
  <c r="G414" i="27" s="1"/>
  <c r="H678" i="21"/>
  <c r="G509" i="27" s="1"/>
  <c r="H158" i="21"/>
  <c r="G29" i="27" s="1"/>
  <c r="H1847" i="21"/>
  <c r="G482" i="27" s="1"/>
  <c r="H627" i="21"/>
  <c r="G410" i="27" s="1"/>
  <c r="H307" i="21"/>
  <c r="G228" i="27" s="1"/>
  <c r="H1406" i="21"/>
  <c r="G51" i="27" s="1"/>
  <c r="H226" i="21"/>
  <c r="G119" i="27" s="1"/>
  <c r="H640" i="21"/>
  <c r="G493" i="27" s="1"/>
  <c r="H1103" i="21"/>
  <c r="G684" i="27" s="1"/>
  <c r="H576" i="27"/>
  <c r="I576" i="27" s="1"/>
  <c r="F247" i="37" s="1"/>
  <c r="G247" i="37" s="1"/>
  <c r="H627" i="27"/>
  <c r="I627" i="27" s="1"/>
  <c r="F380" i="37" s="1"/>
  <c r="G380" i="37" s="1"/>
  <c r="H684" i="27"/>
  <c r="H711" i="27"/>
  <c r="I711" i="27" s="1"/>
  <c r="F526" i="37" s="1"/>
  <c r="G526" i="37" s="1"/>
  <c r="H118" i="27"/>
  <c r="I118" i="27" s="1"/>
  <c r="F497" i="37" s="1"/>
  <c r="G497" i="37" s="1"/>
  <c r="H158" i="27"/>
  <c r="I158" i="27" s="1"/>
  <c r="F164" i="37" s="1"/>
  <c r="G164" i="37" s="1"/>
  <c r="H213" i="27"/>
  <c r="I213" i="27" s="1"/>
  <c r="F87" i="37" s="1"/>
  <c r="G87" i="37" s="1"/>
  <c r="H277" i="27"/>
  <c r="H333" i="27"/>
  <c r="I333" i="27" s="1"/>
  <c r="F43" i="37" s="1"/>
  <c r="G43" i="37" s="1"/>
  <c r="H382" i="27"/>
  <c r="H491" i="27"/>
  <c r="I491" i="27" s="1"/>
  <c r="F423" i="37" s="1"/>
  <c r="G423" i="37" s="1"/>
  <c r="H547" i="27"/>
  <c r="I547" i="27" s="1"/>
  <c r="F159" i="37" s="1"/>
  <c r="G159" i="37" s="1"/>
  <c r="H566" i="27"/>
  <c r="I566" i="27" s="1"/>
  <c r="F292" i="37" s="1"/>
  <c r="G292" i="37" s="1"/>
  <c r="H621" i="27"/>
  <c r="I621" i="27" s="1"/>
  <c r="F128" i="37" s="1"/>
  <c r="G128" i="37" s="1"/>
  <c r="H712" i="27"/>
  <c r="I712" i="27" s="1"/>
  <c r="F491" i="37" s="1"/>
  <c r="G491" i="37" s="1"/>
  <c r="H125" i="27"/>
  <c r="I125" i="27" s="1"/>
  <c r="H186" i="27"/>
  <c r="H234" i="27"/>
  <c r="I234" i="27" s="1"/>
  <c r="F487" i="37" s="1"/>
  <c r="G487" i="37" s="1"/>
  <c r="H316" i="27"/>
  <c r="I316" i="27" s="1"/>
  <c r="F311" i="37" s="1"/>
  <c r="G311" i="37" s="1"/>
  <c r="H366" i="27"/>
  <c r="I366" i="27" s="1"/>
  <c r="F202" i="37" s="1"/>
  <c r="G202" i="37" s="1"/>
  <c r="H400" i="27"/>
  <c r="I400" i="27" s="1"/>
  <c r="H608" i="27"/>
  <c r="I608" i="27" s="1"/>
  <c r="F120" i="37" s="1"/>
  <c r="G120" i="37" s="1"/>
  <c r="H679" i="27"/>
  <c r="I679" i="27" s="1"/>
  <c r="F103" i="37" s="1"/>
  <c r="G103" i="37" s="1"/>
  <c r="H205" i="27"/>
  <c r="I205" i="27" s="1"/>
  <c r="F321" i="37" s="1"/>
  <c r="G321" i="37" s="1"/>
  <c r="H511" i="27"/>
  <c r="H230" i="27"/>
  <c r="I230" i="27" s="1"/>
  <c r="F173" i="37" s="1"/>
  <c r="G173" i="37" s="1"/>
  <c r="H58" i="27"/>
  <c r="I58" i="27" s="1"/>
  <c r="F207" i="37" s="1"/>
  <c r="G207" i="37" s="1"/>
  <c r="H189" i="27"/>
  <c r="I189" i="27" s="1"/>
  <c r="H307" i="27"/>
  <c r="I307" i="27" s="1"/>
  <c r="F303" i="37" s="1"/>
  <c r="G303" i="37" s="1"/>
  <c r="H142" i="27"/>
  <c r="I142" i="27" s="1"/>
  <c r="F10" i="37" s="1"/>
  <c r="G10" i="37" s="1"/>
  <c r="H29" i="27"/>
  <c r="H196" i="27"/>
  <c r="H563" i="27"/>
  <c r="I563" i="27" s="1"/>
  <c r="F363" i="37" s="1"/>
  <c r="G363" i="37" s="1"/>
  <c r="H629" i="27"/>
  <c r="H328" i="27"/>
  <c r="H16" i="27"/>
  <c r="I16" i="27" s="1"/>
  <c r="F32" i="37" s="1"/>
  <c r="G32" i="37" s="1"/>
  <c r="H730" i="27"/>
  <c r="H567" i="27"/>
  <c r="I567" i="27" s="1"/>
  <c r="F524" i="37" s="1"/>
  <c r="G524" i="37" s="1"/>
  <c r="H267" i="27"/>
  <c r="H195" i="27"/>
  <c r="I195" i="27" s="1"/>
  <c r="F11" i="37" s="1"/>
  <c r="G11" i="37" s="1"/>
  <c r="H675" i="27"/>
  <c r="I675" i="27" s="1"/>
  <c r="H665" i="27"/>
  <c r="I665" i="27" s="1"/>
  <c r="H670" i="27"/>
  <c r="I670" i="27" s="1"/>
  <c r="H674" i="27"/>
  <c r="I674" i="27" s="1"/>
  <c r="H672" i="27"/>
  <c r="I672" i="27" s="1"/>
  <c r="H338" i="27"/>
  <c r="I338" i="27" s="1"/>
  <c r="H676" i="27"/>
  <c r="I676" i="27" s="1"/>
  <c r="H673" i="27"/>
  <c r="I673" i="27" s="1"/>
  <c r="H671" i="27"/>
  <c r="I671" i="27" s="1"/>
  <c r="H539" i="27"/>
  <c r="I539" i="27" s="1"/>
  <c r="H592" i="27"/>
  <c r="I592" i="27" s="1"/>
  <c r="F512" i="37" s="1"/>
  <c r="G512" i="37" s="1"/>
  <c r="H640" i="27"/>
  <c r="H701" i="27"/>
  <c r="I701" i="27" s="1"/>
  <c r="F319" i="37" s="1"/>
  <c r="G319" i="37" s="1"/>
  <c r="H736" i="27"/>
  <c r="I736" i="27" s="1"/>
  <c r="F90" i="37" s="1"/>
  <c r="G90" i="37" s="1"/>
  <c r="H139" i="27"/>
  <c r="I139" i="27" s="1"/>
  <c r="F328" i="37" s="1"/>
  <c r="G328" i="37" s="1"/>
  <c r="H174" i="27"/>
  <c r="H228" i="27"/>
  <c r="H305" i="27"/>
  <c r="H349" i="27"/>
  <c r="I349" i="27" s="1"/>
  <c r="F189" i="37" s="1"/>
  <c r="G189" i="37" s="1"/>
  <c r="H409" i="27"/>
  <c r="I409" i="27" s="1"/>
  <c r="H510" i="27"/>
  <c r="I510" i="27" s="1"/>
  <c r="F171" i="37" s="1"/>
  <c r="G171" i="37" s="1"/>
  <c r="H559" i="27"/>
  <c r="I559" i="27" s="1"/>
  <c r="F357" i="37" s="1"/>
  <c r="G357" i="37" s="1"/>
  <c r="H602" i="27"/>
  <c r="I602" i="27" s="1"/>
  <c r="F48" i="37" s="1"/>
  <c r="G48" i="37" s="1"/>
  <c r="H659" i="27"/>
  <c r="I659" i="27" s="1"/>
  <c r="F214" i="37" s="1"/>
  <c r="G214" i="37" s="1"/>
  <c r="H729" i="27"/>
  <c r="H159" i="27"/>
  <c r="H200" i="27"/>
  <c r="I200" i="27" s="1"/>
  <c r="H292" i="27"/>
  <c r="I292" i="27" s="1"/>
  <c r="H334" i="27"/>
  <c r="I334" i="27" s="1"/>
  <c r="F38" i="37" s="1"/>
  <c r="G38" i="37" s="1"/>
  <c r="H383" i="27"/>
  <c r="H532" i="27"/>
  <c r="I532" i="27" s="1"/>
  <c r="F438" i="37" s="1"/>
  <c r="G438" i="37" s="1"/>
  <c r="H654" i="27"/>
  <c r="I654" i="27" s="1"/>
  <c r="F149" i="37" s="1"/>
  <c r="G149" i="37" s="1"/>
  <c r="H737" i="27"/>
  <c r="I737" i="27" s="1"/>
  <c r="F200" i="37" s="1"/>
  <c r="G200" i="37" s="1"/>
  <c r="H572" i="27"/>
  <c r="I572" i="27" s="1"/>
  <c r="F318" i="37" s="1"/>
  <c r="G318" i="37" s="1"/>
  <c r="H169" i="27"/>
  <c r="I169" i="27" s="1"/>
  <c r="H66" i="27"/>
  <c r="H731" i="27"/>
  <c r="I731" i="27" s="1"/>
  <c r="F366" i="37" s="1"/>
  <c r="G366" i="37" s="1"/>
  <c r="H405" i="27"/>
  <c r="I405" i="27" s="1"/>
  <c r="F15" i="37" s="1"/>
  <c r="G15" i="37" s="1"/>
  <c r="H229" i="27"/>
  <c r="I229" i="27" s="1"/>
  <c r="F368" i="37" s="1"/>
  <c r="G368" i="37" s="1"/>
  <c r="H88" i="27"/>
  <c r="I88" i="27" s="1"/>
  <c r="F148" i="37" s="1"/>
  <c r="G148" i="37" s="1"/>
  <c r="H201" i="27"/>
  <c r="I201" i="27" s="1"/>
  <c r="F235" i="37" s="1"/>
  <c r="G235" i="37" s="1"/>
  <c r="H38" i="27"/>
  <c r="I38" i="27" s="1"/>
  <c r="F222" i="37" s="1"/>
  <c r="G222" i="37" s="1"/>
  <c r="H37" i="27"/>
  <c r="I37" i="27" s="1"/>
  <c r="F352" i="37" s="1"/>
  <c r="G352" i="37" s="1"/>
  <c r="H557" i="27"/>
  <c r="I557" i="27" s="1"/>
  <c r="F333" i="37" s="1"/>
  <c r="G333" i="37" s="1"/>
  <c r="H235" i="27"/>
  <c r="H646" i="27"/>
  <c r="I646" i="27" s="1"/>
  <c r="F236" i="37" s="1"/>
  <c r="G236" i="37" s="1"/>
  <c r="H28" i="27"/>
  <c r="I28" i="27" s="1"/>
  <c r="F122" i="37" s="1"/>
  <c r="G122" i="37" s="1"/>
  <c r="H370" i="21"/>
  <c r="G262" i="27" s="1"/>
  <c r="H2143" i="21"/>
  <c r="G619" i="27" s="1"/>
  <c r="H545" i="27"/>
  <c r="I545" i="27" s="1"/>
  <c r="F65" i="37" s="1"/>
  <c r="G65" i="37" s="1"/>
  <c r="H286" i="27"/>
  <c r="H492" i="27"/>
  <c r="I492" i="27" s="1"/>
  <c r="F182" i="37" s="1"/>
  <c r="G182" i="37" s="1"/>
  <c r="H361" i="27"/>
  <c r="I361" i="27" s="1"/>
  <c r="F337" i="37" s="1"/>
  <c r="G337" i="37" s="1"/>
  <c r="H77" i="27"/>
  <c r="I77" i="27" s="1"/>
  <c r="F71" i="37" s="1"/>
  <c r="G71" i="37" s="1"/>
  <c r="H401" i="27"/>
  <c r="H713" i="27"/>
  <c r="I713" i="27" s="1"/>
  <c r="F532" i="37" s="1"/>
  <c r="G532" i="37" s="1"/>
  <c r="H582" i="27"/>
  <c r="I582" i="27" s="1"/>
  <c r="F362" i="37" s="1"/>
  <c r="G362" i="37" s="1"/>
  <c r="F478" i="37" l="1"/>
  <c r="G478" i="37" s="1"/>
  <c r="F260" i="37"/>
  <c r="G260" i="37" s="1"/>
  <c r="F81" i="37"/>
  <c r="G81" i="37" s="1"/>
  <c r="F154" i="37"/>
  <c r="G154" i="37" s="1"/>
  <c r="F138" i="37"/>
  <c r="G138" i="37" s="1"/>
  <c r="F126" i="37"/>
  <c r="G126" i="37" s="1"/>
  <c r="F101" i="37"/>
  <c r="G101" i="37" s="1"/>
  <c r="F237" i="37"/>
  <c r="G237" i="37" s="1"/>
  <c r="F197" i="37"/>
  <c r="G197" i="37" s="1"/>
  <c r="F163" i="37"/>
  <c r="G163" i="37" s="1"/>
  <c r="F492" i="37"/>
  <c r="G492" i="37" s="1"/>
  <c r="F474" i="37"/>
  <c r="G474" i="37" s="1"/>
  <c r="F361" i="37"/>
  <c r="G361" i="37" s="1"/>
  <c r="F347" i="37"/>
  <c r="G347" i="37" s="1"/>
  <c r="F502" i="37"/>
  <c r="G502" i="37" s="1"/>
  <c r="F441" i="37"/>
  <c r="G441" i="37" s="1"/>
  <c r="F199" i="37"/>
  <c r="G199" i="37" s="1"/>
  <c r="F298" i="37"/>
  <c r="G298" i="37" s="1"/>
  <c r="F201" i="37"/>
  <c r="G201" i="37" s="1"/>
  <c r="F454" i="37"/>
  <c r="G454" i="37" s="1"/>
  <c r="F447" i="37"/>
  <c r="G447" i="37" s="1"/>
  <c r="F503" i="37"/>
  <c r="G503" i="37" s="1"/>
  <c r="F60" i="37"/>
  <c r="G60" i="37" s="1"/>
  <c r="F286" i="37"/>
  <c r="G286" i="37" s="1"/>
  <c r="F150" i="37"/>
  <c r="G150" i="37" s="1"/>
  <c r="F228" i="37"/>
  <c r="G228" i="37" s="1"/>
  <c r="F107" i="37"/>
  <c r="G107" i="37" s="1"/>
  <c r="F66" i="37"/>
  <c r="G66" i="37" s="1"/>
  <c r="F327" i="37"/>
  <c r="G327" i="37" s="1"/>
  <c r="F30" i="37"/>
  <c r="G30" i="37" s="1"/>
  <c r="F241" i="37"/>
  <c r="G241" i="37" s="1"/>
  <c r="F227" i="37"/>
  <c r="G227" i="37" s="1"/>
  <c r="F67" i="37"/>
  <c r="G67" i="37" s="1"/>
  <c r="F343" i="37"/>
  <c r="G343" i="37" s="1"/>
  <c r="F220" i="37"/>
  <c r="G220" i="37" s="1"/>
  <c r="F450" i="37"/>
  <c r="G450" i="37" s="1"/>
  <c r="F289" i="37"/>
  <c r="G289" i="37" s="1"/>
  <c r="F409" i="37"/>
  <c r="G409" i="37" s="1"/>
  <c r="F219" i="37"/>
  <c r="G219" i="37" s="1"/>
  <c r="F165" i="37"/>
  <c r="G165" i="37" s="1"/>
  <c r="F152" i="37"/>
  <c r="G152" i="37" s="1"/>
  <c r="J85" i="27"/>
  <c r="F41" i="37"/>
  <c r="G41" i="37" s="1"/>
  <c r="J357" i="27"/>
  <c r="F506" i="37"/>
  <c r="G506" i="37" s="1"/>
  <c r="J358" i="27"/>
  <c r="F496" i="37"/>
  <c r="G496" i="37" s="1"/>
  <c r="F45" i="37"/>
  <c r="G45" i="37" s="1"/>
  <c r="F193" i="37"/>
  <c r="G193" i="37" s="1"/>
  <c r="F102" i="37"/>
  <c r="G102" i="37" s="1"/>
  <c r="F52" i="37"/>
  <c r="G52" i="37" s="1"/>
  <c r="F178" i="37"/>
  <c r="G178" i="37" s="1"/>
  <c r="F365" i="37"/>
  <c r="G365" i="37" s="1"/>
  <c r="F118" i="37"/>
  <c r="G118" i="37" s="1"/>
  <c r="F61" i="37"/>
  <c r="G61" i="37" s="1"/>
  <c r="F55" i="37"/>
  <c r="G55" i="37" s="1"/>
  <c r="F536" i="37"/>
  <c r="G536" i="37" s="1"/>
  <c r="F501" i="37"/>
  <c r="G501" i="37" s="1"/>
  <c r="F69" i="37"/>
  <c r="G69" i="37" s="1"/>
  <c r="F194" i="37"/>
  <c r="G194" i="37" s="1"/>
  <c r="F155" i="37"/>
  <c r="G155" i="37" s="1"/>
  <c r="F53" i="37"/>
  <c r="G53" i="37" s="1"/>
  <c r="J359" i="27"/>
  <c r="F459" i="37"/>
  <c r="G459" i="37" s="1"/>
  <c r="J239" i="27"/>
  <c r="F335" i="37"/>
  <c r="G335" i="37" s="1"/>
  <c r="F364" i="37"/>
  <c r="G364" i="37" s="1"/>
  <c r="F143" i="37"/>
  <c r="G143" i="37" s="1"/>
  <c r="F390" i="37"/>
  <c r="G390" i="37" s="1"/>
  <c r="F538" i="37"/>
  <c r="G538" i="37" s="1"/>
  <c r="F203" i="37"/>
  <c r="G203" i="37" s="1"/>
  <c r="F310" i="37"/>
  <c r="G310" i="37" s="1"/>
  <c r="F465" i="37"/>
  <c r="G465" i="37" s="1"/>
  <c r="F302" i="37"/>
  <c r="G302" i="37" s="1"/>
  <c r="F315" i="37"/>
  <c r="G315" i="37" s="1"/>
  <c r="F224" i="37"/>
  <c r="G224" i="37" s="1"/>
  <c r="F521" i="37"/>
  <c r="G521" i="37" s="1"/>
  <c r="F460" i="37"/>
  <c r="G460" i="37" s="1"/>
  <c r="F125" i="37"/>
  <c r="G125" i="37" s="1"/>
  <c r="F70" i="37"/>
  <c r="G70" i="37" s="1"/>
  <c r="J356" i="27"/>
  <c r="F418" i="37"/>
  <c r="G418" i="37" s="1"/>
  <c r="F413" i="37"/>
  <c r="G413" i="37" s="1"/>
  <c r="J325" i="27"/>
  <c r="F271" i="37"/>
  <c r="G271" i="37" s="1"/>
  <c r="I300" i="27"/>
  <c r="F135" i="37" s="1"/>
  <c r="G135" i="37" s="1"/>
  <c r="I407" i="27"/>
  <c r="F27" i="37" s="1"/>
  <c r="G27" i="37" s="1"/>
  <c r="J411" i="27"/>
  <c r="J257" i="27"/>
  <c r="I629" i="27"/>
  <c r="F353" i="37" s="1"/>
  <c r="G353" i="37" s="1"/>
  <c r="I222" i="27"/>
  <c r="F95" i="37" s="1"/>
  <c r="G95" i="37" s="1"/>
  <c r="I235" i="27"/>
  <c r="F301" i="37" s="1"/>
  <c r="G301" i="37" s="1"/>
  <c r="J217" i="27"/>
  <c r="I228" i="27"/>
  <c r="F359" i="37" s="1"/>
  <c r="G359" i="37" s="1"/>
  <c r="J453" i="27"/>
  <c r="I223" i="27"/>
  <c r="F58" i="37" s="1"/>
  <c r="G58" i="37" s="1"/>
  <c r="I302" i="27"/>
  <c r="J605" i="27"/>
  <c r="J389" i="27"/>
  <c r="J245" i="27"/>
  <c r="I619" i="27"/>
  <c r="J486" i="27"/>
  <c r="J599" i="27"/>
  <c r="J454" i="27"/>
  <c r="I447" i="27"/>
  <c r="F436" i="37" s="1"/>
  <c r="G436" i="37" s="1"/>
  <c r="J469" i="27"/>
  <c r="J210" i="27"/>
  <c r="J324" i="27"/>
  <c r="J607" i="27"/>
  <c r="J577" i="27"/>
  <c r="J233" i="27"/>
  <c r="J603" i="27"/>
  <c r="J438" i="27"/>
  <c r="J452" i="27"/>
  <c r="J472" i="27"/>
  <c r="J422" i="27"/>
  <c r="J578" i="27"/>
  <c r="J465" i="27"/>
  <c r="J481" i="27"/>
  <c r="J435" i="27"/>
  <c r="J448" i="27"/>
  <c r="J461" i="27"/>
  <c r="J477" i="27"/>
  <c r="J430" i="27"/>
  <c r="J444" i="27"/>
  <c r="J466" i="27"/>
  <c r="J479" i="27"/>
  <c r="J237" i="27"/>
  <c r="J458" i="27"/>
  <c r="J474" i="27"/>
  <c r="J440" i="27"/>
  <c r="J462" i="27"/>
  <c r="J456" i="27"/>
  <c r="J450" i="27"/>
  <c r="J470" i="27"/>
  <c r="J437" i="27"/>
  <c r="J424" i="27"/>
  <c r="I690" i="27"/>
  <c r="F257" i="37" s="1"/>
  <c r="G257" i="37" s="1"/>
  <c r="J610" i="27"/>
  <c r="J446" i="27"/>
  <c r="J468" i="27"/>
  <c r="J480" i="27"/>
  <c r="J434" i="27"/>
  <c r="J455" i="27"/>
  <c r="J442" i="27"/>
  <c r="J476" i="27"/>
  <c r="J451" i="27"/>
  <c r="J363" i="27"/>
  <c r="J439" i="27"/>
  <c r="J457" i="27"/>
  <c r="J473" i="27"/>
  <c r="J426" i="27"/>
  <c r="J657" i="27"/>
  <c r="J436" i="27"/>
  <c r="J467" i="27"/>
  <c r="J423" i="27"/>
  <c r="J443" i="27"/>
  <c r="J441" i="27"/>
  <c r="J478" i="27"/>
  <c r="J431" i="27"/>
  <c r="J449" i="27"/>
  <c r="J463" i="27"/>
  <c r="J432" i="27"/>
  <c r="J425" i="27"/>
  <c r="J540" i="27"/>
  <c r="J517" i="27"/>
  <c r="J475" i="27"/>
  <c r="J428" i="27"/>
  <c r="J445" i="27"/>
  <c r="J483" i="27"/>
  <c r="J429" i="27"/>
  <c r="J30" i="27"/>
  <c r="J43" i="27"/>
  <c r="I280" i="27"/>
  <c r="J236" i="27"/>
  <c r="I121" i="27"/>
  <c r="F23" i="37" s="1"/>
  <c r="G23" i="37" s="1"/>
  <c r="I413" i="27"/>
  <c r="F16" i="37" s="1"/>
  <c r="G16" i="37" s="1"/>
  <c r="I305" i="27"/>
  <c r="F376" i="37" s="1"/>
  <c r="G376" i="37" s="1"/>
  <c r="I414" i="27"/>
  <c r="F177" i="37" s="1"/>
  <c r="G177" i="37" s="1"/>
  <c r="I119" i="27"/>
  <c r="F275" i="37" s="1"/>
  <c r="G275" i="37" s="1"/>
  <c r="I262" i="27"/>
  <c r="F9" i="37" s="1"/>
  <c r="G9" i="37" s="1"/>
  <c r="I345" i="27"/>
  <c r="F42" i="37" s="1"/>
  <c r="G42" i="37" s="1"/>
  <c r="J417" i="27"/>
  <c r="J418" i="27"/>
  <c r="J464" i="27"/>
  <c r="J416" i="27"/>
  <c r="J471" i="27"/>
  <c r="J504" i="27"/>
  <c r="J506" i="27"/>
  <c r="I56" i="27"/>
  <c r="F240" i="37" s="1"/>
  <c r="G240" i="37" s="1"/>
  <c r="I298" i="27"/>
  <c r="F51" i="37" s="1"/>
  <c r="G51" i="37" s="1"/>
  <c r="I306" i="27"/>
  <c r="F285" i="37" s="1"/>
  <c r="G285" i="37" s="1"/>
  <c r="G157" i="27"/>
  <c r="I157" i="27" s="1"/>
  <c r="G73" i="27"/>
  <c r="I73" i="27" s="1"/>
  <c r="F97" i="37" s="1"/>
  <c r="G97" i="37" s="1"/>
  <c r="J255" i="27"/>
  <c r="I482" i="27"/>
  <c r="F531" i="37" s="1"/>
  <c r="G531" i="37" s="1"/>
  <c r="J276" i="27"/>
  <c r="J598" i="27"/>
  <c r="J74" i="27"/>
  <c r="J76" i="27"/>
  <c r="J331" i="27"/>
  <c r="J392" i="27"/>
  <c r="J542" i="27"/>
  <c r="I348" i="27"/>
  <c r="F414" i="37" s="1"/>
  <c r="G414" i="37" s="1"/>
  <c r="J699" i="27"/>
  <c r="J591" i="27"/>
  <c r="J687" i="27"/>
  <c r="I263" i="27"/>
  <c r="F54" i="37" s="1"/>
  <c r="G54" i="37" s="1"/>
  <c r="J612" i="27"/>
  <c r="J570" i="27"/>
  <c r="J524" i="27"/>
  <c r="J399" i="27"/>
  <c r="J575" i="27"/>
  <c r="J421" i="27"/>
  <c r="J340" i="27"/>
  <c r="J254" i="27"/>
  <c r="J590" i="27"/>
  <c r="J585" i="27"/>
  <c r="J523" i="27"/>
  <c r="J655" i="27"/>
  <c r="J526" i="27"/>
  <c r="I304" i="27"/>
  <c r="F116" i="37" s="1"/>
  <c r="G116" i="37" s="1"/>
  <c r="I57" i="27"/>
  <c r="F251" i="37" s="1"/>
  <c r="G251" i="37" s="1"/>
  <c r="J144" i="27"/>
  <c r="J703" i="27"/>
  <c r="J224" i="27"/>
  <c r="J128" i="27"/>
  <c r="J702" i="27"/>
  <c r="J538" i="27"/>
  <c r="J503" i="27"/>
  <c r="J101" i="27"/>
  <c r="J376" i="27"/>
  <c r="J48" i="27"/>
  <c r="J707" i="27"/>
  <c r="J594" i="27"/>
  <c r="I364" i="27"/>
  <c r="F192" i="37" s="1"/>
  <c r="G192" i="37" s="1"/>
  <c r="I410" i="27"/>
  <c r="F309" i="37" s="1"/>
  <c r="G309" i="37" s="1"/>
  <c r="J269" i="27"/>
  <c r="J268" i="27" s="1"/>
  <c r="Q98" i="16" s="1"/>
  <c r="J368" i="27"/>
  <c r="J289" i="27"/>
  <c r="I299" i="27"/>
  <c r="F49" i="37" s="1"/>
  <c r="G49" i="37" s="1"/>
  <c r="J507" i="27"/>
  <c r="J637" i="27"/>
  <c r="J373" i="27"/>
  <c r="J708" i="27"/>
  <c r="J111" i="27"/>
  <c r="I691" i="27"/>
  <c r="F196" i="37" s="1"/>
  <c r="G196" i="37" s="1"/>
  <c r="I120" i="27"/>
  <c r="F21" i="37" s="1"/>
  <c r="G21" i="37" s="1"/>
  <c r="J394" i="27"/>
  <c r="I55" i="27"/>
  <c r="F358" i="37" s="1"/>
  <c r="G358" i="37" s="1"/>
  <c r="I729" i="27"/>
  <c r="F429" i="37" s="1"/>
  <c r="G429" i="37" s="1"/>
  <c r="I730" i="27"/>
  <c r="F287" i="37" s="1"/>
  <c r="G287" i="37" s="1"/>
  <c r="J663" i="27"/>
  <c r="J320" i="27"/>
  <c r="J309" i="27"/>
  <c r="J388" i="27"/>
  <c r="J222" i="27"/>
  <c r="J103" i="27"/>
  <c r="J704" i="27"/>
  <c r="J650" i="27"/>
  <c r="J716" i="27"/>
  <c r="I494" i="27"/>
  <c r="F124" i="37" s="1"/>
  <c r="G124" i="37" s="1"/>
  <c r="J391" i="27"/>
  <c r="J265" i="27"/>
  <c r="J336" i="27"/>
  <c r="J709" i="27"/>
  <c r="J117" i="27"/>
  <c r="J353" i="27"/>
  <c r="J569" i="27"/>
  <c r="I303" i="27"/>
  <c r="F239" i="37" s="1"/>
  <c r="G239" i="37" s="1"/>
  <c r="J244" i="27"/>
  <c r="I395" i="27"/>
  <c r="F264" i="37" s="1"/>
  <c r="G264" i="37" s="1"/>
  <c r="I693" i="27"/>
  <c r="F332" i="37" s="1"/>
  <c r="G332" i="37" s="1"/>
  <c r="I390" i="27"/>
  <c r="F206" i="37" s="1"/>
  <c r="G206" i="37" s="1"/>
  <c r="J385" i="27"/>
  <c r="I330" i="27"/>
  <c r="F265" i="37" s="1"/>
  <c r="G265" i="37" s="1"/>
  <c r="I319" i="27"/>
  <c r="F89" i="37" s="1"/>
  <c r="G89" i="37" s="1"/>
  <c r="J396" i="27"/>
  <c r="J487" i="27"/>
  <c r="J372" i="27"/>
  <c r="J553" i="27"/>
  <c r="J593" i="27"/>
  <c r="J381" i="27"/>
  <c r="J739" i="27"/>
  <c r="J738" i="27" s="1"/>
  <c r="C191" i="16" s="1"/>
  <c r="J529" i="27"/>
  <c r="J387" i="27"/>
  <c r="J498" i="27"/>
  <c r="J371" i="27"/>
  <c r="J27" i="27"/>
  <c r="J698" i="27"/>
  <c r="J686" i="27"/>
  <c r="J124" i="27"/>
  <c r="J72" i="27"/>
  <c r="J17" i="27"/>
  <c r="J367" i="27"/>
  <c r="J218" i="27"/>
  <c r="J86" i="27"/>
  <c r="J403" i="27"/>
  <c r="J727" i="27"/>
  <c r="I717" i="27"/>
  <c r="J717" i="27" s="1"/>
  <c r="J488" i="27"/>
  <c r="J609" i="27"/>
  <c r="J127" i="27"/>
  <c r="J362" i="27"/>
  <c r="J499" i="27"/>
  <c r="J226" i="27"/>
  <c r="J555" i="27"/>
  <c r="J227" i="27"/>
  <c r="J584" i="27"/>
  <c r="I323" i="27"/>
  <c r="F153" i="37" s="1"/>
  <c r="G153" i="37" s="1"/>
  <c r="J415" i="27"/>
  <c r="J266" i="27"/>
  <c r="I301" i="27"/>
  <c r="F218" i="37" s="1"/>
  <c r="G218" i="37" s="1"/>
  <c r="I684" i="27"/>
  <c r="F91" i="37" s="1"/>
  <c r="G91" i="37" s="1"/>
  <c r="J22" i="27"/>
  <c r="I628" i="27"/>
  <c r="F421" i="37" s="1"/>
  <c r="G421" i="37" s="1"/>
  <c r="I339" i="27"/>
  <c r="I318" i="27"/>
  <c r="F133" i="37" s="1"/>
  <c r="G133" i="37" s="1"/>
  <c r="I550" i="27"/>
  <c r="I221" i="27"/>
  <c r="F24" i="37" s="1"/>
  <c r="G24" i="37" s="1"/>
  <c r="I267" i="27"/>
  <c r="F72" i="37" s="1"/>
  <c r="G72" i="37" s="1"/>
  <c r="I29" i="27"/>
  <c r="F324" i="37" s="1"/>
  <c r="G324" i="37" s="1"/>
  <c r="I509" i="27"/>
  <c r="F167" i="37" s="1"/>
  <c r="G167" i="37" s="1"/>
  <c r="I96" i="27"/>
  <c r="F88" i="37" s="1"/>
  <c r="G88" i="37" s="1"/>
  <c r="I493" i="27"/>
  <c r="F266" i="37" s="1"/>
  <c r="G266" i="37" s="1"/>
  <c r="I51" i="27"/>
  <c r="F437" i="37" s="1"/>
  <c r="G437" i="37" s="1"/>
  <c r="J214" i="27"/>
  <c r="J18" i="27"/>
  <c r="J317" i="27"/>
  <c r="J680" i="27"/>
  <c r="J194" i="27"/>
  <c r="J133" i="27"/>
  <c r="I286" i="27"/>
  <c r="J286" i="27" s="1"/>
  <c r="I277" i="27"/>
  <c r="J277" i="27" s="1"/>
  <c r="I202" i="27"/>
  <c r="J202" i="27" s="1"/>
  <c r="I68" i="27"/>
  <c r="J68" i="27" s="1"/>
  <c r="I66" i="27"/>
  <c r="J66" i="27" s="1"/>
  <c r="I161" i="27"/>
  <c r="J161" i="27" s="1"/>
  <c r="I293" i="27"/>
  <c r="J293" i="27" s="1"/>
  <c r="I211" i="27"/>
  <c r="J211" i="27" s="1"/>
  <c r="I112" i="27"/>
  <c r="J112" i="27" s="1"/>
  <c r="I191" i="27"/>
  <c r="J191" i="27" s="1"/>
  <c r="I183" i="27"/>
  <c r="J183" i="27" s="1"/>
  <c r="I177" i="27"/>
  <c r="J177" i="27" s="1"/>
  <c r="I173" i="27"/>
  <c r="J173" i="27" s="1"/>
  <c r="I165" i="27"/>
  <c r="J165" i="27" s="1"/>
  <c r="I719" i="27"/>
  <c r="J719" i="27" s="1"/>
  <c r="I375" i="27"/>
  <c r="J375" i="27" s="1"/>
  <c r="I401" i="27"/>
  <c r="J401" i="27" s="1"/>
  <c r="I196" i="27"/>
  <c r="J196" i="27" s="1"/>
  <c r="I383" i="27"/>
  <c r="J383" i="27" s="1"/>
  <c r="I159" i="27"/>
  <c r="J159" i="27" s="1"/>
  <c r="I287" i="27"/>
  <c r="J287" i="27" s="1"/>
  <c r="I174" i="27"/>
  <c r="J174" i="27" s="1"/>
  <c r="I640" i="27"/>
  <c r="J640" i="27" s="1"/>
  <c r="I382" i="27"/>
  <c r="J382" i="27" s="1"/>
  <c r="I92" i="27"/>
  <c r="J92" i="27" s="1"/>
  <c r="I695" i="27"/>
  <c r="F297" i="37" s="1"/>
  <c r="G297" i="37" s="1"/>
  <c r="I178" i="27"/>
  <c r="J178" i="27" s="1"/>
  <c r="I633" i="27"/>
  <c r="J633" i="27" s="1"/>
  <c r="I170" i="27"/>
  <c r="J170" i="27" s="1"/>
  <c r="I273" i="27"/>
  <c r="J273" i="27" s="1"/>
  <c r="I386" i="27"/>
  <c r="J386" i="27" s="1"/>
  <c r="I511" i="27"/>
  <c r="J511" i="27" s="1"/>
  <c r="I186" i="27"/>
  <c r="J186" i="27" s="1"/>
  <c r="J185" i="27" s="1"/>
  <c r="I60" i="27"/>
  <c r="F119" i="37" s="1"/>
  <c r="G119" i="37" s="1"/>
  <c r="I164" i="27"/>
  <c r="J164" i="27" s="1"/>
  <c r="I146" i="27"/>
  <c r="J146" i="27" s="1"/>
  <c r="I190" i="27"/>
  <c r="J190" i="27" s="1"/>
  <c r="I275" i="27"/>
  <c r="J275" i="27" s="1"/>
  <c r="I643" i="27"/>
  <c r="J643" i="27" s="1"/>
  <c r="I212" i="27"/>
  <c r="J212" i="27" s="1"/>
  <c r="I93" i="27"/>
  <c r="J93" i="27" s="1"/>
  <c r="I175" i="27"/>
  <c r="J175" i="27" s="1"/>
  <c r="I180" i="27"/>
  <c r="J180" i="27" s="1"/>
  <c r="I328" i="27"/>
  <c r="J328" i="27" s="1"/>
  <c r="I162" i="27"/>
  <c r="J162" i="27" s="1"/>
  <c r="I89" i="27"/>
  <c r="J89" i="27" s="1"/>
  <c r="I272" i="27"/>
  <c r="J272" i="27" s="1"/>
  <c r="I152" i="27"/>
  <c r="J152" i="27" s="1"/>
  <c r="J150" i="27" s="1"/>
  <c r="C73" i="16" s="1"/>
  <c r="I508" i="27"/>
  <c r="F160" i="37" s="1"/>
  <c r="G160" i="37" s="1"/>
  <c r="I184" i="27"/>
  <c r="J184" i="27" s="1"/>
  <c r="I167" i="27"/>
  <c r="J167" i="27" s="1"/>
  <c r="I342" i="27"/>
  <c r="J342" i="27" s="1"/>
  <c r="I149" i="27"/>
  <c r="J149" i="27" s="1"/>
  <c r="J338" i="27"/>
  <c r="J665" i="27"/>
  <c r="J664" i="27" s="1"/>
  <c r="J671" i="27"/>
  <c r="J672" i="27"/>
  <c r="J675" i="27"/>
  <c r="J673" i="27"/>
  <c r="J674" i="27"/>
  <c r="J676" i="27"/>
  <c r="J670" i="27"/>
  <c r="J346" i="27"/>
  <c r="J352" i="27"/>
  <c r="J742" i="27"/>
  <c r="J615" i="27"/>
  <c r="J284" i="27"/>
  <c r="J281" i="27" s="1"/>
  <c r="J692" i="27"/>
  <c r="J125" i="27"/>
  <c r="J544" i="27"/>
  <c r="J355" i="27"/>
  <c r="J137" i="27"/>
  <c r="J35" i="27"/>
  <c r="J515" i="27"/>
  <c r="J567" i="27"/>
  <c r="J712" i="27"/>
  <c r="J580" i="27"/>
  <c r="J656" i="27"/>
  <c r="J64" i="27"/>
  <c r="J123" i="27"/>
  <c r="J138" i="27"/>
  <c r="J630" i="27"/>
  <c r="J621" i="27"/>
  <c r="J561" i="27"/>
  <c r="J624" i="27"/>
  <c r="J626" i="27"/>
  <c r="J83" i="27"/>
  <c r="J98" i="27"/>
  <c r="J16" i="27"/>
  <c r="J566" i="27"/>
  <c r="J614" i="27"/>
  <c r="J636" i="27"/>
  <c r="J573" i="27"/>
  <c r="J537" i="27"/>
  <c r="J116" i="27"/>
  <c r="J489" i="27"/>
  <c r="J715" i="27"/>
  <c r="J602" i="27"/>
  <c r="J547" i="27"/>
  <c r="J601" i="27"/>
  <c r="J694" i="27"/>
  <c r="J341" i="27"/>
  <c r="J589" i="27"/>
  <c r="J204" i="27"/>
  <c r="J122" i="27"/>
  <c r="J559" i="27"/>
  <c r="J629" i="27"/>
  <c r="J491" i="27"/>
  <c r="J579" i="27"/>
  <c r="J75" i="27"/>
  <c r="J225" i="27"/>
  <c r="J697" i="27"/>
  <c r="J743" i="27"/>
  <c r="J681" i="27"/>
  <c r="J710" i="27"/>
  <c r="J510" i="27"/>
  <c r="J321" i="27"/>
  <c r="J549" i="27"/>
  <c r="J563" i="27"/>
  <c r="J723" i="27"/>
  <c r="J682" i="27"/>
  <c r="J522" i="27"/>
  <c r="J528" i="27"/>
  <c r="J662" i="27"/>
  <c r="J54" i="27"/>
  <c r="J45" i="27"/>
  <c r="J44" i="27" s="1"/>
  <c r="J288" i="27"/>
  <c r="J351" i="27"/>
  <c r="J557" i="27"/>
  <c r="J333" i="27"/>
  <c r="J724" i="27"/>
  <c r="J350" i="27"/>
  <c r="J241" i="27"/>
  <c r="J84" i="27"/>
  <c r="J19" i="27"/>
  <c r="J33" i="27"/>
  <c r="J104" i="27"/>
  <c r="J587" i="27"/>
  <c r="J136" i="27"/>
  <c r="J248" i="27"/>
  <c r="J38" i="27"/>
  <c r="D20" i="16" s="1"/>
  <c r="J349" i="27"/>
  <c r="J645" i="27"/>
  <c r="J495" i="27"/>
  <c r="J527" i="27"/>
  <c r="J568" i="27"/>
  <c r="J249" i="27"/>
  <c r="J581" i="27"/>
  <c r="J606" i="27"/>
  <c r="J77" i="27"/>
  <c r="J200" i="27"/>
  <c r="J28" i="27"/>
  <c r="J37" i="27"/>
  <c r="E20" i="16" s="1"/>
  <c r="J142" i="27"/>
  <c r="J213" i="27"/>
  <c r="J625" i="27"/>
  <c r="J558" i="27"/>
  <c r="J354" i="27"/>
  <c r="J560" i="27"/>
  <c r="J49" i="27"/>
  <c r="J78" i="27"/>
  <c r="J659" i="27"/>
  <c r="J409" i="27"/>
  <c r="J201" i="27"/>
  <c r="J88" i="27"/>
  <c r="J307" i="27"/>
  <c r="J158" i="27"/>
  <c r="J315" i="27"/>
  <c r="J308" i="27"/>
  <c r="J322" i="27"/>
  <c r="J32" i="27"/>
  <c r="J134" i="27"/>
  <c r="J583" i="27"/>
  <c r="J229" i="27"/>
  <c r="J118" i="27"/>
  <c r="J502" i="27"/>
  <c r="J661" i="27"/>
  <c r="J405" i="27"/>
  <c r="J189" i="27"/>
  <c r="J711" i="27"/>
  <c r="J393" i="27"/>
  <c r="J596" i="27"/>
  <c r="J651" i="27"/>
  <c r="J82" i="27"/>
  <c r="J63" i="27"/>
  <c r="J81" i="27"/>
  <c r="J97" i="27"/>
  <c r="J731" i="27"/>
  <c r="J58" i="27"/>
  <c r="J59" i="27"/>
  <c r="J39" i="27"/>
  <c r="R20" i="16" s="1"/>
  <c r="J311" i="27"/>
  <c r="J365" i="27"/>
  <c r="J42" i="27"/>
  <c r="J135" i="27"/>
  <c r="J600" i="27"/>
  <c r="J108" i="27"/>
  <c r="J107" i="27" s="1"/>
  <c r="J713" i="27"/>
  <c r="J701" i="27"/>
  <c r="J230" i="27"/>
  <c r="J627" i="27"/>
  <c r="J685" i="27"/>
  <c r="J546" i="27"/>
  <c r="J335" i="27"/>
  <c r="J588" i="27"/>
  <c r="J62" i="27"/>
  <c r="D38" i="16" s="1"/>
  <c r="J131" i="27"/>
  <c r="J260" i="27"/>
  <c r="J500" i="27"/>
  <c r="J132" i="27"/>
  <c r="J646" i="27"/>
  <c r="J139" i="27"/>
  <c r="J582" i="27"/>
  <c r="J736" i="27"/>
  <c r="J169" i="27"/>
  <c r="J548" i="27"/>
  <c r="J576" i="27"/>
  <c r="J247" i="27"/>
  <c r="M96" i="16" s="1"/>
  <c r="J562" i="27"/>
  <c r="J611" i="27"/>
  <c r="J722" i="27"/>
  <c r="J114" i="27"/>
  <c r="J533" i="27"/>
  <c r="J514" i="27"/>
  <c r="J250" i="27"/>
  <c r="J700" i="27"/>
  <c r="J592" i="27"/>
  <c r="J20" i="27"/>
  <c r="J679" i="27"/>
  <c r="J564" i="27"/>
  <c r="J616" i="27"/>
  <c r="J706" i="27"/>
  <c r="J242" i="27"/>
  <c r="J80" i="27"/>
  <c r="J329" i="27"/>
  <c r="J631" i="27"/>
  <c r="J21" i="27"/>
  <c r="J327" i="27"/>
  <c r="J608" i="27"/>
  <c r="J300" i="27"/>
  <c r="J496" i="27"/>
  <c r="J485" i="27"/>
  <c r="J310" i="27"/>
  <c r="J530" i="27"/>
  <c r="J197" i="27"/>
  <c r="J705" i="27"/>
  <c r="J115" i="27"/>
  <c r="J400" i="27"/>
  <c r="J407" i="27"/>
  <c r="J551" i="27"/>
  <c r="J374" i="27"/>
  <c r="J554" i="27"/>
  <c r="J199" i="27"/>
  <c r="J143" i="27"/>
  <c r="J205" i="27"/>
  <c r="J521" i="27"/>
  <c r="J314" i="27"/>
  <c r="J572" i="27"/>
  <c r="J492" i="27"/>
  <c r="J545" i="27"/>
  <c r="J532" i="27"/>
  <c r="J623" i="27"/>
  <c r="J366" i="27"/>
  <c r="J733" i="27"/>
  <c r="J732" i="27" s="1"/>
  <c r="J279" i="27"/>
  <c r="J490" i="27"/>
  <c r="J26" i="27"/>
  <c r="J541" i="27"/>
  <c r="J617" i="27"/>
  <c r="J147" i="27"/>
  <c r="J102" i="27"/>
  <c r="J361" i="27"/>
  <c r="J652" i="27"/>
  <c r="J316" i="27"/>
  <c r="J658" i="27"/>
  <c r="J91" i="27"/>
  <c r="J678" i="27"/>
  <c r="J105" i="27"/>
  <c r="J216" i="27"/>
  <c r="J571" i="27"/>
  <c r="J556" i="27"/>
  <c r="J334" i="27"/>
  <c r="J234" i="27"/>
  <c r="J343" i="27"/>
  <c r="J613" i="27"/>
  <c r="J622" i="27"/>
  <c r="J543" i="27"/>
  <c r="J291" i="27"/>
  <c r="J34" i="27"/>
  <c r="J597" i="27"/>
  <c r="J595" i="27"/>
  <c r="J531" i="27"/>
  <c r="J721" i="27"/>
  <c r="J726" i="27"/>
  <c r="J539" i="27"/>
  <c r="J737" i="27"/>
  <c r="J654" i="27"/>
  <c r="J292" i="27"/>
  <c r="J505" i="27"/>
  <c r="J195" i="27"/>
  <c r="J653" i="27"/>
  <c r="J130" i="27"/>
  <c r="J258" i="27"/>
  <c r="J259" i="27"/>
  <c r="J497" i="27"/>
  <c r="F281" i="37" l="1"/>
  <c r="G281" i="37" s="1"/>
  <c r="F151" i="37"/>
  <c r="G151" i="37" s="1"/>
  <c r="J280" i="27"/>
  <c r="F22" i="37"/>
  <c r="G22" i="37" s="1"/>
  <c r="J619" i="27"/>
  <c r="J618" i="27" s="1"/>
  <c r="F31" i="37"/>
  <c r="G31" i="37" s="1"/>
  <c r="J302" i="27"/>
  <c r="F305" i="37"/>
  <c r="G305" i="37" s="1"/>
  <c r="J223" i="27"/>
  <c r="J232" i="27"/>
  <c r="J447" i="27"/>
  <c r="J345" i="27"/>
  <c r="J344" i="27" s="1"/>
  <c r="C111" i="16" s="1"/>
  <c r="J690" i="27"/>
  <c r="J298" i="27"/>
  <c r="J306" i="27"/>
  <c r="J235" i="27"/>
  <c r="J126" i="27"/>
  <c r="H64" i="16" s="1"/>
  <c r="J119" i="27"/>
  <c r="J305" i="27"/>
  <c r="P24" i="16"/>
  <c r="J73" i="27"/>
  <c r="J71" i="27" s="1"/>
  <c r="J508" i="27"/>
  <c r="J730" i="27"/>
  <c r="J262" i="27"/>
  <c r="J55" i="27"/>
  <c r="J121" i="27"/>
  <c r="J693" i="27"/>
  <c r="J56" i="27"/>
  <c r="J414" i="27"/>
  <c r="J413" i="27"/>
  <c r="J41" i="27"/>
  <c r="Q126" i="16"/>
  <c r="J482" i="27"/>
  <c r="J263" i="27"/>
  <c r="J397" i="27"/>
  <c r="C121" i="16" s="1"/>
  <c r="J348" i="27"/>
  <c r="J696" i="27"/>
  <c r="J290" i="27"/>
  <c r="J304" i="27"/>
  <c r="J243" i="27"/>
  <c r="M94" i="16" s="1"/>
  <c r="J586" i="27"/>
  <c r="J110" i="27"/>
  <c r="C59" i="16" s="1"/>
  <c r="M59" i="16" s="1"/>
  <c r="J364" i="27"/>
  <c r="J360" i="27" s="1"/>
  <c r="Q116" i="16" s="1"/>
  <c r="J330" i="27"/>
  <c r="J326" i="27" s="1"/>
  <c r="J120" i="27"/>
  <c r="J57" i="27"/>
  <c r="J695" i="27"/>
  <c r="J47" i="27"/>
  <c r="C29" i="16" s="1"/>
  <c r="J410" i="27"/>
  <c r="J402" i="27" s="1"/>
  <c r="J691" i="27"/>
  <c r="J729" i="27"/>
  <c r="J299" i="27"/>
  <c r="J648" i="27"/>
  <c r="J303" i="27"/>
  <c r="J494" i="27"/>
  <c r="J267" i="27"/>
  <c r="J395" i="27"/>
  <c r="J332" i="27"/>
  <c r="J319" i="27"/>
  <c r="J390" i="27"/>
  <c r="J228" i="27"/>
  <c r="J141" i="27"/>
  <c r="C69" i="16" s="1"/>
  <c r="J231" i="27"/>
  <c r="J96" i="27"/>
  <c r="J95" i="27" s="1"/>
  <c r="J323" i="27"/>
  <c r="J741" i="27"/>
  <c r="Q196" i="16" s="1"/>
  <c r="J301" i="27"/>
  <c r="J725" i="27"/>
  <c r="R182" i="16" s="1"/>
  <c r="S182" i="16" s="1"/>
  <c r="J215" i="27"/>
  <c r="N90" i="16" s="1"/>
  <c r="R192" i="16"/>
  <c r="S192" i="16" s="1"/>
  <c r="U192" i="16" s="1"/>
  <c r="J318" i="27"/>
  <c r="J493" i="27"/>
  <c r="J51" i="27"/>
  <c r="J50" i="27" s="1"/>
  <c r="C31" i="16" s="1"/>
  <c r="J550" i="27"/>
  <c r="J536" i="27" s="1"/>
  <c r="I142" i="16" s="1"/>
  <c r="J509" i="27"/>
  <c r="J628" i="27"/>
  <c r="J620" i="27" s="1"/>
  <c r="J221" i="27"/>
  <c r="J15" i="27"/>
  <c r="R10" i="16" s="1"/>
  <c r="J203" i="27"/>
  <c r="C83" i="16" s="1"/>
  <c r="J720" i="27"/>
  <c r="C179" i="16" s="1"/>
  <c r="O74" i="16"/>
  <c r="S74" i="16" s="1"/>
  <c r="U74" i="16" s="1"/>
  <c r="J87" i="27"/>
  <c r="F50" i="16" s="1"/>
  <c r="J660" i="27"/>
  <c r="P162" i="16" s="1"/>
  <c r="J209" i="27"/>
  <c r="I90" i="16" s="1"/>
  <c r="J61" i="27"/>
  <c r="C37" i="16" s="1"/>
  <c r="D37" i="16" s="1"/>
  <c r="J735" i="27"/>
  <c r="C189" i="16" s="1"/>
  <c r="J182" i="27"/>
  <c r="J188" i="27"/>
  <c r="J100" i="27"/>
  <c r="C53" i="16" s="1"/>
  <c r="J65" i="27"/>
  <c r="C39" i="16" s="1"/>
  <c r="J79" i="27"/>
  <c r="F48" i="16" s="1"/>
  <c r="J129" i="27"/>
  <c r="I66" i="16" s="1"/>
  <c r="J677" i="27"/>
  <c r="L170" i="16" s="1"/>
  <c r="J271" i="27"/>
  <c r="J270" i="27" s="1"/>
  <c r="J160" i="27"/>
  <c r="J60" i="27"/>
  <c r="J240" i="27"/>
  <c r="J168" i="27"/>
  <c r="J285" i="27"/>
  <c r="L102" i="16" s="1"/>
  <c r="J525" i="27"/>
  <c r="J145" i="27"/>
  <c r="E38" i="16"/>
  <c r="S38" i="16" s="1"/>
  <c r="J176" i="27"/>
  <c r="J31" i="27"/>
  <c r="C17" i="16" s="1"/>
  <c r="J253" i="27"/>
  <c r="K98" i="16" s="1"/>
  <c r="J565" i="27"/>
  <c r="O146" i="16" s="1"/>
  <c r="J246" i="27"/>
  <c r="C95" i="16" s="1"/>
  <c r="K95" i="16" s="1"/>
  <c r="J36" i="27"/>
  <c r="C19" i="16" s="1"/>
  <c r="J19" i="16" s="1"/>
  <c r="J552" i="27"/>
  <c r="C143" i="16" s="1"/>
  <c r="J604" i="27"/>
  <c r="O150" i="16" s="1"/>
  <c r="S20" i="16"/>
  <c r="P26" i="16"/>
  <c r="L26" i="16"/>
  <c r="H26" i="16"/>
  <c r="D26" i="16"/>
  <c r="O26" i="16"/>
  <c r="K26" i="16"/>
  <c r="G26" i="16"/>
  <c r="N26" i="16"/>
  <c r="F26" i="16"/>
  <c r="M26" i="16"/>
  <c r="E26" i="16"/>
  <c r="R26" i="16"/>
  <c r="C25" i="16"/>
  <c r="J26" i="16"/>
  <c r="Q26" i="16"/>
  <c r="Q22" i="16" s="1"/>
  <c r="I26" i="16"/>
  <c r="J193" i="27"/>
  <c r="E14" i="16"/>
  <c r="D152" i="16"/>
  <c r="C151" i="16"/>
  <c r="R186" i="16"/>
  <c r="C185" i="16"/>
  <c r="I58" i="16"/>
  <c r="C57" i="16"/>
  <c r="G58" i="16"/>
  <c r="N96" i="16"/>
  <c r="G73" i="16"/>
  <c r="M73" i="16"/>
  <c r="I73" i="16"/>
  <c r="L73" i="16"/>
  <c r="H73" i="16"/>
  <c r="P73" i="16"/>
  <c r="K73" i="16"/>
  <c r="N73" i="16"/>
  <c r="J73" i="16"/>
  <c r="D73" i="16"/>
  <c r="Q73" i="16"/>
  <c r="R73" i="16"/>
  <c r="E73" i="16"/>
  <c r="F73" i="16"/>
  <c r="Q191" i="16"/>
  <c r="M191" i="16"/>
  <c r="I191" i="16"/>
  <c r="E191" i="16"/>
  <c r="P191" i="16"/>
  <c r="L191" i="16"/>
  <c r="H191" i="16"/>
  <c r="D191" i="16"/>
  <c r="K191" i="16"/>
  <c r="J191" i="16"/>
  <c r="N191" i="16"/>
  <c r="G191" i="16"/>
  <c r="F191" i="16"/>
  <c r="O191" i="16"/>
  <c r="O164" i="16"/>
  <c r="F164" i="16"/>
  <c r="C163" i="16"/>
  <c r="R14" i="16"/>
  <c r="J339" i="27"/>
  <c r="J337" i="27" s="1"/>
  <c r="J157" i="27"/>
  <c r="J156" i="27" s="1"/>
  <c r="J684" i="27"/>
  <c r="J683" i="27" s="1"/>
  <c r="J29" i="27"/>
  <c r="J25" i="27" s="1"/>
  <c r="J669" i="27"/>
  <c r="J635" i="27"/>
  <c r="H8" i="37" l="1"/>
  <c r="I8" i="37" s="1"/>
  <c r="J8" i="37" s="1"/>
  <c r="I9" i="37"/>
  <c r="J220" i="27"/>
  <c r="J297" i="27"/>
  <c r="J347" i="27"/>
  <c r="Q114" i="16" s="1"/>
  <c r="S114" i="16" s="1"/>
  <c r="J420" i="27"/>
  <c r="C63" i="16"/>
  <c r="I63" i="16" s="1"/>
  <c r="J64" i="16"/>
  <c r="P122" i="16"/>
  <c r="S122" i="16" s="1"/>
  <c r="U122" i="16" s="1"/>
  <c r="J113" i="27"/>
  <c r="H62" i="16" s="1"/>
  <c r="J296" i="27"/>
  <c r="Q106" i="16" s="1"/>
  <c r="J728" i="27"/>
  <c r="R184" i="16" s="1"/>
  <c r="F126" i="16"/>
  <c r="S126" i="16" s="1"/>
  <c r="J412" i="27"/>
  <c r="C125" i="16" s="1"/>
  <c r="D125" i="16" s="1"/>
  <c r="J501" i="27"/>
  <c r="C133" i="16" s="1"/>
  <c r="J219" i="27"/>
  <c r="N92" i="16" s="1"/>
  <c r="N100" i="16"/>
  <c r="J100" i="16"/>
  <c r="M100" i="16"/>
  <c r="I100" i="16"/>
  <c r="P100" i="16"/>
  <c r="L100" i="16"/>
  <c r="L88" i="16" s="1"/>
  <c r="H100" i="16"/>
  <c r="O100" i="16"/>
  <c r="K100" i="16"/>
  <c r="J261" i="27"/>
  <c r="N98" i="16" s="1"/>
  <c r="J60" i="16"/>
  <c r="J59" i="16" s="1"/>
  <c r="E30" i="16"/>
  <c r="S30" i="16" s="1"/>
  <c r="U30" i="16" s="1"/>
  <c r="H60" i="16"/>
  <c r="H59" i="16" s="1"/>
  <c r="J53" i="27"/>
  <c r="C35" i="16" s="1"/>
  <c r="J35" i="16" s="1"/>
  <c r="R37" i="16"/>
  <c r="Q37" i="16"/>
  <c r="J689" i="27"/>
  <c r="J176" i="16" s="1"/>
  <c r="S176" i="16" s="1"/>
  <c r="C93" i="16"/>
  <c r="R93" i="16" s="1"/>
  <c r="U38" i="16"/>
  <c r="J37" i="16"/>
  <c r="F54" i="16"/>
  <c r="F53" i="16" s="1"/>
  <c r="J66" i="16"/>
  <c r="O37" i="16"/>
  <c r="P37" i="16"/>
  <c r="C65" i="16"/>
  <c r="Q65" i="16" s="1"/>
  <c r="N37" i="16"/>
  <c r="M37" i="16"/>
  <c r="N94" i="16"/>
  <c r="S94" i="16" s="1"/>
  <c r="J484" i="27"/>
  <c r="H132" i="16" s="1"/>
  <c r="D18" i="16"/>
  <c r="D17" i="16" s="1"/>
  <c r="D59" i="16"/>
  <c r="J10" i="16"/>
  <c r="H66" i="16"/>
  <c r="F37" i="16"/>
  <c r="G37" i="16"/>
  <c r="H37" i="16"/>
  <c r="G66" i="16"/>
  <c r="I37" i="16"/>
  <c r="K37" i="16"/>
  <c r="L37" i="16"/>
  <c r="H10" i="16"/>
  <c r="E32" i="16"/>
  <c r="N196" i="16"/>
  <c r="N194" i="16" s="1"/>
  <c r="H196" i="16"/>
  <c r="H194" i="16" s="1"/>
  <c r="J380" i="27"/>
  <c r="C119" i="16" s="1"/>
  <c r="D119" i="16" s="1"/>
  <c r="J740" i="27"/>
  <c r="C193" i="16" s="1"/>
  <c r="R193" i="16" s="1"/>
  <c r="G196" i="16"/>
  <c r="G194" i="16" s="1"/>
  <c r="E37" i="16"/>
  <c r="K10" i="16"/>
  <c r="E10" i="16"/>
  <c r="F10" i="16"/>
  <c r="G10" i="16"/>
  <c r="C9" i="16"/>
  <c r="H9" i="16" s="1"/>
  <c r="Q10" i="16"/>
  <c r="L10" i="16"/>
  <c r="P10" i="16"/>
  <c r="I10" i="16"/>
  <c r="N10" i="16"/>
  <c r="D15" i="2"/>
  <c r="G59" i="16"/>
  <c r="O10" i="16"/>
  <c r="D10" i="16"/>
  <c r="M10" i="16"/>
  <c r="L196" i="16"/>
  <c r="L194" i="16" s="1"/>
  <c r="O90" i="16"/>
  <c r="E40" i="16"/>
  <c r="E34" i="16" s="1"/>
  <c r="M196" i="16"/>
  <c r="M194" i="16" s="1"/>
  <c r="J196" i="16"/>
  <c r="J194" i="16" s="1"/>
  <c r="P196" i="16"/>
  <c r="P194" i="16" s="1"/>
  <c r="L70" i="16"/>
  <c r="L69" i="16" s="1"/>
  <c r="K196" i="16"/>
  <c r="K194" i="16" s="1"/>
  <c r="C195" i="16"/>
  <c r="Q195" i="16" s="1"/>
  <c r="I98" i="16"/>
  <c r="F196" i="16"/>
  <c r="F194" i="16" s="1"/>
  <c r="I196" i="16"/>
  <c r="O196" i="16"/>
  <c r="O194" i="16" s="1"/>
  <c r="J140" i="27"/>
  <c r="C67" i="16" s="1"/>
  <c r="Q67" i="16" s="1"/>
  <c r="J46" i="27"/>
  <c r="C27" i="16" s="1"/>
  <c r="O27" i="16" s="1"/>
  <c r="G90" i="16"/>
  <c r="G88" i="16" s="1"/>
  <c r="C181" i="16"/>
  <c r="U182" i="16" s="1"/>
  <c r="C149" i="16"/>
  <c r="L149" i="16" s="1"/>
  <c r="K90" i="16"/>
  <c r="J208" i="27"/>
  <c r="C89" i="16" s="1"/>
  <c r="R89" i="16" s="1"/>
  <c r="R19" i="16"/>
  <c r="R191" i="16"/>
  <c r="S191" i="16" s="1"/>
  <c r="R59" i="16"/>
  <c r="C161" i="16"/>
  <c r="H161" i="16" s="1"/>
  <c r="C101" i="16"/>
  <c r="M101" i="16" s="1"/>
  <c r="C49" i="16"/>
  <c r="F49" i="16" s="1"/>
  <c r="F59" i="16"/>
  <c r="L59" i="16"/>
  <c r="I59" i="16"/>
  <c r="I95" i="16"/>
  <c r="J98" i="16"/>
  <c r="P190" i="16"/>
  <c r="P188" i="16" s="1"/>
  <c r="N59" i="16"/>
  <c r="Q59" i="16"/>
  <c r="O59" i="16"/>
  <c r="H95" i="16"/>
  <c r="H98" i="16"/>
  <c r="K59" i="16"/>
  <c r="P59" i="16"/>
  <c r="E59" i="16"/>
  <c r="F19" i="16"/>
  <c r="E95" i="16"/>
  <c r="P112" i="16"/>
  <c r="P111" i="16" s="1"/>
  <c r="Q190" i="16"/>
  <c r="Q188" i="16" s="1"/>
  <c r="P95" i="16"/>
  <c r="R95" i="16"/>
  <c r="G19" i="16"/>
  <c r="Q95" i="16"/>
  <c r="O95" i="16"/>
  <c r="R190" i="16"/>
  <c r="R188" i="16" s="1"/>
  <c r="E19" i="16"/>
  <c r="D95" i="16"/>
  <c r="L95" i="16"/>
  <c r="G95" i="16"/>
  <c r="D19" i="16"/>
  <c r="K170" i="16"/>
  <c r="P19" i="16"/>
  <c r="K19" i="16"/>
  <c r="J734" i="27"/>
  <c r="C187" i="16" s="1"/>
  <c r="L187" i="16" s="1"/>
  <c r="M95" i="16"/>
  <c r="J95" i="16"/>
  <c r="F95" i="16"/>
  <c r="H19" i="16"/>
  <c r="P150" i="16"/>
  <c r="O73" i="16"/>
  <c r="S73" i="16" s="1"/>
  <c r="R180" i="16"/>
  <c r="S180" i="16" s="1"/>
  <c r="U180" i="16" s="1"/>
  <c r="Q19" i="16"/>
  <c r="C145" i="16"/>
  <c r="G145" i="16" s="1"/>
  <c r="O162" i="16"/>
  <c r="O156" i="16" s="1"/>
  <c r="E84" i="16"/>
  <c r="S84" i="16" s="1"/>
  <c r="U84" i="16" s="1"/>
  <c r="I19" i="16"/>
  <c r="N19" i="16"/>
  <c r="L19" i="16"/>
  <c r="K144" i="16"/>
  <c r="S144" i="16" s="1"/>
  <c r="U144" i="16" s="1"/>
  <c r="C71" i="16"/>
  <c r="E71" i="16" s="1"/>
  <c r="J155" i="27"/>
  <c r="C77" i="16" s="1"/>
  <c r="C115" i="16"/>
  <c r="Q115" i="16" s="1"/>
  <c r="J535" i="27"/>
  <c r="C139" i="16" s="1"/>
  <c r="N139" i="16" s="1"/>
  <c r="C113" i="16"/>
  <c r="P113" i="16" s="1"/>
  <c r="C47" i="16"/>
  <c r="O47" i="16" s="1"/>
  <c r="P146" i="16"/>
  <c r="S146" i="16" s="1"/>
  <c r="C99" i="16"/>
  <c r="G99" i="16" s="1"/>
  <c r="N95" i="16"/>
  <c r="J181" i="27"/>
  <c r="E80" i="16" s="1"/>
  <c r="J70" i="27"/>
  <c r="C43" i="16" s="1"/>
  <c r="J43" i="16" s="1"/>
  <c r="O72" i="16"/>
  <c r="P116" i="16"/>
  <c r="U20" i="16"/>
  <c r="O19" i="16"/>
  <c r="M19" i="16"/>
  <c r="O116" i="16"/>
  <c r="K142" i="16"/>
  <c r="L142" i="16"/>
  <c r="F142" i="16"/>
  <c r="F140" i="16" s="1"/>
  <c r="H142" i="16"/>
  <c r="H140" i="16" s="1"/>
  <c r="J142" i="16"/>
  <c r="J140" i="16" s="1"/>
  <c r="C141" i="16"/>
  <c r="I141" i="16" s="1"/>
  <c r="G142" i="16"/>
  <c r="G140" i="16" s="1"/>
  <c r="Q108" i="16"/>
  <c r="C107" i="16"/>
  <c r="G158" i="16"/>
  <c r="C157" i="16"/>
  <c r="K158" i="16"/>
  <c r="I158" i="16"/>
  <c r="C123" i="16"/>
  <c r="P124" i="16"/>
  <c r="P39" i="16"/>
  <c r="G39" i="16"/>
  <c r="F39" i="16"/>
  <c r="Q39" i="16"/>
  <c r="L39" i="16"/>
  <c r="H39" i="16"/>
  <c r="N39" i="16"/>
  <c r="I39" i="16"/>
  <c r="M39" i="16"/>
  <c r="K39" i="16"/>
  <c r="J39" i="16"/>
  <c r="R39" i="16"/>
  <c r="O39" i="16"/>
  <c r="D39" i="16"/>
  <c r="O163" i="16"/>
  <c r="P22" i="16"/>
  <c r="S24" i="16"/>
  <c r="I56" i="16"/>
  <c r="I57" i="16"/>
  <c r="P151" i="16"/>
  <c r="L151" i="16"/>
  <c r="H151" i="16"/>
  <c r="R151" i="16"/>
  <c r="M151" i="16"/>
  <c r="G151" i="16"/>
  <c r="Q151" i="16"/>
  <c r="K151" i="16"/>
  <c r="F151" i="16"/>
  <c r="I151" i="16"/>
  <c r="O151" i="16"/>
  <c r="E151" i="16"/>
  <c r="N151" i="16"/>
  <c r="J151" i="16"/>
  <c r="P53" i="16"/>
  <c r="G53" i="16"/>
  <c r="E53" i="16"/>
  <c r="N53" i="16"/>
  <c r="J53" i="16"/>
  <c r="D53" i="16"/>
  <c r="M53" i="16"/>
  <c r="H53" i="16"/>
  <c r="R53" i="16"/>
  <c r="L53" i="16"/>
  <c r="K53" i="16"/>
  <c r="Q53" i="16"/>
  <c r="I53" i="16"/>
  <c r="O53" i="16"/>
  <c r="E82" i="16"/>
  <c r="D82" i="16"/>
  <c r="C81" i="16"/>
  <c r="I25" i="16"/>
  <c r="I22" i="16"/>
  <c r="R25" i="16"/>
  <c r="R22" i="16"/>
  <c r="N25" i="16"/>
  <c r="N22" i="16"/>
  <c r="D25" i="16"/>
  <c r="S26" i="16"/>
  <c r="U26" i="16" s="1"/>
  <c r="D22" i="16"/>
  <c r="L83" i="16"/>
  <c r="Q83" i="16"/>
  <c r="M83" i="16"/>
  <c r="P83" i="16"/>
  <c r="N83" i="16"/>
  <c r="O83" i="16"/>
  <c r="G83" i="16"/>
  <c r="I83" i="16"/>
  <c r="J83" i="16"/>
  <c r="H83" i="16"/>
  <c r="K83" i="16"/>
  <c r="F83" i="16"/>
  <c r="D83" i="16"/>
  <c r="R83" i="16"/>
  <c r="D16" i="16"/>
  <c r="C15" i="16"/>
  <c r="M154" i="16"/>
  <c r="C153" i="16"/>
  <c r="P154" i="16"/>
  <c r="J668" i="27"/>
  <c r="C169" i="16" s="1"/>
  <c r="P170" i="16"/>
  <c r="L172" i="16"/>
  <c r="L168" i="16" s="1"/>
  <c r="C171" i="16"/>
  <c r="M172" i="16"/>
  <c r="K172" i="16"/>
  <c r="P160" i="16"/>
  <c r="C159" i="16"/>
  <c r="S50" i="16"/>
  <c r="N143" i="16"/>
  <c r="O143" i="16"/>
  <c r="Q143" i="16"/>
  <c r="D143" i="16"/>
  <c r="P143" i="16"/>
  <c r="R143" i="16"/>
  <c r="J143" i="16"/>
  <c r="E143" i="16"/>
  <c r="H143" i="16"/>
  <c r="L143" i="16"/>
  <c r="F143" i="16"/>
  <c r="G143" i="16"/>
  <c r="M143" i="16"/>
  <c r="I143" i="16"/>
  <c r="P148" i="16"/>
  <c r="Q148" i="16"/>
  <c r="C147" i="16"/>
  <c r="C23" i="16"/>
  <c r="J40" i="27"/>
  <c r="C21" i="16" s="1"/>
  <c r="Q21" i="16" s="1"/>
  <c r="E185" i="16"/>
  <c r="N185" i="16"/>
  <c r="J185" i="16"/>
  <c r="F185" i="16"/>
  <c r="M185" i="16"/>
  <c r="H185" i="16"/>
  <c r="Q185" i="16"/>
  <c r="L185" i="16"/>
  <c r="G185" i="16"/>
  <c r="P185" i="16"/>
  <c r="O185" i="16"/>
  <c r="K185" i="16"/>
  <c r="I185" i="16"/>
  <c r="D185" i="16"/>
  <c r="S152" i="16"/>
  <c r="U152" i="16" s="1"/>
  <c r="D151" i="16"/>
  <c r="D140" i="16"/>
  <c r="S96" i="16"/>
  <c r="U96" i="16" s="1"/>
  <c r="S48" i="16"/>
  <c r="N111" i="16"/>
  <c r="O111" i="16"/>
  <c r="R111" i="16"/>
  <c r="J111" i="16"/>
  <c r="D111" i="16"/>
  <c r="Q111" i="16"/>
  <c r="E111" i="16"/>
  <c r="G111" i="16"/>
  <c r="H111" i="16"/>
  <c r="I111" i="16"/>
  <c r="K111" i="16"/>
  <c r="M111" i="16"/>
  <c r="L111" i="16"/>
  <c r="F111" i="16"/>
  <c r="G52" i="16"/>
  <c r="C51" i="16"/>
  <c r="Q12" i="16"/>
  <c r="E25" i="16"/>
  <c r="E22" i="16"/>
  <c r="G22" i="16"/>
  <c r="G25" i="16"/>
  <c r="H25" i="16"/>
  <c r="H22" i="16"/>
  <c r="Q194" i="16"/>
  <c r="O121" i="16"/>
  <c r="Q121" i="16"/>
  <c r="E121" i="16"/>
  <c r="L121" i="16"/>
  <c r="G121" i="16"/>
  <c r="R121" i="16"/>
  <c r="F121" i="16"/>
  <c r="I121" i="16"/>
  <c r="J121" i="16"/>
  <c r="K121" i="16"/>
  <c r="N121" i="16"/>
  <c r="H121" i="16"/>
  <c r="D121" i="16"/>
  <c r="M121" i="16"/>
  <c r="H163" i="16"/>
  <c r="P163" i="16"/>
  <c r="L163" i="16"/>
  <c r="E163" i="16"/>
  <c r="N163" i="16"/>
  <c r="I163" i="16"/>
  <c r="R163" i="16"/>
  <c r="M163" i="16"/>
  <c r="K163" i="16"/>
  <c r="J163" i="16"/>
  <c r="Q163" i="16"/>
  <c r="D163" i="16"/>
  <c r="G163" i="16"/>
  <c r="S58" i="16"/>
  <c r="U58" i="16" s="1"/>
  <c r="G57" i="16"/>
  <c r="S186" i="16"/>
  <c r="U186" i="16" s="1"/>
  <c r="R185" i="16"/>
  <c r="D31" i="16"/>
  <c r="P31" i="16"/>
  <c r="L31" i="16"/>
  <c r="G31" i="16"/>
  <c r="Q31" i="16"/>
  <c r="K31" i="16"/>
  <c r="O31" i="16"/>
  <c r="F31" i="16"/>
  <c r="N31" i="16"/>
  <c r="J31" i="16"/>
  <c r="M31" i="16"/>
  <c r="I31" i="16"/>
  <c r="R31" i="16"/>
  <c r="H31" i="16"/>
  <c r="Q179" i="16"/>
  <c r="H179" i="16"/>
  <c r="I179" i="16"/>
  <c r="E179" i="16"/>
  <c r="O179" i="16"/>
  <c r="P179" i="16"/>
  <c r="J179" i="16"/>
  <c r="L179" i="16"/>
  <c r="F179" i="16"/>
  <c r="G179" i="16"/>
  <c r="K179" i="16"/>
  <c r="D179" i="16"/>
  <c r="N179" i="16"/>
  <c r="M179" i="16"/>
  <c r="Q17" i="16"/>
  <c r="M17" i="16"/>
  <c r="H17" i="16"/>
  <c r="G17" i="16"/>
  <c r="F17" i="16"/>
  <c r="R17" i="16"/>
  <c r="N17" i="16"/>
  <c r="J17" i="16"/>
  <c r="P17" i="16"/>
  <c r="L17" i="16"/>
  <c r="O17" i="16"/>
  <c r="E17" i="16"/>
  <c r="K17" i="16"/>
  <c r="I17" i="16"/>
  <c r="J25" i="16"/>
  <c r="J22" i="16"/>
  <c r="M22" i="16"/>
  <c r="M25" i="16"/>
  <c r="K25" i="16"/>
  <c r="K22" i="16"/>
  <c r="L25" i="16"/>
  <c r="L22" i="16"/>
  <c r="R69" i="16"/>
  <c r="D69" i="16"/>
  <c r="N69" i="16"/>
  <c r="O69" i="16"/>
  <c r="Q69" i="16"/>
  <c r="I69" i="16"/>
  <c r="J69" i="16"/>
  <c r="M69" i="16"/>
  <c r="E69" i="16"/>
  <c r="G69" i="16"/>
  <c r="K69" i="16"/>
  <c r="P69" i="16"/>
  <c r="F69" i="16"/>
  <c r="H69" i="16"/>
  <c r="I130" i="16"/>
  <c r="K130" i="16"/>
  <c r="F130" i="16"/>
  <c r="J130" i="16"/>
  <c r="H130" i="16"/>
  <c r="G130" i="16"/>
  <c r="C129" i="16"/>
  <c r="L130" i="16"/>
  <c r="C109" i="16"/>
  <c r="O110" i="16"/>
  <c r="R29" i="16"/>
  <c r="D29" i="16"/>
  <c r="K29" i="16"/>
  <c r="F29" i="16"/>
  <c r="I29" i="16"/>
  <c r="M29" i="16"/>
  <c r="O29" i="16"/>
  <c r="Q29" i="16"/>
  <c r="J29" i="16"/>
  <c r="N29" i="16"/>
  <c r="G29" i="16"/>
  <c r="H29" i="16"/>
  <c r="L29" i="16"/>
  <c r="P29" i="16"/>
  <c r="F163" i="16"/>
  <c r="S164" i="16"/>
  <c r="U164" i="16" s="1"/>
  <c r="I140" i="16"/>
  <c r="R57" i="16"/>
  <c r="J57" i="16"/>
  <c r="K57" i="16"/>
  <c r="M57" i="16"/>
  <c r="N57" i="16"/>
  <c r="Q57" i="16"/>
  <c r="F57" i="16"/>
  <c r="D57" i="16"/>
  <c r="H57" i="16"/>
  <c r="E57" i="16"/>
  <c r="O57" i="16"/>
  <c r="P57" i="16"/>
  <c r="L57" i="16"/>
  <c r="N104" i="16"/>
  <c r="O104" i="16"/>
  <c r="C103" i="16"/>
  <c r="E189" i="16"/>
  <c r="I189" i="16"/>
  <c r="J189" i="16"/>
  <c r="L189" i="16"/>
  <c r="D189" i="16"/>
  <c r="H189" i="16"/>
  <c r="M189" i="16"/>
  <c r="F189" i="16"/>
  <c r="O189" i="16"/>
  <c r="K189" i="16"/>
  <c r="G189" i="16"/>
  <c r="N189" i="16"/>
  <c r="J178" i="16"/>
  <c r="C177" i="16"/>
  <c r="J136" i="16"/>
  <c r="F136" i="16"/>
  <c r="C135" i="16"/>
  <c r="I136" i="16"/>
  <c r="H136" i="16"/>
  <c r="L136" i="16"/>
  <c r="K136" i="16"/>
  <c r="G136" i="16"/>
  <c r="O140" i="16"/>
  <c r="F46" i="16"/>
  <c r="C45" i="16"/>
  <c r="Q25" i="16"/>
  <c r="F22" i="16"/>
  <c r="F25" i="16"/>
  <c r="O22" i="16"/>
  <c r="O25" i="16"/>
  <c r="P25" i="16"/>
  <c r="S102" i="16"/>
  <c r="J24" i="27"/>
  <c r="C13" i="16" s="1"/>
  <c r="R13" i="16" s="1"/>
  <c r="J634" i="27"/>
  <c r="C155" i="16" s="1"/>
  <c r="P63" i="16" l="1"/>
  <c r="L63" i="16"/>
  <c r="E63" i="16"/>
  <c r="M63" i="16"/>
  <c r="F63" i="16"/>
  <c r="O63" i="16"/>
  <c r="H63" i="16"/>
  <c r="D63" i="16"/>
  <c r="N63" i="16"/>
  <c r="R63" i="16"/>
  <c r="G63" i="16"/>
  <c r="J63" i="16"/>
  <c r="K63" i="16"/>
  <c r="Q63" i="16"/>
  <c r="C183" i="16"/>
  <c r="S64" i="16"/>
  <c r="U64" i="16" s="1"/>
  <c r="E125" i="16"/>
  <c r="P121" i="16"/>
  <c r="S121" i="16" s="1"/>
  <c r="I134" i="16"/>
  <c r="J62" i="16"/>
  <c r="C61" i="16"/>
  <c r="H61" i="16" s="1"/>
  <c r="J106" i="27"/>
  <c r="C55" i="16" s="1"/>
  <c r="L55" i="16" s="1"/>
  <c r="J134" i="16"/>
  <c r="J133" i="16" s="1"/>
  <c r="N134" i="16"/>
  <c r="N133" i="16" s="1"/>
  <c r="O134" i="16"/>
  <c r="O133" i="16" s="1"/>
  <c r="M125" i="16"/>
  <c r="G125" i="16"/>
  <c r="F125" i="16"/>
  <c r="U126" i="16"/>
  <c r="O125" i="16"/>
  <c r="N125" i="16"/>
  <c r="K125" i="16"/>
  <c r="F118" i="16"/>
  <c r="F86" i="16" s="1"/>
  <c r="I125" i="16"/>
  <c r="Q125" i="16"/>
  <c r="P125" i="16"/>
  <c r="S18" i="16"/>
  <c r="U18" i="16" s="1"/>
  <c r="R125" i="16"/>
  <c r="L125" i="16"/>
  <c r="J125" i="16"/>
  <c r="H125" i="16"/>
  <c r="I88" i="16"/>
  <c r="I86" i="16" s="1"/>
  <c r="L99" i="16"/>
  <c r="J99" i="16"/>
  <c r="K99" i="16"/>
  <c r="P99" i="16"/>
  <c r="N99" i="16"/>
  <c r="O99" i="16"/>
  <c r="D295" i="35" s="1"/>
  <c r="D9" i="35" s="1"/>
  <c r="I99" i="16"/>
  <c r="H99" i="16"/>
  <c r="M99" i="16"/>
  <c r="E29" i="16"/>
  <c r="S29" i="16" s="1"/>
  <c r="J252" i="27"/>
  <c r="J251" i="27" s="1"/>
  <c r="J207" i="27" s="1"/>
  <c r="C87" i="16" s="1"/>
  <c r="S60" i="16"/>
  <c r="U60" i="16" s="1"/>
  <c r="P98" i="16"/>
  <c r="O98" i="16"/>
  <c r="O88" i="16" s="1"/>
  <c r="M98" i="16"/>
  <c r="D36" i="16"/>
  <c r="D34" i="16" s="1"/>
  <c r="S34" i="16" s="1"/>
  <c r="J52" i="27"/>
  <c r="C33" i="16" s="1"/>
  <c r="J33" i="16" s="1"/>
  <c r="E28" i="16"/>
  <c r="E12" i="16" s="1"/>
  <c r="E31" i="16"/>
  <c r="S31" i="16" s="1"/>
  <c r="E193" i="16"/>
  <c r="K119" i="16"/>
  <c r="J688" i="27"/>
  <c r="C173" i="16" s="1"/>
  <c r="J174" i="16"/>
  <c r="Q27" i="16"/>
  <c r="M49" i="16"/>
  <c r="U48" i="16"/>
  <c r="K93" i="16"/>
  <c r="S32" i="16"/>
  <c r="U32" i="16" s="1"/>
  <c r="G93" i="16"/>
  <c r="F67" i="16"/>
  <c r="K47" i="16"/>
  <c r="G65" i="16"/>
  <c r="H49" i="16"/>
  <c r="N49" i="16"/>
  <c r="E119" i="16"/>
  <c r="J132" i="16"/>
  <c r="S54" i="16"/>
  <c r="U54" i="16" s="1"/>
  <c r="C131" i="16"/>
  <c r="R131" i="16" s="1"/>
  <c r="C175" i="16"/>
  <c r="J175" i="16" s="1"/>
  <c r="J419" i="27"/>
  <c r="C127" i="16" s="1"/>
  <c r="M119" i="16"/>
  <c r="J119" i="16"/>
  <c r="F132" i="16"/>
  <c r="F128" i="16" s="1"/>
  <c r="G132" i="16"/>
  <c r="G128" i="16" s="1"/>
  <c r="L119" i="16"/>
  <c r="U102" i="16"/>
  <c r="L132" i="16"/>
  <c r="L128" i="16" s="1"/>
  <c r="K132" i="16"/>
  <c r="K128" i="16" s="1"/>
  <c r="J101" i="16"/>
  <c r="I119" i="16"/>
  <c r="I132" i="16"/>
  <c r="L195" i="16"/>
  <c r="G56" i="16"/>
  <c r="J65" i="16"/>
  <c r="R195" i="16"/>
  <c r="R189" i="16"/>
  <c r="M93" i="16"/>
  <c r="D193" i="16"/>
  <c r="L49" i="16"/>
  <c r="J49" i="16"/>
  <c r="E49" i="16"/>
  <c r="I49" i="16"/>
  <c r="H93" i="16"/>
  <c r="E93" i="16"/>
  <c r="U94" i="16"/>
  <c r="Q49" i="16"/>
  <c r="P49" i="16"/>
  <c r="D49" i="16"/>
  <c r="R49" i="16"/>
  <c r="M67" i="16"/>
  <c r="U50" i="16"/>
  <c r="O93" i="16"/>
  <c r="N93" i="16"/>
  <c r="O49" i="16"/>
  <c r="K49" i="16"/>
  <c r="G49" i="16"/>
  <c r="I67" i="16"/>
  <c r="L93" i="16"/>
  <c r="I65" i="16"/>
  <c r="N65" i="16"/>
  <c r="K65" i="16"/>
  <c r="L65" i="16"/>
  <c r="P65" i="16"/>
  <c r="F65" i="16"/>
  <c r="E39" i="16"/>
  <c r="S39" i="16" s="1"/>
  <c r="S40" i="16"/>
  <c r="U40" i="16" s="1"/>
  <c r="O9" i="16"/>
  <c r="K135" i="16"/>
  <c r="M47" i="16"/>
  <c r="S66" i="16"/>
  <c r="U66" i="16" s="1"/>
  <c r="R47" i="16"/>
  <c r="N47" i="16"/>
  <c r="S37" i="16"/>
  <c r="I93" i="16"/>
  <c r="F93" i="16"/>
  <c r="D93" i="16"/>
  <c r="H65" i="16"/>
  <c r="D47" i="16"/>
  <c r="E65" i="16"/>
  <c r="O65" i="16"/>
  <c r="M65" i="16"/>
  <c r="Q93" i="16"/>
  <c r="P93" i="16"/>
  <c r="J93" i="16"/>
  <c r="J47" i="16"/>
  <c r="Q47" i="16"/>
  <c r="R65" i="16"/>
  <c r="D65" i="16"/>
  <c r="E83" i="16"/>
  <c r="S83" i="16" s="1"/>
  <c r="E76" i="16"/>
  <c r="E42" i="16" s="1"/>
  <c r="L68" i="16"/>
  <c r="L67" i="16" s="1"/>
  <c r="L181" i="16"/>
  <c r="H181" i="16"/>
  <c r="N161" i="16"/>
  <c r="H195" i="16"/>
  <c r="S90" i="16"/>
  <c r="U90" i="16" s="1"/>
  <c r="O195" i="16"/>
  <c r="H101" i="16"/>
  <c r="I101" i="16"/>
  <c r="K88" i="16"/>
  <c r="K86" i="16" s="1"/>
  <c r="Q101" i="16"/>
  <c r="K101" i="16"/>
  <c r="D101" i="16"/>
  <c r="I9" i="16"/>
  <c r="L9" i="16"/>
  <c r="F9" i="16"/>
  <c r="K9" i="16"/>
  <c r="R9" i="16"/>
  <c r="Q9" i="16"/>
  <c r="M9" i="16"/>
  <c r="J9" i="16"/>
  <c r="E9" i="16"/>
  <c r="D9" i="16"/>
  <c r="N9" i="16"/>
  <c r="G119" i="16"/>
  <c r="R119" i="16"/>
  <c r="N119" i="16"/>
  <c r="N195" i="16"/>
  <c r="G67" i="16"/>
  <c r="K67" i="16"/>
  <c r="Q120" i="16"/>
  <c r="Q119" i="16" s="1"/>
  <c r="O120" i="16"/>
  <c r="O118" i="16" s="1"/>
  <c r="H119" i="16"/>
  <c r="F119" i="16"/>
  <c r="D195" i="16"/>
  <c r="N149" i="16"/>
  <c r="R67" i="16"/>
  <c r="J379" i="27"/>
  <c r="C117" i="16" s="1"/>
  <c r="R117" i="16" s="1"/>
  <c r="P120" i="16"/>
  <c r="P119" i="16" s="1"/>
  <c r="P195" i="16"/>
  <c r="E67" i="16"/>
  <c r="N67" i="16"/>
  <c r="J67" i="16"/>
  <c r="M195" i="16"/>
  <c r="H67" i="16"/>
  <c r="D67" i="16"/>
  <c r="P67" i="16"/>
  <c r="D33" i="2"/>
  <c r="G195" i="16"/>
  <c r="S70" i="16"/>
  <c r="U70" i="16" s="1"/>
  <c r="P27" i="16"/>
  <c r="L89" i="16"/>
  <c r="E195" i="16"/>
  <c r="J195" i="16"/>
  <c r="I195" i="16"/>
  <c r="K195" i="16"/>
  <c r="F195" i="16"/>
  <c r="G27" i="16"/>
  <c r="R27" i="16"/>
  <c r="H27" i="16"/>
  <c r="N27" i="16"/>
  <c r="K27" i="16"/>
  <c r="L27" i="16"/>
  <c r="M27" i="16"/>
  <c r="J187" i="16"/>
  <c r="F27" i="16"/>
  <c r="J27" i="16"/>
  <c r="I27" i="16"/>
  <c r="D27" i="16"/>
  <c r="P9" i="16"/>
  <c r="S10" i="16"/>
  <c r="U10" i="16" s="1"/>
  <c r="G9" i="16"/>
  <c r="E181" i="16"/>
  <c r="Q181" i="16"/>
  <c r="D145" i="16"/>
  <c r="Q189" i="16"/>
  <c r="N181" i="16"/>
  <c r="R181" i="16"/>
  <c r="J88" i="16"/>
  <c r="J86" i="16" s="1"/>
  <c r="K181" i="16"/>
  <c r="O181" i="16"/>
  <c r="E99" i="16"/>
  <c r="H88" i="16"/>
  <c r="H86" i="16" s="1"/>
  <c r="S59" i="16"/>
  <c r="S196" i="16"/>
  <c r="U196" i="16" s="1"/>
  <c r="L101" i="16"/>
  <c r="F181" i="16"/>
  <c r="P181" i="16"/>
  <c r="M181" i="16"/>
  <c r="D181" i="16"/>
  <c r="I194" i="16"/>
  <c r="I193" i="16" s="1"/>
  <c r="F145" i="16"/>
  <c r="E101" i="16"/>
  <c r="P101" i="16"/>
  <c r="G101" i="16"/>
  <c r="R101" i="16"/>
  <c r="H47" i="16"/>
  <c r="L47" i="16"/>
  <c r="E47" i="16"/>
  <c r="S116" i="16"/>
  <c r="U116" i="16" s="1"/>
  <c r="F101" i="16"/>
  <c r="J181" i="16"/>
  <c r="I181" i="16"/>
  <c r="G181" i="16"/>
  <c r="F47" i="16"/>
  <c r="N101" i="16"/>
  <c r="O101" i="16"/>
  <c r="G47" i="16"/>
  <c r="I47" i="16"/>
  <c r="P47" i="16"/>
  <c r="H187" i="16"/>
  <c r="D149" i="16"/>
  <c r="L161" i="16"/>
  <c r="H35" i="16"/>
  <c r="M149" i="16"/>
  <c r="G161" i="16"/>
  <c r="R179" i="16"/>
  <c r="S179" i="16" s="1"/>
  <c r="O43" i="16"/>
  <c r="F187" i="16"/>
  <c r="Q43" i="16"/>
  <c r="D31" i="2"/>
  <c r="M92" i="16"/>
  <c r="S92" i="16" s="1"/>
  <c r="D187" i="16"/>
  <c r="M187" i="16"/>
  <c r="C91" i="16"/>
  <c r="J91" i="16" s="1"/>
  <c r="K187" i="16"/>
  <c r="M43" i="16"/>
  <c r="F149" i="16"/>
  <c r="K149" i="16"/>
  <c r="K161" i="16"/>
  <c r="J161" i="16"/>
  <c r="R161" i="16"/>
  <c r="O149" i="16"/>
  <c r="P189" i="16"/>
  <c r="F35" i="16"/>
  <c r="P149" i="16"/>
  <c r="H149" i="16"/>
  <c r="G149" i="16"/>
  <c r="I149" i="16"/>
  <c r="E149" i="16"/>
  <c r="D161" i="16"/>
  <c r="M161" i="16"/>
  <c r="Q161" i="16"/>
  <c r="E161" i="16"/>
  <c r="S150" i="16"/>
  <c r="U150" i="16" s="1"/>
  <c r="P161" i="16"/>
  <c r="E35" i="16"/>
  <c r="O187" i="16"/>
  <c r="E187" i="16"/>
  <c r="N187" i="16"/>
  <c r="L43" i="16"/>
  <c r="R187" i="16"/>
  <c r="R149" i="16"/>
  <c r="J149" i="16"/>
  <c r="Q149" i="16"/>
  <c r="K143" i="16"/>
  <c r="S143" i="16" s="1"/>
  <c r="F161" i="16"/>
  <c r="I161" i="16"/>
  <c r="S170" i="16"/>
  <c r="U170" i="16" s="1"/>
  <c r="K35" i="16"/>
  <c r="I187" i="16"/>
  <c r="G187" i="16"/>
  <c r="D43" i="16"/>
  <c r="O71" i="16"/>
  <c r="S95" i="16"/>
  <c r="C105" i="16"/>
  <c r="I105" i="16" s="1"/>
  <c r="F71" i="16"/>
  <c r="U114" i="16"/>
  <c r="S112" i="16"/>
  <c r="U112" i="16" s="1"/>
  <c r="H145" i="16"/>
  <c r="K115" i="16"/>
  <c r="O89" i="16"/>
  <c r="D78" i="16"/>
  <c r="D77" i="16" s="1"/>
  <c r="P71" i="16"/>
  <c r="I89" i="16"/>
  <c r="N115" i="16"/>
  <c r="F89" i="16"/>
  <c r="M139" i="16"/>
  <c r="M113" i="16"/>
  <c r="N89" i="16"/>
  <c r="J115" i="16"/>
  <c r="R115" i="16"/>
  <c r="E89" i="16"/>
  <c r="H89" i="16"/>
  <c r="R106" i="16"/>
  <c r="E113" i="16"/>
  <c r="O161" i="16"/>
  <c r="G71" i="16"/>
  <c r="H71" i="16"/>
  <c r="I71" i="16"/>
  <c r="J71" i="16"/>
  <c r="Q113" i="16"/>
  <c r="K89" i="16"/>
  <c r="S162" i="16"/>
  <c r="U162" i="16" s="1"/>
  <c r="Q71" i="16"/>
  <c r="D71" i="16"/>
  <c r="M71" i="16"/>
  <c r="N71" i="16"/>
  <c r="G89" i="16"/>
  <c r="I115" i="16"/>
  <c r="Q89" i="16"/>
  <c r="D89" i="16"/>
  <c r="J89" i="16"/>
  <c r="J113" i="16"/>
  <c r="J667" i="27"/>
  <c r="J666" i="27" s="1"/>
  <c r="C165" i="16" s="1"/>
  <c r="K71" i="16"/>
  <c r="L71" i="16"/>
  <c r="R71" i="16"/>
  <c r="L115" i="16"/>
  <c r="P89" i="16"/>
  <c r="M89" i="16"/>
  <c r="S190" i="16"/>
  <c r="U190" i="16" s="1"/>
  <c r="O115" i="16"/>
  <c r="E139" i="16"/>
  <c r="J154" i="27"/>
  <c r="C75" i="16" s="1"/>
  <c r="D99" i="16"/>
  <c r="J145" i="16"/>
  <c r="Q145" i="16"/>
  <c r="I145" i="16"/>
  <c r="Q99" i="16"/>
  <c r="R99" i="16"/>
  <c r="K145" i="16"/>
  <c r="M145" i="16"/>
  <c r="N145" i="16"/>
  <c r="R145" i="16"/>
  <c r="K168" i="16"/>
  <c r="K166" i="16" s="1"/>
  <c r="K169" i="16"/>
  <c r="R174" i="16"/>
  <c r="R139" i="16"/>
  <c r="K140" i="16"/>
  <c r="K139" i="16" s="1"/>
  <c r="N35" i="16"/>
  <c r="R35" i="16"/>
  <c r="U146" i="16"/>
  <c r="P145" i="16"/>
  <c r="F99" i="16"/>
  <c r="O145" i="16"/>
  <c r="E145" i="16"/>
  <c r="L145" i="16"/>
  <c r="P140" i="16"/>
  <c r="P139" i="16" s="1"/>
  <c r="G35" i="16"/>
  <c r="E115" i="16"/>
  <c r="H115" i="16"/>
  <c r="F115" i="16"/>
  <c r="P106" i="16"/>
  <c r="L113" i="16"/>
  <c r="H113" i="16"/>
  <c r="E43" i="16"/>
  <c r="H43" i="16"/>
  <c r="R43" i="16"/>
  <c r="M115" i="16"/>
  <c r="G115" i="16"/>
  <c r="D115" i="16"/>
  <c r="O113" i="16"/>
  <c r="R113" i="16"/>
  <c r="N43" i="16"/>
  <c r="I43" i="16"/>
  <c r="P43" i="16"/>
  <c r="S19" i="16"/>
  <c r="S100" i="16"/>
  <c r="U100" i="16" s="1"/>
  <c r="N113" i="16"/>
  <c r="G113" i="16"/>
  <c r="D113" i="16"/>
  <c r="I113" i="16"/>
  <c r="C79" i="16"/>
  <c r="K113" i="16"/>
  <c r="F113" i="16"/>
  <c r="D80" i="16"/>
  <c r="K43" i="16"/>
  <c r="K193" i="16"/>
  <c r="Q187" i="16"/>
  <c r="M193" i="16"/>
  <c r="H193" i="16"/>
  <c r="G193" i="16"/>
  <c r="Q193" i="16"/>
  <c r="J193" i="16"/>
  <c r="H141" i="16"/>
  <c r="L193" i="16"/>
  <c r="N193" i="16"/>
  <c r="O193" i="16"/>
  <c r="P193" i="16"/>
  <c r="P115" i="16"/>
  <c r="O35" i="16"/>
  <c r="M35" i="16"/>
  <c r="I35" i="16"/>
  <c r="Q35" i="16"/>
  <c r="P35" i="16"/>
  <c r="L35" i="16"/>
  <c r="O141" i="16"/>
  <c r="S72" i="16"/>
  <c r="U72" i="16" s="1"/>
  <c r="O68" i="16"/>
  <c r="R141" i="16"/>
  <c r="M141" i="16"/>
  <c r="E141" i="16"/>
  <c r="F141" i="16"/>
  <c r="K141" i="16"/>
  <c r="J141" i="16"/>
  <c r="L141" i="16"/>
  <c r="G135" i="16"/>
  <c r="I135" i="16"/>
  <c r="G141" i="16"/>
  <c r="N141" i="16"/>
  <c r="P141" i="16"/>
  <c r="D141" i="16"/>
  <c r="Q141" i="16"/>
  <c r="L169" i="16"/>
  <c r="L140" i="16"/>
  <c r="L138" i="16" s="1"/>
  <c r="S142" i="16"/>
  <c r="U142" i="16" s="1"/>
  <c r="O155" i="16"/>
  <c r="O103" i="16"/>
  <c r="R21" i="16"/>
  <c r="E21" i="16"/>
  <c r="R12" i="16"/>
  <c r="L129" i="16"/>
  <c r="J129" i="16"/>
  <c r="L21" i="16"/>
  <c r="L12" i="16"/>
  <c r="G86" i="16"/>
  <c r="F193" i="16"/>
  <c r="H21" i="16"/>
  <c r="H12" i="16"/>
  <c r="P51" i="16"/>
  <c r="J51" i="16"/>
  <c r="F51" i="16"/>
  <c r="M51" i="16"/>
  <c r="O51" i="16"/>
  <c r="I51" i="16"/>
  <c r="E51" i="16"/>
  <c r="R51" i="16"/>
  <c r="H51" i="16"/>
  <c r="Q51" i="16"/>
  <c r="N51" i="16"/>
  <c r="K51" i="16"/>
  <c r="L51" i="16"/>
  <c r="D51" i="16"/>
  <c r="D138" i="16"/>
  <c r="D139" i="16"/>
  <c r="Q23" i="16"/>
  <c r="K23" i="16"/>
  <c r="F23" i="16"/>
  <c r="M23" i="16"/>
  <c r="J23" i="16"/>
  <c r="D23" i="16"/>
  <c r="I23" i="16"/>
  <c r="E23" i="16"/>
  <c r="L23" i="16"/>
  <c r="H23" i="16"/>
  <c r="O23" i="16"/>
  <c r="G23" i="16"/>
  <c r="N23" i="16"/>
  <c r="R23" i="16"/>
  <c r="M171" i="16"/>
  <c r="M168" i="16"/>
  <c r="Q183" i="16"/>
  <c r="M183" i="16"/>
  <c r="I183" i="16"/>
  <c r="E183" i="16"/>
  <c r="P183" i="16"/>
  <c r="L183" i="16"/>
  <c r="H183" i="16"/>
  <c r="D183" i="16"/>
  <c r="K183" i="16"/>
  <c r="J183" i="16"/>
  <c r="F183" i="16"/>
  <c r="O183" i="16"/>
  <c r="N183" i="16"/>
  <c r="G183" i="16"/>
  <c r="P21" i="16"/>
  <c r="P12" i="16"/>
  <c r="R157" i="16"/>
  <c r="M157" i="16"/>
  <c r="F157" i="16"/>
  <c r="E157" i="16"/>
  <c r="J157" i="16"/>
  <c r="N157" i="16"/>
  <c r="Q157" i="16"/>
  <c r="H157" i="16"/>
  <c r="L157" i="16"/>
  <c r="P157" i="16"/>
  <c r="O157" i="16"/>
  <c r="D157" i="16"/>
  <c r="Q129" i="16"/>
  <c r="R129" i="16"/>
  <c r="M129" i="16"/>
  <c r="O129" i="16"/>
  <c r="D129" i="16"/>
  <c r="N129" i="16"/>
  <c r="E129" i="16"/>
  <c r="P129" i="16"/>
  <c r="S130" i="16"/>
  <c r="U130" i="16" s="1"/>
  <c r="F129" i="16"/>
  <c r="M21" i="16"/>
  <c r="M12" i="16"/>
  <c r="S52" i="16"/>
  <c r="U52" i="16" s="1"/>
  <c r="G44" i="16"/>
  <c r="G51" i="16"/>
  <c r="S151" i="16"/>
  <c r="S185" i="16"/>
  <c r="R147" i="16"/>
  <c r="L147" i="16"/>
  <c r="K147" i="16"/>
  <c r="E147" i="16"/>
  <c r="G147" i="16"/>
  <c r="M147" i="16"/>
  <c r="N147" i="16"/>
  <c r="F147" i="16"/>
  <c r="H147" i="16"/>
  <c r="J147" i="16"/>
  <c r="I147" i="16"/>
  <c r="O147" i="16"/>
  <c r="D147" i="16"/>
  <c r="L86" i="16"/>
  <c r="F138" i="16"/>
  <c r="F139" i="16"/>
  <c r="R171" i="16"/>
  <c r="I171" i="16"/>
  <c r="H171" i="16"/>
  <c r="F171" i="16"/>
  <c r="G171" i="16"/>
  <c r="E171" i="16"/>
  <c r="P171" i="16"/>
  <c r="Q171" i="16"/>
  <c r="D171" i="16"/>
  <c r="N171" i="16"/>
  <c r="J171" i="16"/>
  <c r="O171" i="16"/>
  <c r="S154" i="16"/>
  <c r="U154" i="16" s="1"/>
  <c r="P153" i="16"/>
  <c r="O15" i="16"/>
  <c r="P15" i="16"/>
  <c r="M15" i="16"/>
  <c r="J15" i="16"/>
  <c r="E15" i="16"/>
  <c r="K15" i="16"/>
  <c r="Q15" i="16"/>
  <c r="I15" i="16"/>
  <c r="F15" i="16"/>
  <c r="L15" i="16"/>
  <c r="N15" i="16"/>
  <c r="H15" i="16"/>
  <c r="R15" i="16"/>
  <c r="G15" i="16"/>
  <c r="S25" i="16"/>
  <c r="S53" i="16"/>
  <c r="I42" i="16"/>
  <c r="S158" i="16"/>
  <c r="U158" i="16" s="1"/>
  <c r="G157" i="16"/>
  <c r="G156" i="16"/>
  <c r="G138" i="16" s="1"/>
  <c r="O21" i="16"/>
  <c r="O12" i="16"/>
  <c r="N135" i="16"/>
  <c r="O135" i="16"/>
  <c r="Q135" i="16"/>
  <c r="D135" i="16"/>
  <c r="P135" i="16"/>
  <c r="E135" i="16"/>
  <c r="R135" i="16"/>
  <c r="M135" i="16"/>
  <c r="J177" i="16"/>
  <c r="S178" i="16"/>
  <c r="U178" i="16" s="1"/>
  <c r="S104" i="16"/>
  <c r="U104" i="16" s="1"/>
  <c r="N103" i="16"/>
  <c r="I139" i="16"/>
  <c r="N155" i="16"/>
  <c r="J155" i="16"/>
  <c r="L155" i="16"/>
  <c r="R155" i="16"/>
  <c r="M155" i="16"/>
  <c r="F155" i="16"/>
  <c r="Q155" i="16"/>
  <c r="E155" i="16"/>
  <c r="H155" i="16"/>
  <c r="D155" i="16"/>
  <c r="I133" i="16"/>
  <c r="S46" i="16"/>
  <c r="U46" i="16" s="1"/>
  <c r="F45" i="16"/>
  <c r="F44" i="16"/>
  <c r="O138" i="16"/>
  <c r="O139" i="16"/>
  <c r="L135" i="16"/>
  <c r="F135" i="16"/>
  <c r="S136" i="16"/>
  <c r="U136" i="16" s="1"/>
  <c r="S110" i="16"/>
  <c r="U110" i="16" s="1"/>
  <c r="O109" i="16"/>
  <c r="G129" i="16"/>
  <c r="K129" i="16"/>
  <c r="H56" i="16"/>
  <c r="L166" i="16"/>
  <c r="K21" i="16"/>
  <c r="K12" i="16"/>
  <c r="J21" i="16"/>
  <c r="J12" i="16"/>
  <c r="D61" i="16"/>
  <c r="J138" i="16"/>
  <c r="J139" i="16"/>
  <c r="S163" i="16"/>
  <c r="N88" i="16"/>
  <c r="Q140" i="16"/>
  <c r="Q147" i="16"/>
  <c r="H139" i="16"/>
  <c r="H138" i="16"/>
  <c r="R159" i="16"/>
  <c r="N159" i="16"/>
  <c r="J159" i="16"/>
  <c r="F159" i="16"/>
  <c r="Q159" i="16"/>
  <c r="M159" i="16"/>
  <c r="I159" i="16"/>
  <c r="E159" i="16"/>
  <c r="H159" i="16"/>
  <c r="O159" i="16"/>
  <c r="G159" i="16"/>
  <c r="K159" i="16"/>
  <c r="D159" i="16"/>
  <c r="L159" i="16"/>
  <c r="L171" i="16"/>
  <c r="P169" i="16"/>
  <c r="P168" i="16"/>
  <c r="G153" i="16"/>
  <c r="K153" i="16"/>
  <c r="J153" i="16"/>
  <c r="N153" i="16"/>
  <c r="I153" i="16"/>
  <c r="L153" i="16"/>
  <c r="H153" i="16"/>
  <c r="R153" i="16"/>
  <c r="Q153" i="16"/>
  <c r="E153" i="16"/>
  <c r="D153" i="16"/>
  <c r="F153" i="16"/>
  <c r="O153" i="16"/>
  <c r="D14" i="16"/>
  <c r="D15" i="16"/>
  <c r="S16" i="16"/>
  <c r="U16" i="16" s="1"/>
  <c r="Q88" i="16"/>
  <c r="N21" i="16"/>
  <c r="N12" i="16"/>
  <c r="I21" i="16"/>
  <c r="I12" i="16"/>
  <c r="H81" i="16"/>
  <c r="P81" i="16"/>
  <c r="L81" i="16"/>
  <c r="O81" i="16"/>
  <c r="K81" i="16"/>
  <c r="Q81" i="16"/>
  <c r="I81" i="16"/>
  <c r="M81" i="16"/>
  <c r="R81" i="16"/>
  <c r="N81" i="16"/>
  <c r="J81" i="16"/>
  <c r="F81" i="16"/>
  <c r="G81" i="16"/>
  <c r="P187" i="16"/>
  <c r="S188" i="16"/>
  <c r="U188" i="16" s="1"/>
  <c r="P23" i="16"/>
  <c r="S124" i="16"/>
  <c r="U124" i="16" s="1"/>
  <c r="P123" i="16"/>
  <c r="R77" i="16"/>
  <c r="P77" i="16"/>
  <c r="E77" i="16"/>
  <c r="F77" i="16"/>
  <c r="G77" i="16"/>
  <c r="H77" i="16"/>
  <c r="J77" i="16"/>
  <c r="L77" i="16"/>
  <c r="M77" i="16"/>
  <c r="N77" i="16"/>
  <c r="Q77" i="16"/>
  <c r="O77" i="16"/>
  <c r="I77" i="16"/>
  <c r="K77" i="16"/>
  <c r="I156" i="16"/>
  <c r="I157" i="16"/>
  <c r="E107" i="16"/>
  <c r="P107" i="16"/>
  <c r="L107" i="16"/>
  <c r="H107" i="16"/>
  <c r="O107" i="16"/>
  <c r="K107" i="16"/>
  <c r="G107" i="16"/>
  <c r="R107" i="16"/>
  <c r="I107" i="16"/>
  <c r="N107" i="16"/>
  <c r="F107" i="16"/>
  <c r="J107" i="16"/>
  <c r="M107" i="16"/>
  <c r="D107" i="16"/>
  <c r="N177" i="16"/>
  <c r="Q177" i="16"/>
  <c r="D177" i="16"/>
  <c r="O177" i="16"/>
  <c r="E177" i="16"/>
  <c r="R177" i="16"/>
  <c r="P177" i="16"/>
  <c r="F177" i="16"/>
  <c r="G177" i="16"/>
  <c r="K177" i="16"/>
  <c r="M177" i="16"/>
  <c r="I177" i="16"/>
  <c r="L177" i="16"/>
  <c r="H177" i="16"/>
  <c r="S69" i="16"/>
  <c r="M133" i="16"/>
  <c r="R133" i="16"/>
  <c r="Q133" i="16"/>
  <c r="P133" i="16"/>
  <c r="F133" i="16"/>
  <c r="L133" i="16"/>
  <c r="D133" i="16"/>
  <c r="E133" i="16"/>
  <c r="G133" i="16"/>
  <c r="H133" i="16"/>
  <c r="K133" i="16"/>
  <c r="I45" i="16"/>
  <c r="P45" i="16"/>
  <c r="L45" i="16"/>
  <c r="O45" i="16"/>
  <c r="K45" i="16"/>
  <c r="D45" i="16"/>
  <c r="M45" i="16"/>
  <c r="R45" i="16"/>
  <c r="J45" i="16"/>
  <c r="G45" i="16"/>
  <c r="Q45" i="16"/>
  <c r="N45" i="16"/>
  <c r="E45" i="16"/>
  <c r="H45" i="16"/>
  <c r="H13" i="16"/>
  <c r="K13" i="16"/>
  <c r="F13" i="16"/>
  <c r="G13" i="16"/>
  <c r="I13" i="16"/>
  <c r="N13" i="16"/>
  <c r="L13" i="16"/>
  <c r="M13" i="16"/>
  <c r="O13" i="16"/>
  <c r="J13" i="16"/>
  <c r="P13" i="16"/>
  <c r="Q13" i="16"/>
  <c r="F12" i="16"/>
  <c r="F21" i="16"/>
  <c r="H135" i="16"/>
  <c r="J135" i="16"/>
  <c r="E13" i="16"/>
  <c r="R103" i="16"/>
  <c r="D103" i="16"/>
  <c r="E103" i="16"/>
  <c r="H103" i="16"/>
  <c r="K103" i="16"/>
  <c r="M103" i="16"/>
  <c r="I103" i="16"/>
  <c r="L103" i="16"/>
  <c r="G103" i="16"/>
  <c r="J103" i="16"/>
  <c r="P103" i="16"/>
  <c r="Q103" i="16"/>
  <c r="F103" i="16"/>
  <c r="S57" i="16"/>
  <c r="G139" i="16"/>
  <c r="I109" i="16"/>
  <c r="Q109" i="16"/>
  <c r="M109" i="16"/>
  <c r="F109" i="16"/>
  <c r="P109" i="16"/>
  <c r="L109" i="16"/>
  <c r="N109" i="16"/>
  <c r="K109" i="16"/>
  <c r="J109" i="16"/>
  <c r="R109" i="16"/>
  <c r="G109" i="16"/>
  <c r="D109" i="16"/>
  <c r="H109" i="16"/>
  <c r="E109" i="16"/>
  <c r="H128" i="16"/>
  <c r="H129" i="16"/>
  <c r="I129" i="16"/>
  <c r="G12" i="16"/>
  <c r="G21" i="16"/>
  <c r="S111" i="16"/>
  <c r="S17" i="16"/>
  <c r="P147" i="16"/>
  <c r="S148" i="16"/>
  <c r="U148" i="16" s="1"/>
  <c r="S160" i="16"/>
  <c r="U160" i="16" s="1"/>
  <c r="P159" i="16"/>
  <c r="K171" i="16"/>
  <c r="S172" i="16"/>
  <c r="U172" i="16" s="1"/>
  <c r="O169" i="16"/>
  <c r="R169" i="16"/>
  <c r="G169" i="16"/>
  <c r="F169" i="16"/>
  <c r="Q169" i="16"/>
  <c r="M169" i="16"/>
  <c r="N169" i="16"/>
  <c r="D169" i="16"/>
  <c r="E169" i="16"/>
  <c r="H169" i="16"/>
  <c r="I169" i="16"/>
  <c r="J169" i="16"/>
  <c r="S184" i="16"/>
  <c r="U184" i="16" s="1"/>
  <c r="R183" i="16"/>
  <c r="M153" i="16"/>
  <c r="M138" i="16"/>
  <c r="P156" i="16"/>
  <c r="S22" i="16"/>
  <c r="U22" i="16" s="1"/>
  <c r="D21" i="16"/>
  <c r="D81" i="16"/>
  <c r="S82" i="16"/>
  <c r="U82" i="16" s="1"/>
  <c r="U24" i="16"/>
  <c r="R123" i="16"/>
  <c r="J123" i="16"/>
  <c r="K123" i="16"/>
  <c r="E123" i="16"/>
  <c r="H123" i="16"/>
  <c r="N123" i="16"/>
  <c r="O123" i="16"/>
  <c r="Q123" i="16"/>
  <c r="I123" i="16"/>
  <c r="D123" i="16"/>
  <c r="M123" i="16"/>
  <c r="F123" i="16"/>
  <c r="G123" i="16"/>
  <c r="L123" i="16"/>
  <c r="K156" i="16"/>
  <c r="K157" i="16"/>
  <c r="S108" i="16"/>
  <c r="U108" i="16" s="1"/>
  <c r="Q107" i="16"/>
  <c r="J534" i="27"/>
  <c r="C137" i="16" s="1"/>
  <c r="S63" i="16" l="1"/>
  <c r="O128" i="16"/>
  <c r="O127" i="16" s="1"/>
  <c r="N128" i="16"/>
  <c r="N127" i="16" s="1"/>
  <c r="S134" i="16"/>
  <c r="U134" i="16" s="1"/>
  <c r="S28" i="16"/>
  <c r="U28" i="16" s="1"/>
  <c r="E27" i="16"/>
  <c r="S27" i="16" s="1"/>
  <c r="J128" i="16"/>
  <c r="J127" i="16" s="1"/>
  <c r="I128" i="16"/>
  <c r="I127" i="16" s="1"/>
  <c r="E61" i="16"/>
  <c r="R55" i="16"/>
  <c r="E55" i="16"/>
  <c r="I55" i="16"/>
  <c r="P55" i="16"/>
  <c r="D55" i="16"/>
  <c r="K55" i="16"/>
  <c r="M55" i="16"/>
  <c r="N55" i="16"/>
  <c r="F55" i="16"/>
  <c r="K61" i="16"/>
  <c r="J61" i="16"/>
  <c r="N61" i="16"/>
  <c r="P61" i="16"/>
  <c r="O61" i="16"/>
  <c r="M61" i="16"/>
  <c r="S62" i="16"/>
  <c r="U62" i="16" s="1"/>
  <c r="J56" i="16"/>
  <c r="J42" i="16" s="1"/>
  <c r="F61" i="16"/>
  <c r="L61" i="16"/>
  <c r="Q61" i="16"/>
  <c r="G61" i="16"/>
  <c r="R61" i="16"/>
  <c r="I61" i="16"/>
  <c r="G55" i="16"/>
  <c r="Q55" i="16"/>
  <c r="O55" i="16"/>
  <c r="S125" i="16"/>
  <c r="M33" i="16"/>
  <c r="H33" i="16"/>
  <c r="I175" i="16"/>
  <c r="C97" i="16"/>
  <c r="O97" i="16" s="1"/>
  <c r="P33" i="16"/>
  <c r="R33" i="16"/>
  <c r="I33" i="16"/>
  <c r="G33" i="16"/>
  <c r="N33" i="16"/>
  <c r="O33" i="16"/>
  <c r="L33" i="16"/>
  <c r="U34" i="16"/>
  <c r="J23" i="27"/>
  <c r="C11" i="16" s="1"/>
  <c r="Q11" i="16" s="1"/>
  <c r="K33" i="16"/>
  <c r="E33" i="16"/>
  <c r="F33" i="16"/>
  <c r="Q33" i="16"/>
  <c r="D33" i="16"/>
  <c r="D35" i="16"/>
  <c r="S35" i="16" s="1"/>
  <c r="E75" i="16"/>
  <c r="S98" i="16"/>
  <c r="S174" i="16"/>
  <c r="U174" i="16" s="1"/>
  <c r="S36" i="16"/>
  <c r="U36" i="16" s="1"/>
  <c r="J173" i="16"/>
  <c r="N131" i="16"/>
  <c r="D23" i="2"/>
  <c r="D29" i="2"/>
  <c r="H173" i="16"/>
  <c r="I173" i="16"/>
  <c r="K173" i="16"/>
  <c r="E173" i="16"/>
  <c r="O173" i="16"/>
  <c r="N173" i="16"/>
  <c r="P173" i="16"/>
  <c r="Q173" i="16"/>
  <c r="M173" i="16"/>
  <c r="L173" i="16"/>
  <c r="D173" i="16"/>
  <c r="G173" i="16"/>
  <c r="F173" i="16"/>
  <c r="K175" i="16"/>
  <c r="S49" i="16"/>
  <c r="S132" i="16"/>
  <c r="U132" i="16" s="1"/>
  <c r="H175" i="16"/>
  <c r="F175" i="16"/>
  <c r="L175" i="16"/>
  <c r="N175" i="16"/>
  <c r="O175" i="16"/>
  <c r="F131" i="16"/>
  <c r="R175" i="16"/>
  <c r="P175" i="16"/>
  <c r="D175" i="16"/>
  <c r="M175" i="16"/>
  <c r="J131" i="16"/>
  <c r="E175" i="16"/>
  <c r="U176" i="16"/>
  <c r="Q175" i="16"/>
  <c r="G175" i="16"/>
  <c r="S65" i="16"/>
  <c r="M131" i="16"/>
  <c r="D131" i="16"/>
  <c r="P131" i="16"/>
  <c r="I131" i="16"/>
  <c r="K131" i="16"/>
  <c r="G131" i="16"/>
  <c r="E131" i="16"/>
  <c r="H131" i="16"/>
  <c r="Q131" i="16"/>
  <c r="O131" i="16"/>
  <c r="L131" i="16"/>
  <c r="S78" i="16"/>
  <c r="U78" i="16" s="1"/>
  <c r="S93" i="16"/>
  <c r="R105" i="16"/>
  <c r="L42" i="16"/>
  <c r="L197" i="16" s="1"/>
  <c r="S68" i="16"/>
  <c r="U68" i="16" s="1"/>
  <c r="O119" i="16"/>
  <c r="S119" i="16" s="1"/>
  <c r="E117" i="16"/>
  <c r="S120" i="16"/>
  <c r="U120" i="16" s="1"/>
  <c r="N117" i="16"/>
  <c r="J117" i="16"/>
  <c r="L117" i="16"/>
  <c r="F117" i="16"/>
  <c r="G117" i="16"/>
  <c r="D117" i="16"/>
  <c r="O117" i="16"/>
  <c r="M117" i="16"/>
  <c r="I117" i="16"/>
  <c r="P118" i="16"/>
  <c r="P117" i="16" s="1"/>
  <c r="S9" i="16"/>
  <c r="R88" i="16"/>
  <c r="R86" i="16" s="1"/>
  <c r="H117" i="16"/>
  <c r="Q118" i="16"/>
  <c r="Q117" i="16" s="1"/>
  <c r="K117" i="16"/>
  <c r="E105" i="16"/>
  <c r="R91" i="16"/>
  <c r="S194" i="16"/>
  <c r="U194" i="16" s="1"/>
  <c r="S189" i="16"/>
  <c r="S195" i="16"/>
  <c r="M88" i="16"/>
  <c r="M86" i="16" s="1"/>
  <c r="R173" i="16"/>
  <c r="U92" i="16"/>
  <c r="S181" i="16"/>
  <c r="F105" i="16"/>
  <c r="S106" i="16"/>
  <c r="U106" i="16" s="1"/>
  <c r="J87" i="16"/>
  <c r="Q91" i="16"/>
  <c r="P88" i="16"/>
  <c r="P87" i="16" s="1"/>
  <c r="P91" i="16"/>
  <c r="D76" i="16"/>
  <c r="D42" i="16" s="1"/>
  <c r="S47" i="16"/>
  <c r="S101" i="16"/>
  <c r="H75" i="16"/>
  <c r="M105" i="16"/>
  <c r="E91" i="16"/>
  <c r="S89" i="16"/>
  <c r="M91" i="16"/>
  <c r="N91" i="16"/>
  <c r="I75" i="16"/>
  <c r="R75" i="16"/>
  <c r="L91" i="16"/>
  <c r="G91" i="16"/>
  <c r="F91" i="16"/>
  <c r="P75" i="16"/>
  <c r="N75" i="16"/>
  <c r="I91" i="16"/>
  <c r="D91" i="16"/>
  <c r="K91" i="16"/>
  <c r="L75" i="16"/>
  <c r="H91" i="16"/>
  <c r="O91" i="16"/>
  <c r="S149" i="16"/>
  <c r="N105" i="16"/>
  <c r="D105" i="16"/>
  <c r="J105" i="16"/>
  <c r="Q105" i="16"/>
  <c r="C167" i="16"/>
  <c r="K167" i="16" s="1"/>
  <c r="G105" i="16"/>
  <c r="H105" i="16"/>
  <c r="L105" i="16"/>
  <c r="S161" i="16"/>
  <c r="K105" i="16"/>
  <c r="O105" i="16"/>
  <c r="M75" i="16"/>
  <c r="G75" i="16"/>
  <c r="K75" i="16"/>
  <c r="S113" i="16"/>
  <c r="S71" i="16"/>
  <c r="F75" i="16"/>
  <c r="J75" i="16"/>
  <c r="Q75" i="16"/>
  <c r="O75" i="16"/>
  <c r="J69" i="27"/>
  <c r="D19" i="2" s="1"/>
  <c r="P105" i="16"/>
  <c r="S187" i="16"/>
  <c r="S145" i="16"/>
  <c r="S99" i="16"/>
  <c r="S115" i="16"/>
  <c r="D79" i="16"/>
  <c r="S193" i="16"/>
  <c r="D25" i="2"/>
  <c r="S80" i="16"/>
  <c r="U80" i="16" s="1"/>
  <c r="N79" i="16"/>
  <c r="M79" i="16"/>
  <c r="K79" i="16"/>
  <c r="E79" i="16"/>
  <c r="J79" i="16"/>
  <c r="I79" i="16"/>
  <c r="P79" i="16"/>
  <c r="F79" i="16"/>
  <c r="O79" i="16"/>
  <c r="L79" i="16"/>
  <c r="R79" i="16"/>
  <c r="Q79" i="16"/>
  <c r="G79" i="16"/>
  <c r="H79" i="16"/>
  <c r="M137" i="16"/>
  <c r="P155" i="16"/>
  <c r="K155" i="16"/>
  <c r="I155" i="16"/>
  <c r="S141" i="16"/>
  <c r="K127" i="16"/>
  <c r="L139" i="16"/>
  <c r="L127" i="16"/>
  <c r="L165" i="16"/>
  <c r="O67" i="16"/>
  <c r="S67" i="16" s="1"/>
  <c r="O42" i="16"/>
  <c r="S15" i="16"/>
  <c r="F137" i="16"/>
  <c r="J137" i="16"/>
  <c r="O137" i="16"/>
  <c r="H87" i="16"/>
  <c r="S51" i="16"/>
  <c r="S171" i="16"/>
  <c r="D27" i="2"/>
  <c r="H127" i="16"/>
  <c r="G137" i="16"/>
  <c r="G127" i="16"/>
  <c r="J206" i="27"/>
  <c r="D21" i="2" s="1"/>
  <c r="K87" i="16"/>
  <c r="Q87" i="16"/>
  <c r="P166" i="16"/>
  <c r="P165" i="16" s="1"/>
  <c r="S103" i="16"/>
  <c r="N87" i="16"/>
  <c r="N86" i="16"/>
  <c r="S169" i="16"/>
  <c r="R137" i="16"/>
  <c r="N137" i="16"/>
  <c r="E137" i="16"/>
  <c r="S123" i="16"/>
  <c r="K138" i="16"/>
  <c r="K137" i="16" s="1"/>
  <c r="F87" i="16"/>
  <c r="D87" i="16"/>
  <c r="E87" i="16"/>
  <c r="S109" i="16"/>
  <c r="S133" i="16"/>
  <c r="S77" i="16"/>
  <c r="S168" i="16"/>
  <c r="S135" i="16"/>
  <c r="H165" i="16"/>
  <c r="G165" i="16"/>
  <c r="O165" i="16"/>
  <c r="E165" i="16"/>
  <c r="I165" i="16"/>
  <c r="J165" i="16"/>
  <c r="D165" i="16"/>
  <c r="F165" i="16"/>
  <c r="Q165" i="16"/>
  <c r="N165" i="16"/>
  <c r="R165" i="16"/>
  <c r="L87" i="16"/>
  <c r="G42" i="16"/>
  <c r="G43" i="16"/>
  <c r="S157" i="16"/>
  <c r="M166" i="16"/>
  <c r="P138" i="16"/>
  <c r="P137" i="16" s="1"/>
  <c r="Q127" i="16"/>
  <c r="D127" i="16"/>
  <c r="R127" i="16"/>
  <c r="P127" i="16"/>
  <c r="E127" i="16"/>
  <c r="M127" i="16"/>
  <c r="K165" i="16"/>
  <c r="S21" i="16"/>
  <c r="D12" i="16"/>
  <c r="S14" i="16"/>
  <c r="U14" i="16" s="1"/>
  <c r="D13" i="16"/>
  <c r="S13" i="16" s="1"/>
  <c r="O86" i="16"/>
  <c r="O87" i="16"/>
  <c r="S177" i="16"/>
  <c r="H55" i="16"/>
  <c r="H42" i="16"/>
  <c r="E197" i="16"/>
  <c r="S147" i="16"/>
  <c r="S107" i="16"/>
  <c r="S153" i="16"/>
  <c r="S159" i="16"/>
  <c r="Q138" i="16"/>
  <c r="Q137" i="16" s="1"/>
  <c r="Q139" i="16"/>
  <c r="I138" i="16"/>
  <c r="I137" i="16" s="1"/>
  <c r="S156" i="16"/>
  <c r="U156" i="16" s="1"/>
  <c r="G155" i="16"/>
  <c r="S140" i="16"/>
  <c r="U140" i="16" s="1"/>
  <c r="S45" i="16"/>
  <c r="S81" i="16"/>
  <c r="H137" i="16"/>
  <c r="F42" i="16"/>
  <c r="F43" i="16"/>
  <c r="S44" i="16"/>
  <c r="U44" i="16" s="1"/>
  <c r="L137" i="16"/>
  <c r="I87" i="16"/>
  <c r="F127" i="16"/>
  <c r="S129" i="16"/>
  <c r="S183" i="16"/>
  <c r="S23" i="16"/>
  <c r="D137" i="16"/>
  <c r="G87" i="16"/>
  <c r="N197" i="16" l="1"/>
  <c r="J197" i="16"/>
  <c r="S128" i="16"/>
  <c r="U128" i="16" s="1"/>
  <c r="L97" i="16"/>
  <c r="J55" i="16"/>
  <c r="S55" i="16" s="1"/>
  <c r="K97" i="16"/>
  <c r="N97" i="16"/>
  <c r="Q97" i="16"/>
  <c r="F97" i="16"/>
  <c r="J97" i="16"/>
  <c r="G97" i="16"/>
  <c r="I97" i="16"/>
  <c r="R97" i="16"/>
  <c r="D97" i="16"/>
  <c r="H97" i="16"/>
  <c r="E97" i="16"/>
  <c r="P97" i="16"/>
  <c r="M97" i="16"/>
  <c r="U98" i="16"/>
  <c r="S56" i="16"/>
  <c r="U56" i="16" s="1"/>
  <c r="S61" i="16"/>
  <c r="J11" i="16"/>
  <c r="H11" i="16"/>
  <c r="M11" i="16"/>
  <c r="S33" i="16"/>
  <c r="I11" i="16"/>
  <c r="R11" i="16"/>
  <c r="G11" i="16"/>
  <c r="E11" i="16"/>
  <c r="N11" i="16"/>
  <c r="O11" i="16"/>
  <c r="P11" i="16"/>
  <c r="F11" i="16"/>
  <c r="L11" i="16"/>
  <c r="K11" i="16"/>
  <c r="D17" i="2"/>
  <c r="D35" i="2" s="1"/>
  <c r="E21" i="2" s="1"/>
  <c r="S173" i="16"/>
  <c r="S175" i="16"/>
  <c r="S131" i="16"/>
  <c r="R167" i="16"/>
  <c r="F167" i="16"/>
  <c r="O167" i="16"/>
  <c r="G167" i="16"/>
  <c r="D167" i="16"/>
  <c r="M167" i="16"/>
  <c r="H167" i="16"/>
  <c r="E167" i="16"/>
  <c r="I167" i="16"/>
  <c r="Q167" i="16"/>
  <c r="N167" i="16"/>
  <c r="J167" i="16"/>
  <c r="P167" i="16"/>
  <c r="U168" i="16"/>
  <c r="L167" i="16"/>
  <c r="S117" i="16"/>
  <c r="R87" i="16"/>
  <c r="S118" i="16"/>
  <c r="U118" i="16" s="1"/>
  <c r="Q86" i="16"/>
  <c r="Q197" i="16" s="1"/>
  <c r="M87" i="16"/>
  <c r="S88" i="16"/>
  <c r="U88" i="16" s="1"/>
  <c r="D75" i="16"/>
  <c r="S75" i="16" s="1"/>
  <c r="S76" i="16"/>
  <c r="U76" i="16" s="1"/>
  <c r="P86" i="16"/>
  <c r="S91" i="16"/>
  <c r="S105" i="16"/>
  <c r="C41" i="16"/>
  <c r="P41" i="16" s="1"/>
  <c r="S139" i="16"/>
  <c r="S155" i="16"/>
  <c r="S79" i="16"/>
  <c r="M165" i="16"/>
  <c r="S165" i="16" s="1"/>
  <c r="I197" i="16"/>
  <c r="G197" i="16"/>
  <c r="H197" i="16"/>
  <c r="J744" i="27"/>
  <c r="C85" i="16"/>
  <c r="R85" i="16" s="1"/>
  <c r="S137" i="16"/>
  <c r="S43" i="16"/>
  <c r="R197" i="16"/>
  <c r="O197" i="16"/>
  <c r="S127" i="16"/>
  <c r="M197" i="16"/>
  <c r="S42" i="16"/>
  <c r="K197" i="16"/>
  <c r="S138" i="16"/>
  <c r="U138" i="16" s="1"/>
  <c r="S12" i="16"/>
  <c r="D11" i="16"/>
  <c r="D197" i="16"/>
  <c r="D198" i="16" s="1"/>
  <c r="E198" i="16" s="1"/>
  <c r="S166" i="16"/>
  <c r="U166" i="16" s="1"/>
  <c r="F197" i="16"/>
  <c r="S97" i="16" l="1"/>
  <c r="S11" i="16"/>
  <c r="S167" i="16"/>
  <c r="S87" i="16"/>
  <c r="S86" i="16"/>
  <c r="S197" i="16" s="1"/>
  <c r="P197" i="16"/>
  <c r="D41" i="16"/>
  <c r="U42" i="16"/>
  <c r="E41" i="16"/>
  <c r="M41" i="16"/>
  <c r="L41" i="16"/>
  <c r="H41" i="16"/>
  <c r="Q41" i="16"/>
  <c r="I41" i="16"/>
  <c r="F41" i="16"/>
  <c r="R41" i="16"/>
  <c r="J41" i="16"/>
  <c r="O41" i="16"/>
  <c r="G41" i="16"/>
  <c r="K41" i="16"/>
  <c r="N41" i="16"/>
  <c r="E29" i="2"/>
  <c r="E25" i="2"/>
  <c r="E32" i="1"/>
  <c r="E19" i="2"/>
  <c r="E31" i="2"/>
  <c r="E33" i="2"/>
  <c r="E17" i="2"/>
  <c r="E23" i="2"/>
  <c r="E15" i="2"/>
  <c r="E27" i="2"/>
  <c r="O85" i="16"/>
  <c r="Q85" i="16"/>
  <c r="E85" i="16"/>
  <c r="N85" i="16"/>
  <c r="M85" i="16"/>
  <c r="K85" i="16"/>
  <c r="C197" i="16"/>
  <c r="I85" i="16"/>
  <c r="G85" i="16"/>
  <c r="J85" i="16"/>
  <c r="L85" i="16"/>
  <c r="H85" i="16"/>
  <c r="D85" i="16"/>
  <c r="F85" i="16"/>
  <c r="P85" i="16"/>
  <c r="U12" i="16"/>
  <c r="F198" i="16"/>
  <c r="G198" i="16" s="1"/>
  <c r="H198" i="16" s="1"/>
  <c r="I198" i="16" s="1"/>
  <c r="J198" i="16" s="1"/>
  <c r="K198" i="16" s="1"/>
  <c r="L198" i="16" s="1"/>
  <c r="M198" i="16" s="1"/>
  <c r="N198" i="16" s="1"/>
  <c r="O198" i="16" s="1"/>
  <c r="P198" i="16" l="1"/>
  <c r="Q198" i="16" s="1"/>
  <c r="R198" i="16" s="1"/>
  <c r="U199" i="16" s="1"/>
  <c r="U86" i="16"/>
  <c r="S41" i="16"/>
  <c r="E35" i="2"/>
  <c r="S85" i="16"/>
  <c r="U200" i="16"/>
  <c r="U198" i="16"/>
  <c r="E295" i="35" l="1"/>
  <c r="C295" i="35" s="1"/>
  <c r="E9" i="35"/>
  <c r="F60" i="35"/>
  <c r="F9" i="35"/>
  <c r="J60" i="35"/>
  <c r="J9" i="35"/>
  <c r="P60" i="35"/>
  <c r="P9" i="35" s="1"/>
  <c r="C60" i="35"/>
  <c r="C9" i="35" l="1"/>
</calcChain>
</file>

<file path=xl/sharedStrings.xml><?xml version="1.0" encoding="utf-8"?>
<sst xmlns="http://schemas.openxmlformats.org/spreadsheetml/2006/main" count="27788" uniqueCount="3917">
  <si>
    <r>
      <t xml:space="preserve">VER COMENTÁRIOS NAS CÉLULAS ANTES DE PREENCHER. 
</t>
    </r>
    <r>
      <rPr>
        <b/>
        <sz val="16"/>
        <color indexed="10"/>
        <rFont val="Calibri"/>
        <family val="2"/>
      </rPr>
      <t xml:space="preserve">FAVOR MANTER TODOS OS COMENTÁRIOS DAS CÉLULAS PARA FACILITAR A CONFERÊNCIA DO ARQUIVO </t>
    </r>
    <r>
      <rPr>
        <b/>
        <sz val="16"/>
        <color indexed="50"/>
        <rFont val="Calibri"/>
        <family val="2"/>
      </rPr>
      <t xml:space="preserve">
Sempre consultar a Cooordenação de arquivos da DITEC para quaisquer dúvidas. </t>
    </r>
  </si>
  <si>
    <t>GOVERNO DO DISTRITO FEDERAL</t>
  </si>
  <si>
    <t>DEFENSORIA PÚBLICA DO DISTRITO FEDERAL</t>
  </si>
  <si>
    <t>UNIDADE DE INFRAESTRUTURA</t>
  </si>
  <si>
    <t>Nº  ESTIMATIVA:</t>
  </si>
  <si>
    <t>TÍTULO:</t>
  </si>
  <si>
    <t>CONSTRUÇÃO DO NÚCLEO DE ASSISTÊNCIA JURÍDICA DE SÃO SEBASTIÃO - NAJSAOSEB</t>
  </si>
  <si>
    <t>Nº PROJETO:</t>
  </si>
  <si>
    <t>001/2024-NAJ-SAOSEB</t>
  </si>
  <si>
    <t>NOME  PROJETO:</t>
  </si>
  <si>
    <t>NÚCLEO DE ASSISTÊNCIA JURÍDICA DE SÃO SEBASTIÃO - NAJSAOSEB</t>
  </si>
  <si>
    <t xml:space="preserve"> </t>
  </si>
  <si>
    <t>ENDEREÇO:</t>
  </si>
  <si>
    <t>CENTRO DE MÚLTIPLAS ATIVIDADES - AE 05 - CENTRO - SÃO SEBASTIÃO/DF</t>
  </si>
  <si>
    <t>PRAZO:</t>
  </si>
  <si>
    <t xml:space="preserve">DATA IMPRESSÃO:            </t>
  </si>
  <si>
    <t>ORÇAMENTISTA(S):</t>
  </si>
  <si>
    <t>PROCESSO:</t>
  </si>
  <si>
    <t>DATA BASE ORÇAMENTO:</t>
  </si>
  <si>
    <t>ÁREA CONSTRUÍDA:</t>
  </si>
  <si>
    <t>OBSERVAÇÕES:</t>
  </si>
  <si>
    <t>NOTAS:</t>
  </si>
  <si>
    <t>OBRA:             NÚCLEO DE ASSISTÊNCIA JURÍDICA DE SÃO SEBASTIÃO - NAJSAOSEB</t>
  </si>
  <si>
    <t>ITEM</t>
  </si>
  <si>
    <t>DISCRIMINAÇÃO DOS SERVIÇOS</t>
  </si>
  <si>
    <t>TOTAL (R$)</t>
  </si>
  <si>
    <t>% GLOBAL</t>
  </si>
  <si>
    <t>SERVIÇOS TÉCNICOS PROFISSIONAIS</t>
  </si>
  <si>
    <t>SERVIÇOS PRELIMINARES</t>
  </si>
  <si>
    <t>FUNDAÇÕES E ESTRUTURAS</t>
  </si>
  <si>
    <t>ARQUITETURA E ELEMENTOS DE URBANISMO</t>
  </si>
  <si>
    <t>INSTALAÇÕES HIDRÁULICAS E SANITÁRIAS</t>
  </si>
  <si>
    <t>INSTALAÇÕES ELÉTRICAS E ELETRÔNICAS</t>
  </si>
  <si>
    <t>INSTALAÇÕES DE PREVENÇÃO E COMBATE A INCÊNDIO</t>
  </si>
  <si>
    <t>SERVIÇOS COMPLEMENTARES</t>
  </si>
  <si>
    <t>OBJETO:</t>
  </si>
  <si>
    <t>LOCAL :</t>
  </si>
  <si>
    <t>DATA:</t>
  </si>
  <si>
    <t>DESCRIÇÃO</t>
  </si>
  <si>
    <t>1.1</t>
  </si>
  <si>
    <t>1.2</t>
  </si>
  <si>
    <t>2.1</t>
  </si>
  <si>
    <t>2.2</t>
  </si>
  <si>
    <t>2.3</t>
  </si>
  <si>
    <t>2.4</t>
  </si>
  <si>
    <t>3.1</t>
  </si>
  <si>
    <t>3.2</t>
  </si>
  <si>
    <t>3.3</t>
  </si>
  <si>
    <t>4.1</t>
  </si>
  <si>
    <t>4.2</t>
  </si>
  <si>
    <t>4.3</t>
  </si>
  <si>
    <t>4.4</t>
  </si>
  <si>
    <t>5.1</t>
  </si>
  <si>
    <t>5.2</t>
  </si>
  <si>
    <t>5.3</t>
  </si>
  <si>
    <t>5.4</t>
  </si>
  <si>
    <t>6.1</t>
  </si>
  <si>
    <t>6.2</t>
  </si>
  <si>
    <t>7.1</t>
  </si>
  <si>
    <t>I</t>
  </si>
  <si>
    <t>8.1</t>
  </si>
  <si>
    <t>8.2</t>
  </si>
  <si>
    <t>8.3</t>
  </si>
  <si>
    <t>9.1</t>
  </si>
  <si>
    <t>10.1</t>
  </si>
  <si>
    <t xml:space="preserve">NOME:  </t>
  </si>
  <si>
    <t>CÓDIGO</t>
  </si>
  <si>
    <t>INSTALAÇÕES MECÂNICAS E DE UTILIDADES</t>
  </si>
  <si>
    <t>GOVERNO DO DISTRITO FEDERAL
DEFENSORIA PÚBLICA DO DISTRITO FEDERAL
UNIDADE DE INFRAESTRUTURA</t>
  </si>
  <si>
    <t>BENEFÍCIOS E DESPESAS INDIRETAS</t>
  </si>
  <si>
    <t>Edificações</t>
  </si>
  <si>
    <t>SEM Desoneração da Folha de Pagamento</t>
  </si>
  <si>
    <t>Médio</t>
  </si>
  <si>
    <t>Grupo</t>
  </si>
  <si>
    <t>Componentes</t>
  </si>
  <si>
    <t>Incidências</t>
  </si>
  <si>
    <t>Despesas Indiretas</t>
  </si>
  <si>
    <t>A</t>
  </si>
  <si>
    <t>Administração Central</t>
  </si>
  <si>
    <t>Seguros + Garantias</t>
  </si>
  <si>
    <t>Riscos</t>
  </si>
  <si>
    <t>Despesas Financeiras</t>
  </si>
  <si>
    <t>Subtotal A</t>
  </si>
  <si>
    <t>Tributos</t>
  </si>
  <si>
    <t>B</t>
  </si>
  <si>
    <t>COFINS - Contribuição Para o Financiamento Seguridade Social</t>
  </si>
  <si>
    <t>PIS - Programa de Integração Social</t>
  </si>
  <si>
    <t>ISS - Imposto Sobre Serviços de Qualquer Natureza</t>
  </si>
  <si>
    <t>CPRB - Contribuição Previdenciária Sobre Receita Bruta</t>
  </si>
  <si>
    <t>Subtotal B</t>
  </si>
  <si>
    <t>Bonificação</t>
  </si>
  <si>
    <t>C</t>
  </si>
  <si>
    <t>Lucro</t>
  </si>
  <si>
    <t>Subtotal C</t>
  </si>
  <si>
    <t>BDI</t>
  </si>
  <si>
    <t>FÓRMULA PARA CÁLCULO DO BDI</t>
  </si>
  <si>
    <t>BDI =</t>
  </si>
  <si>
    <t>[(</t>
  </si>
  <si>
    <t>(1 + (AC + S + R + G)) x ((1 + DF) X (1 + L))</t>
  </si>
  <si>
    <t>)</t>
  </si>
  <si>
    <t>]</t>
  </si>
  <si>
    <t>X 100</t>
  </si>
  <si>
    <t>(1 - I)</t>
  </si>
  <si>
    <t>AC</t>
  </si>
  <si>
    <t>Taxa representativa das despesas de rateio da Administração Central</t>
  </si>
  <si>
    <t>S</t>
  </si>
  <si>
    <t>Taxa Representativa de Seguros</t>
  </si>
  <si>
    <t>R</t>
  </si>
  <si>
    <t>Taxa Representativa de Riscos</t>
  </si>
  <si>
    <t>G</t>
  </si>
  <si>
    <t>Taxa Representativa de Garantias</t>
  </si>
  <si>
    <t>DF</t>
  </si>
  <si>
    <t>Taxa Representativa de Despesas Financeiras</t>
  </si>
  <si>
    <t>L</t>
  </si>
  <si>
    <t>Taxa Representativa de Lucro</t>
  </si>
  <si>
    <t>Taxa Representativa de Incidência de Impostos</t>
  </si>
  <si>
    <t>Taxa Representativa da Incidência de Impostos é aplicada sobre o preço de venda da prestação do serviço, enquanto que as demais taxas são aplicadas sobre o custo</t>
  </si>
  <si>
    <t>Referência:</t>
  </si>
  <si>
    <t>Relatório do Acordão n° 2.622/2013 - TCU/Plenário</t>
  </si>
  <si>
    <t>Vias Urbanas e Rodovias (incluindo obras de arte especiais)</t>
  </si>
  <si>
    <t>COM Desoneração da Folha de Pagamento</t>
  </si>
  <si>
    <t>1º Quartil</t>
  </si>
  <si>
    <t>3º Quartil</t>
  </si>
  <si>
    <t>PREÇO
TOTAL R$</t>
  </si>
  <si>
    <t>1</t>
  </si>
  <si>
    <t>SINAPI</t>
  </si>
  <si>
    <t>ENGENHEIRO CIVIL DE OBRA JUNIOR COM ENCARGOS COMPLEMENTARES</t>
  </si>
  <si>
    <t>H</t>
  </si>
  <si>
    <t>ENCARREGADO GERAL DE OBRAS COM ENCARGOS COMPLEMENTARES</t>
  </si>
  <si>
    <t>MES</t>
  </si>
  <si>
    <t>2</t>
  </si>
  <si>
    <t>CANTEIRO DE OBRA</t>
  </si>
  <si>
    <t>2.1.1</t>
  </si>
  <si>
    <t>CONSTRUÇÕES PROVISÓRIAS</t>
  </si>
  <si>
    <t>2.1.1.1</t>
  </si>
  <si>
    <t>00010775</t>
  </si>
  <si>
    <t>LOCACAO DE CONTAINER 2,30 X 6,00 M, ALT. 2,50 M, COM 1 SANITARIO, PARA ESCRITORIO, COMPLETO, SEM DIVISORIAS INTERNAS (NAO INCLUI MOBILIZACAO/DESMOBILIZACAO)</t>
  </si>
  <si>
    <t>2.1.1.2</t>
  </si>
  <si>
    <t>00010777</t>
  </si>
  <si>
    <t>LOCACAO DE CONTAINER 2,30 X 4,30 M, ALT. 2,50 M, PARA SANITARIO, COM 3 BACIAS, 4 CHUVEIROS, 1 LAVATORIO E 1 MICTORIO (NAO INCLUI MOBILIZACAO/DESMOBILIZACAO)</t>
  </si>
  <si>
    <t>2.1.1.3</t>
  </si>
  <si>
    <t>00010776</t>
  </si>
  <si>
    <t>LOCACAO DE CONTAINER 2,30 X 6,00 M, ALT. 2,50 M, PARA ALMOXARIFE, SEM DIVISORIAS INTERNAS E SEM SANITARIO (NAO INCLUI MOBILIZACAO/DESMOBILIZACAO)</t>
  </si>
  <si>
    <t>2.1.1.4</t>
  </si>
  <si>
    <t>SP OBRAS</t>
  </si>
  <si>
    <t>M2</t>
  </si>
  <si>
    <t>2.1.2</t>
  </si>
  <si>
    <t>LIGAÇÕES PROVISÓRIAS</t>
  </si>
  <si>
    <t>2.1.2.1</t>
  </si>
  <si>
    <t>LIGAÇÃO PROVISÓRIA COM ENTRADA DE ENERGIA AÉREA, PADRÃO LOCAL DA CONCESSIONARIA - FORNECIMENTO E INSTALAÇÃO COMPLETA (INCLUSO TAXAS E DEMAIS DESPESAS)</t>
  </si>
  <si>
    <t>UN</t>
  </si>
  <si>
    <t>2.1.2.2</t>
  </si>
  <si>
    <t>LIGAÇÃO DE ÁGUA PROVISÓRIA PARA CANTEIRO - FORNECIMENTO E INSTALAÇÃO COMPLETA (INCLUSO TAXAS E DEMAIS DESPESAS)</t>
  </si>
  <si>
    <t>2.1.2.3</t>
  </si>
  <si>
    <t>8005508200SI104154</t>
  </si>
  <si>
    <t>CAESB</t>
  </si>
  <si>
    <t>LIGAÇÃO PREDIAL PROVISÓRIA DE ESGOTO, REDE DN 150 MM, COLETOR PREDIAL DN 100 MM, L = 6,0 M, LARGURA DA VALA = 0,65 M; COM SELIM E CURVA 90 GRAUS; ESCAVAÇÃO MANUAL, PREPARO DE FUNDO DE VALA E REATERRO COMPACTADO. AF_06/2022</t>
  </si>
  <si>
    <t>2.1.2.4</t>
  </si>
  <si>
    <t>CAIXA D´ÁGUA EM POLIETILENO, 1000 LITROS - FORNECIMENTO E INSTALAÇÃO. AF_06/2021</t>
  </si>
  <si>
    <t>2.1.3</t>
  </si>
  <si>
    <t>PROTEÇÃO E SINALIZAÇÃO</t>
  </si>
  <si>
    <t>2.1.3.1</t>
  </si>
  <si>
    <t>TAPUME COM TELHA METÁLICA. AF_03/2024</t>
  </si>
  <si>
    <t>2.1.3.2</t>
  </si>
  <si>
    <t>ORSE</t>
  </si>
  <si>
    <t>2.1.3.3</t>
  </si>
  <si>
    <t>DEMOLIÇÃO</t>
  </si>
  <si>
    <t>2.2.1</t>
  </si>
  <si>
    <t>CANTEIRO DE OBRAS</t>
  </si>
  <si>
    <t>2.2.1.1</t>
  </si>
  <si>
    <t>REMOÇÃO DE TAPUME/ CHAPAS METÁLICAS E DE MADEIRA, DE FORMA MANUAL, SEM REAPROVEITAMENTO. AF_09/2023</t>
  </si>
  <si>
    <t>2.2.2</t>
  </si>
  <si>
    <t>CARGA, TRANSPORTE E DESCARGA DE MATERIAL DE DEMOLIÇÃO</t>
  </si>
  <si>
    <t>2.2.2.1</t>
  </si>
  <si>
    <t>M3</t>
  </si>
  <si>
    <t>LOCAÇÃO DE OBRA</t>
  </si>
  <si>
    <t>2.3.1</t>
  </si>
  <si>
    <t>EDIFICAÇÕES</t>
  </si>
  <si>
    <t>2.3.1.1</t>
  </si>
  <si>
    <t>LOCAÇÃO CONVENCIONAL DE OBRA, UTILIZANDO GABARITO DE TÁBUAS CORRIDAS PONTALETADAS A CADA 1,50M - 2 UTILIZAÇÕES. AF_03/2024</t>
  </si>
  <si>
    <t>M</t>
  </si>
  <si>
    <t>2.3.1.2</t>
  </si>
  <si>
    <t>MARCAÇÃO DE PONTOS EM GABARITO OU CAVALETE. AF_03/2024</t>
  </si>
  <si>
    <t>2.3.2</t>
  </si>
  <si>
    <t>IMPLANTAÇÃO</t>
  </si>
  <si>
    <t>2.3.2.1</t>
  </si>
  <si>
    <t>TERRAPLANAGEM</t>
  </si>
  <si>
    <t>2.4.1</t>
  </si>
  <si>
    <t>LIMPEZA E PREPARO DAS ÁREAS</t>
  </si>
  <si>
    <t>2.4.1.1</t>
  </si>
  <si>
    <t>LIMPEZA MECANIZADA DE CAMADA VEGETAL, VEGETAÇÃO E PEQUENAS ÁRVORES (DIÂMETRO DE TRONCO MENOR QUE 0,20 M), COM TRATOR DE ESTEIRAS. AF_03/2024</t>
  </si>
  <si>
    <t>2.4.1.2</t>
  </si>
  <si>
    <t>2.4.1.3</t>
  </si>
  <si>
    <t>2.4.1.4</t>
  </si>
  <si>
    <t>2.4.1.5</t>
  </si>
  <si>
    <t>CARGA, MANOBRA E DESCARGA DE ENTULHO EM CAMINHÃO BASCULANTE 14 M³ - CARGA COM ESCAVADEIRA HIDRÁULICA (CAÇAMBA DE 0,80 M³ / 111 HP) E DESCARGA LIVRE (UNIDADE: M3). AF_07/2020</t>
  </si>
  <si>
    <t>2.4.1.6</t>
  </si>
  <si>
    <t>M3XKM</t>
  </si>
  <si>
    <t>2.4.2</t>
  </si>
  <si>
    <t>CORTE E ATERRO</t>
  </si>
  <si>
    <t>2.4.2.1</t>
  </si>
  <si>
    <t>2.4.2.2</t>
  </si>
  <si>
    <t>EXECUÇÃO E COMPACTAÇÃO DE ATERRO COM SOLO PREDOMINANTEMENTE ARGILOSO - EXCLUSIVE SOLO, ESCAVAÇÃO, CARGA E TRANSPORTE. AF_11/2019</t>
  </si>
  <si>
    <t>2.4.2.3</t>
  </si>
  <si>
    <t>ESPALHAMENTO DE MATERIAL COM TRATOR DE ESTEIRAS. AF_11/2019</t>
  </si>
  <si>
    <t>2.4.3</t>
  </si>
  <si>
    <t>TRANSPORTE E DESCARGA DE MATERIAL DE ESCAVAÇÃO</t>
  </si>
  <si>
    <t>2.4.3.1</t>
  </si>
  <si>
    <t>2.4.3.2</t>
  </si>
  <si>
    <t>3</t>
  </si>
  <si>
    <t>FUNDAÇÕES</t>
  </si>
  <si>
    <t>3.1.1</t>
  </si>
  <si>
    <t>ESTACAS</t>
  </si>
  <si>
    <t>3.1.1.1</t>
  </si>
  <si>
    <t>3.1.1.2</t>
  </si>
  <si>
    <t>3.1.1.3</t>
  </si>
  <si>
    <t>MONTAGEM DE ARMADURA TRANSVERSAL DE ESTACAS DE SEÇÃO CIRCULAR, DIÂMETRO = 6,30 MM. AF_09/2021_PS</t>
  </si>
  <si>
    <t>KG</t>
  </si>
  <si>
    <t>3.1.1.4</t>
  </si>
  <si>
    <t>MONTAGEM DE ARMADURA DE ESTACAS, DIÂMETRO = 12,5 MM. AF_09/2021_PS</t>
  </si>
  <si>
    <t>3.1.1.5</t>
  </si>
  <si>
    <t>ARRASAMENTO MECANICO DE ESTACA DE CONCRETO ARMADO, DIAMETROS DE ATÉ 40 CM. AF_05/2021</t>
  </si>
  <si>
    <t>3.1.2</t>
  </si>
  <si>
    <t>BLOCOS</t>
  </si>
  <si>
    <t>3.1.2.1</t>
  </si>
  <si>
    <t>ESCAVAÇÃO MANUAL PARA BLOCO DE COROAMENTO OU SAPATA (INCLUINDO ESCAVAÇÃO PARA COLOCAÇÃO DE FÔRMAS). AF_01/2024</t>
  </si>
  <si>
    <t>3.1.2.2</t>
  </si>
  <si>
    <t>101616</t>
  </si>
  <si>
    <t>PREPARO DE FUNDO DE VALA COM LARGURA MENOR QUE 1,5 M (ACERTO DO SOLO NATURAL). AF_08/2020</t>
  </si>
  <si>
    <t>3.1.2.3</t>
  </si>
  <si>
    <t>LASTRO DE CONCRETO MAGRO, APLICADO EM BLOCOS DE COROAMENTO OU SAPATAS. AF_01/2024</t>
  </si>
  <si>
    <t>3.1.2.4</t>
  </si>
  <si>
    <t>FABRICAÇÃO, MONTAGEM E DESMONTAGEM DE FÔRMA PARA BLOCO DE COROAMENTO, EM CHAPA DE MADEIRA COMPENSADA RESINADA, E=17 MM, 4 UTILIZAÇÕES. AF_01/2024</t>
  </si>
  <si>
    <t>3.1.2.5</t>
  </si>
  <si>
    <t>CONCRETAGEM DE BLOCO DE COROAMENTO OU VIGA BALDRAME, FCK 30 MPA, COM USO DE BOMBA - LANÇAMENTO, ADENSAMENTO E ACABAMENTO. AF_01/2024</t>
  </si>
  <si>
    <t>3.1.2.6</t>
  </si>
  <si>
    <t>IMPERMEABILIZAÇÃO DE SUPERFÍCIE COM EMULSÃO ASFÁLTICA, 2 DEMÃOS. AF_09/2023</t>
  </si>
  <si>
    <t>3.1.2.7</t>
  </si>
  <si>
    <t>REATERRO MANUAL DE VALAS, COM COMPACTADOR DE SOLOS DE PERCUSSÃO. AF_08/2023</t>
  </si>
  <si>
    <t>3.1.3</t>
  </si>
  <si>
    <t>VIGA BALDRAME</t>
  </si>
  <si>
    <t>3.1.3.1</t>
  </si>
  <si>
    <t>ESCAVAÇÃO MANUAL PARA VIGA BALDRAME OU SAPATA CORRIDA (INCLUINDO ESCAVAÇÃO PARA COLOCAÇÃO DE FÔRMAS). AF_01/2024</t>
  </si>
  <si>
    <t>3.1.3.2</t>
  </si>
  <si>
    <t>3.1.3.3</t>
  </si>
  <si>
    <t>3.1.3.4</t>
  </si>
  <si>
    <t>FABRICAÇÃO, MONTAGEM E DESMONTAGEM DE FÔRMA PARA VIGA BALDRAME, EM CHAPA DE MADEIRA COMPENSADA RESINADA, E=17 MM, 4 UTILIZAÇÕES. AF_01/2024</t>
  </si>
  <si>
    <t>3.1.3.5</t>
  </si>
  <si>
    <t>3.1.3.6</t>
  </si>
  <si>
    <t>3.1.3.7</t>
  </si>
  <si>
    <t>3.1.4</t>
  </si>
  <si>
    <t>ALVENARIA DE EMBASSAMENTO</t>
  </si>
  <si>
    <t>3.1.4.1</t>
  </si>
  <si>
    <t>3.1.4.2</t>
  </si>
  <si>
    <t>CHAPISCO APLICADO EM ALVENARIAS E ESTRUTURAS DE CONCRETO INTERNAS, COM COLHER DE PEDREIRO. ARGAMASSA TRAÇO 1:3 COM PREPARO MANUAL. AF_10/2022</t>
  </si>
  <si>
    <t>3.1.4.3</t>
  </si>
  <si>
    <t>ARGAMASSA TRAÇO 1:3 (EM VOLUME DE CIMENTO E AREIA MÉDIA ÚMIDA) COM ADIÇÃO DE IMPERMEABILIZANTE, PREPARO MANUAL. AF_08/2019</t>
  </si>
  <si>
    <t>3.1.4.4</t>
  </si>
  <si>
    <t>ESTRUTURAS - SUPERESTRUTURA</t>
  </si>
  <si>
    <t>3.2.1</t>
  </si>
  <si>
    <t>PILARES</t>
  </si>
  <si>
    <t>3.2.1.1</t>
  </si>
  <si>
    <t>MONTAGEM E DESMONTAGEM DE FÔRMA DE PILARES RETANGULARES E ESTRUTURAS SIMILARES, PÉ-DIREITO SIMPLES, EM CHAPA DE MADEIRA COMPENSADA PLASTIFICADA, 10 UTILIZAÇÕES. AF_09/2020</t>
  </si>
  <si>
    <t>3.2.1.2</t>
  </si>
  <si>
    <t>3.2.2</t>
  </si>
  <si>
    <t>VIGAS</t>
  </si>
  <si>
    <t>3.2.2.1</t>
  </si>
  <si>
    <t>MONTAGEM E DESMONTAGEM DE FÔRMA DE VIGA, ESCORAMENTO METÁLICO, PÉ-DIREITO SIMPLES, EM CHAPA DE MADEIRA RESINADA, 6 UTILIZAÇÕES. AF_09/2020</t>
  </si>
  <si>
    <t>3.2.2.2</t>
  </si>
  <si>
    <t>3.2.3</t>
  </si>
  <si>
    <t>LAJES</t>
  </si>
  <si>
    <t>3.2.4</t>
  </si>
  <si>
    <t>ESCADA</t>
  </si>
  <si>
    <t>3.2.4.1</t>
  </si>
  <si>
    <t>FABRICAÇÃO DE FÔRMA PARA ESCADAS, COM 1 LANCE E LAJE PLANA, EM CHAPA DE MADEIRA COMPENSADA PLASTIFICADA, E=18 MM. AF_11/2020</t>
  </si>
  <si>
    <t>3.2.4.2</t>
  </si>
  <si>
    <t>CONCRETAGEM DE ESCADAS, FCK=25 MPA, COM USO DE BOMBA - LANÇAMENTO, ADENSAMENTO E ACABAMENTO. AF_02/2022_PS</t>
  </si>
  <si>
    <t>3.3.1</t>
  </si>
  <si>
    <t>3.3.1.1</t>
  </si>
  <si>
    <t>ARMAÇÃO DE BLOCO E VIGA BALDRAME UTILIZANDO AÇO CA-60 DE 5 MM - MONTAGEM. AF_01/2024</t>
  </si>
  <si>
    <t>ARMAÇÃO DE BLOCO E VIGA BALDRAME UTILIZANDO AÇO CA-50 DE 6,3 MM - MONTAGEM. AF_01/2024</t>
  </si>
  <si>
    <t>ARMAÇÃO DE BLOCO E VIGA BALDRAME UTILIZANDO AÇO CA-50 DE 8 MM - MONTAGEM. AF_01/2024</t>
  </si>
  <si>
    <t>ARMAÇÃO DE BLOCO E VIGA BALDRAME UTILIZANDO AÇO CA-50 DE 10 MM - MONTAGEM. AF_01/2024</t>
  </si>
  <si>
    <t>ARMAÇÃO DE BLOCO, SAPATA ISOLADA, VIGA BALDRAME E SAPATA CORRIDA UTILIZANDO AÇO CA-50 DE 12,5 MM - MONTAGEM. AF_01/2024</t>
  </si>
  <si>
    <t>3.3.2</t>
  </si>
  <si>
    <t>3.3.2.1</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</si>
  <si>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</si>
  <si>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</si>
  <si>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</si>
  <si>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</si>
  <si>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</si>
  <si>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</si>
  <si>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</si>
  <si>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3.3.3</t>
  </si>
  <si>
    <t>3.3.3.1</t>
  </si>
  <si>
    <t>ARMAÇÃO DE ESCADA, DE UMA ESTRUTURA CONVENCIONAL DE CONCRETO ARMADO UTILIZANDO AÇO CA-50 DE 8,0 MM - MONTAGEM. AF_11/2020</t>
  </si>
  <si>
    <t>ARMAÇÃO DE ESCADA, DE UMA ESTRUTURA CONVENCIONAL DE CONCRETO ARMADO UTILIZANDO AÇO CA-50 DE 10,0 MM - MONTAGEM. AF_11/2020</t>
  </si>
  <si>
    <t>ESTRUTURA METÁLICA</t>
  </si>
  <si>
    <t>COBERTURA</t>
  </si>
  <si>
    <t>PIPE RACK</t>
  </si>
  <si>
    <t>PÓRTICO</t>
  </si>
  <si>
    <t>4</t>
  </si>
  <si>
    <t>ARQUITETURA</t>
  </si>
  <si>
    <t>4.1.1</t>
  </si>
  <si>
    <t>PAREDES</t>
  </si>
  <si>
    <t>4.1.1.1</t>
  </si>
  <si>
    <t>ALVENARIA</t>
  </si>
  <si>
    <t>4.1.1.1.1</t>
  </si>
  <si>
    <t>ALVENARIA DE VEDAÇÃO DE BLOCOS VAZADOS DE CONCRETO DE 14X19X29 CM (ESPESSURA 14 CM) E ARGAMASSA DE ASSENTAMENTO COM PREPARO EM BETONEIRA. AF_12/2021</t>
  </si>
  <si>
    <t>4.1.1.1.2</t>
  </si>
  <si>
    <t>ALVENARIA DE VEDAÇÃO DE BLOCOS VAZADOS DE CONCRETO DE 19X19X39 CM (ESPESSURA 19 CM) E ARGAMASSA DE ASSENTAMENTO COM PREPARO EM BETONEIRA. AF_12/2021</t>
  </si>
  <si>
    <t>4.1.1.1.3</t>
  </si>
  <si>
    <t>FIXAÇÃO (ENCUNHAMENTO) DE ALVENARIA DE VEDAÇÃO COM TIJOLO MACIÇO. AF_03/2024</t>
  </si>
  <si>
    <t>4.1.1.1.4</t>
  </si>
  <si>
    <t>VERGA E CONTRAVERGA MOLDADA IN LOCO COM UTILIZAÇÃO DE BLOCOS CANALETA</t>
  </si>
  <si>
    <t>4.1.1.2</t>
  </si>
  <si>
    <t>DRYWALL</t>
  </si>
  <si>
    <t>4.1.1.2.1</t>
  </si>
  <si>
    <t>PAREDE COM SISTEMA EM CHAPAS DE GESSO PARA DRYWALL, USO INTERNO, COM DUAS FACES DUPLAS E ESTRUTURA METÁLICA COM GUIAS DUPLAS, COM VÃOS. AF_07/2023_PS</t>
  </si>
  <si>
    <t>4.1.1.2.2</t>
  </si>
  <si>
    <t>4.1.2</t>
  </si>
  <si>
    <t>ESQUADRIAS</t>
  </si>
  <si>
    <t>4.1.2.1</t>
  </si>
  <si>
    <t>PORTAS</t>
  </si>
  <si>
    <t>4.1.2.1.1</t>
  </si>
  <si>
    <t>4.1.2.1.2</t>
  </si>
  <si>
    <t>4.1.2.1.3</t>
  </si>
  <si>
    <t>4.1.2.1.4</t>
  </si>
  <si>
    <t>4.1.2.1.5</t>
  </si>
  <si>
    <t>4.1.2.1.6</t>
  </si>
  <si>
    <t>4.1.2.1.7</t>
  </si>
  <si>
    <t>4.1.2.2</t>
  </si>
  <si>
    <t>4.1.2.2.1</t>
  </si>
  <si>
    <t>4.1.3</t>
  </si>
  <si>
    <t>4.1.3.1</t>
  </si>
  <si>
    <t>4.1.4</t>
  </si>
  <si>
    <t>4.1.4.1</t>
  </si>
  <si>
    <t>4.1.4.2</t>
  </si>
  <si>
    <t>4.1.4.3</t>
  </si>
  <si>
    <t>CALHA EM CHAPA DE AÇO GALVANIZADO NÚMERO 24, DESENVOLVIMENTO DE 100 CM, INCLUSO TRANSPORTE VERTICAL. AF_07/2019</t>
  </si>
  <si>
    <t>4.1.4.4</t>
  </si>
  <si>
    <t>CALHA EM CHAPA DE AÇO GALVANIZADO NÚMERO 24, DESENVOLVIMENTO DE 50 CM, INCLUSO TRANSPORTE VERTICAL. AF_07/2019</t>
  </si>
  <si>
    <t>4.1.5</t>
  </si>
  <si>
    <t>REVESTIMENTOS</t>
  </si>
  <si>
    <t>4.1.5.1</t>
  </si>
  <si>
    <t>REVESTIMENTOS PARA PISO</t>
  </si>
  <si>
    <t>4.1.5.1.1</t>
  </si>
  <si>
    <t>CIMENTADOS</t>
  </si>
  <si>
    <t>4.1.5.1.1.1</t>
  </si>
  <si>
    <t>LASTRO COM MATERIAL GRANULAR (PEDRA BRITADA N.1 E PEDRA BRITADA N.2), APLICADO EM PISOS OU LAJES SOBRE SOLO, ESPESSURA DE *6 CM*. AF_01/2024</t>
  </si>
  <si>
    <t>4.1.5.1.1.2</t>
  </si>
  <si>
    <t>4.1.5.1.1.3</t>
  </si>
  <si>
    <t>4.1.5.1.2</t>
  </si>
  <si>
    <t>CERÂMICOS</t>
  </si>
  <si>
    <t>4.1.5.1.2.1</t>
  </si>
  <si>
    <t>4.1.5.1.2.2</t>
  </si>
  <si>
    <t>4.1.5.1.3</t>
  </si>
  <si>
    <t>4.1.5.1.3.1</t>
  </si>
  <si>
    <t>PINTURA DE DEMARCAÇÃO DE VAGA COM TINTA ACRÍLICA, E = 10 CM, APLICAÇÃO MANUAL. AF_05/2021</t>
  </si>
  <si>
    <t>4.1.5.2</t>
  </si>
  <si>
    <t>REVESTIMENTOS PARA PAREDE</t>
  </si>
  <si>
    <t>4.1.5.2.1</t>
  </si>
  <si>
    <t>4.1.5.2.2</t>
  </si>
  <si>
    <t>REBOCO, EM ARGAMASSA TRAÇO 1:2:8, PREPARO MANUAL, APLICADA MANUALMENTE EM PAREDES INTERNAS DE AMBIENTES COM ÁREA ENTRE 5M² E 10M², E = 10MM, COM TALISCAS. AF_03/2024</t>
  </si>
  <si>
    <t>FUNDO SELADOR ACRÍLICO, APLICAÇÃO MANUAL EM PAREDE, UMA DEMÃO. AF_04/2023</t>
  </si>
  <si>
    <t>PINTURA LÁTEX ACRÍLICA PREMIUM, APLICAÇÃO MANUAL EM PAREDES, DUAS DEMÃOS. AF_04/2023</t>
  </si>
  <si>
    <t>4.1.5.3</t>
  </si>
  <si>
    <t>REVESTIMENTOS PARA TETO</t>
  </si>
  <si>
    <t>4.1.5.3.1</t>
  </si>
  <si>
    <t>4.1.5.3.2</t>
  </si>
  <si>
    <t>4.1.5.3.3</t>
  </si>
  <si>
    <t>FUNDO SELADOR ACRÍLICO, APLICAÇÃO MANUAL EM TETO, UMA DEMÃO. AF_04/2023</t>
  </si>
  <si>
    <t>4.1.5.3.4</t>
  </si>
  <si>
    <t>PINTURA LÁTEX ACRÍLICA PREMIUM, APLICAÇÃO MANUAL EM TETO, DUAS DEMÃOS. AF_04/2023</t>
  </si>
  <si>
    <t>4.1.5.4</t>
  </si>
  <si>
    <t>REVESTIMENTOS DE FORRO</t>
  </si>
  <si>
    <t>4.1.5.4.1</t>
  </si>
  <si>
    <t>4.1.5.4.2</t>
  </si>
  <si>
    <t>4.1.6</t>
  </si>
  <si>
    <t>SANITÁRIOS E COPAS</t>
  </si>
  <si>
    <t>4.1.6.1</t>
  </si>
  <si>
    <t>SANITÁRIOS</t>
  </si>
  <si>
    <t>4.1.6.1.1</t>
  </si>
  <si>
    <t>4.1.6.1.2</t>
  </si>
  <si>
    <t>CJ</t>
  </si>
  <si>
    <t>4.1.6.1.3</t>
  </si>
  <si>
    <t>4.1.6.1.4</t>
  </si>
  <si>
    <t>4.1.6.1.5</t>
  </si>
  <si>
    <t>4.1.6.1.6</t>
  </si>
  <si>
    <t>4.1.6.1.7</t>
  </si>
  <si>
    <t>4.1.6.1.8</t>
  </si>
  <si>
    <t>4.1.6.2</t>
  </si>
  <si>
    <t>COPAS</t>
  </si>
  <si>
    <t>4.1.6.2.1</t>
  </si>
  <si>
    <t>4.1.6.2.2</t>
  </si>
  <si>
    <t>4.1.7</t>
  </si>
  <si>
    <t>ACESSÓRIOS</t>
  </si>
  <si>
    <t>4.1.7.1</t>
  </si>
  <si>
    <t>4.1.7.2</t>
  </si>
  <si>
    <t>COMUNICAÇÃO VISUAL</t>
  </si>
  <si>
    <t>4.2.1</t>
  </si>
  <si>
    <t>PAISAGISMO</t>
  </si>
  <si>
    <t>4.3.1</t>
  </si>
  <si>
    <t>4.3.2</t>
  </si>
  <si>
    <t>EXTERNO</t>
  </si>
  <si>
    <t>4.4.1</t>
  </si>
  <si>
    <t>PISOS</t>
  </si>
  <si>
    <t>4.4.1.1</t>
  </si>
  <si>
    <t>4.4.1.2</t>
  </si>
  <si>
    <t>4.4.2</t>
  </si>
  <si>
    <t>ESCADAS</t>
  </si>
  <si>
    <t>4.4.2.1</t>
  </si>
  <si>
    <t>APLICAÇÃO DE LONA PLÁSTICA PARA EXECUÇÃO DE PAVIMENTOS DE CONCRETO. AF_04/2022</t>
  </si>
  <si>
    <t>4.4.2.2</t>
  </si>
  <si>
    <t>ALVENARIA DE VEDAÇÃO DE BLOCOS CERÂMICOS MACIÇOS DE 5X10X20CM (ESPESSURA 10CM) E ARGAMASSA DE ASSENTAMENTO COM PREPARO EM BETONEIRA. AF_05/2020</t>
  </si>
  <si>
    <t>4.4.2.3</t>
  </si>
  <si>
    <t>4.4.3</t>
  </si>
  <si>
    <t>4.4.3.1</t>
  </si>
  <si>
    <t>4.4.3.2</t>
  </si>
  <si>
    <t>5</t>
  </si>
  <si>
    <t>CONEXÕES</t>
  </si>
  <si>
    <t>TUBULAÇÃO</t>
  </si>
  <si>
    <t>5.2.1</t>
  </si>
  <si>
    <t>5.2.2</t>
  </si>
  <si>
    <t>5.2.3</t>
  </si>
  <si>
    <t>5.2.4</t>
  </si>
  <si>
    <t>5.2.5</t>
  </si>
  <si>
    <t>5.2.6</t>
  </si>
  <si>
    <t>5.2.7</t>
  </si>
  <si>
    <t>5.2.8</t>
  </si>
  <si>
    <t>5.2.9</t>
  </si>
  <si>
    <t>5.2.10</t>
  </si>
  <si>
    <t>5.2.11</t>
  </si>
  <si>
    <t>5.2.12</t>
  </si>
  <si>
    <t>5.3.1</t>
  </si>
  <si>
    <t>CAIXA D´ÁGUA EM POLIETILENO, 2000 LITROS - FORNECIMENTO E INSTALAÇÃO. AF_06/2021</t>
  </si>
  <si>
    <t>5.3.3</t>
  </si>
  <si>
    <t>TORNEIRA DE BOIA PARA CAIXA D'ÁGUA, ROSCÁVEL, 1 1/4" - FORNECIMENTO E INSTALAÇÃO. AF_08/2021</t>
  </si>
  <si>
    <t>5.3.4</t>
  </si>
  <si>
    <t>CAIXA DE GORDURA PEQUENA (CAPACIDADE: 19 L), CIRCULAR, EM PVC, DIÂMETRO INTERNO= 0,3 M. AF_12/2020</t>
  </si>
  <si>
    <t>EQUIPAMENTOS E PEÇAS SANITÁRIAS</t>
  </si>
  <si>
    <t>5.4.1</t>
  </si>
  <si>
    <t>REGISTRO DE GAVETA BRUTO, LATÃO, ROSCÁVEL, 1" - FORNECIMENTO E INSTALAÇÃO. AF_08/2021</t>
  </si>
  <si>
    <t>5.4.2</t>
  </si>
  <si>
    <t>5.4.3</t>
  </si>
  <si>
    <t>REGISTRO DE ESFERA, PVC, SOLDÁVEL, COM VOLANTE, DN 32 MM - FORNECIMENTO E INSTALAÇÃO. AF_08/2021</t>
  </si>
  <si>
    <t>5.4.4</t>
  </si>
  <si>
    <t>REGISTRO DE ESFERA, PVC, SOLDÁVEL, COM VOLANTE, DN 40 MM - FORNECIMENTO E INSTALAÇÃO. AF_08/2021</t>
  </si>
  <si>
    <t>5.4.5</t>
  </si>
  <si>
    <t>REGISTRO DE ESFERA, PVC, SOLDÁVEL, COM VOLANTE, DN 50 MM - FORNECIMENTO E INSTALAÇÃO. AF_08/2021</t>
  </si>
  <si>
    <t>5.4.6</t>
  </si>
  <si>
    <t>VÁLVULA DE RETENÇÃO HORIZONTAL, DE BRONZE, ROSCÁVEL, 1 1/2" - FORNECIMENTO E INSTALAÇÃO. AF_08/2021</t>
  </si>
  <si>
    <t>6</t>
  </si>
  <si>
    <t>INSTALAÇÕES ELÉTRICAS</t>
  </si>
  <si>
    <t>6.1.1</t>
  </si>
  <si>
    <t>ELETRODUTOS E LEITOS</t>
  </si>
  <si>
    <t>6.1.1.1</t>
  </si>
  <si>
    <t>ELETRODUTO FLEXÍVEL CORRUGADO, PEAD, DN 90 (3") - FORNECIMENTO E INSTALAÇÃO. AF_12/2021</t>
  </si>
  <si>
    <t>6.1.1.2</t>
  </si>
  <si>
    <t>ELETRODUTO FLEXÍVEL CORRUGADO, PEAD, DN 63 (2") - FORNECIMENTO E INSTALAÇÃO. AF_12/2021</t>
  </si>
  <si>
    <t>6.1.1.3</t>
  </si>
  <si>
    <t>ELETRODUTO FLEXÍVEL CORRUGADO, PEAD, DN 50 (1 1/2") - FORNECIMENTO E INSTALAÇÃO. AF_12/2021</t>
  </si>
  <si>
    <t>6.1.1.4</t>
  </si>
  <si>
    <t>ELETRODUTO FLEXÍVEL CORRUGADO, PEAD, DN 32 MM (1") - FORNECIMENTO E INSTALAÇÃO. AF_03/2023</t>
  </si>
  <si>
    <t>6.1.2</t>
  </si>
  <si>
    <t>QUADROS E CAIXAS</t>
  </si>
  <si>
    <t>6.1.2.1</t>
  </si>
  <si>
    <t>6.1.2.2</t>
  </si>
  <si>
    <t>6.1.2.3</t>
  </si>
  <si>
    <t>6.1.2.4</t>
  </si>
  <si>
    <t>6.1.3</t>
  </si>
  <si>
    <t>DISPOSITIVOS DE PROTEÇÃO</t>
  </si>
  <si>
    <t>6.1.3.1</t>
  </si>
  <si>
    <t>6.1.3.2</t>
  </si>
  <si>
    <t>DISJUNTOR BIPOLAR TIPO DIN, CORRENTE NOMINAL DE 25A - FORNECIMENTO E INSTALAÇÃO. AF_10/2020</t>
  </si>
  <si>
    <t>6.1.3.3</t>
  </si>
  <si>
    <t>DISJUNTOR TRIPOLAR TIPO DIN, CORRENTE NOMINAL DE 32A - FORNECIMENTO E INSTALAÇÃO. AF_10/2020</t>
  </si>
  <si>
    <t>6.1.3.4</t>
  </si>
  <si>
    <t>DISJUNTOR TRIPOLAR , CORRENTE NOMINAL DE 300 A 400A - FORNECIMENTO E INSTALAÇÃO. AF_10/2020</t>
  </si>
  <si>
    <t>6.1.3.5</t>
  </si>
  <si>
    <t>6.1.4</t>
  </si>
  <si>
    <t>ILUMINAÇÃO, TOMADAS E ACESSÓRIOS</t>
  </si>
  <si>
    <t>6.1.5</t>
  </si>
  <si>
    <t>CONDUTORES</t>
  </si>
  <si>
    <t>6.1.5.1</t>
  </si>
  <si>
    <t>CABO DE COBRE FLEXÍVEL ISOLADO, 6 MM², ANTI-CHAMA 450/750 V - FORNECIMENTO E INSTALAÇÃO. AF_03/2023</t>
  </si>
  <si>
    <t>6.1.5.2</t>
  </si>
  <si>
    <t>CABO DE COBRE FLEXÍVEL ISOLADO, 4 MM², ANTI-CHAMA 450/750 V - FORNECIMENTO E INSTALAÇÃO. AF_03/2023</t>
  </si>
  <si>
    <t>6.1.6</t>
  </si>
  <si>
    <t>PADRÃO DE ENTRADA</t>
  </si>
  <si>
    <t>SPDA</t>
  </si>
  <si>
    <t>6.2.1</t>
  </si>
  <si>
    <t>6.2.2</t>
  </si>
  <si>
    <t>6.2.3</t>
  </si>
  <si>
    <t>6.2.4</t>
  </si>
  <si>
    <t>6.2.5</t>
  </si>
  <si>
    <t>6.2.6</t>
  </si>
  <si>
    <t>6.2.7</t>
  </si>
  <si>
    <t>HASTE DE ATERRAMENTO, DIÂMETRO 5/8" PARA SPDA- FORNECIMENTO E INSTALAÇÃO. AF_08/2023</t>
  </si>
  <si>
    <t>6.2.8</t>
  </si>
  <si>
    <t>6.2.9</t>
  </si>
  <si>
    <t>6.2.10</t>
  </si>
  <si>
    <t>00037560</t>
  </si>
  <si>
    <t>PLACA DE SINALIZACAO DE SEGURANCA CONTRA INCENDIO - ALERTA, TRIANGULAR, BASE DE *30* CM, EM PVC *2* MM ANTI-CHAMAS (SIMBOLOS, CORES E PICTOGRAMAS CONFORME NBR 16820)</t>
  </si>
  <si>
    <t>6.2.11</t>
  </si>
  <si>
    <t>93358</t>
  </si>
  <si>
    <t>ESCAVAÇÃO MANUAL DE VALA COM PROFUNDIDADE MENOR OU IGUAL A 1,30 M. AF_02/2021</t>
  </si>
  <si>
    <t>6.2.12</t>
  </si>
  <si>
    <t>6.3</t>
  </si>
  <si>
    <t>TELEMÁTICA</t>
  </si>
  <si>
    <t>6.3.1</t>
  </si>
  <si>
    <t>INFRAESTRUTURA</t>
  </si>
  <si>
    <t>6.3.1.1</t>
  </si>
  <si>
    <t>QUADRO DE DISTRIBUIÇÃO PARA TELEFONE N.2, 20X20X12CM EM CHAPA METALICA, DE EMBUTIR, SEM ACESSORIOS, FORNECIMENTO E INSTALAÇÃO. AF_11/2019</t>
  </si>
  <si>
    <t>6.3.1.2</t>
  </si>
  <si>
    <t>RACK ABERTO EM COLUNA PARA SERVIDOR - FORNECIMENTO E INSTALAÇÃO. AF_11/2019</t>
  </si>
  <si>
    <t>6.3.1.3</t>
  </si>
  <si>
    <t>CAIXA RETANGULAR 4" X 2" MÉDIA, PVC, INSTALADA EM PAREDE - FORNECIMENTO E INSTALAÇÃO. AF_03/2023</t>
  </si>
  <si>
    <t>6.3.1.4</t>
  </si>
  <si>
    <t>CAIXA RETANGULAR 4" X 4" MÉDIA, PVC, INSTALADA EM PAREDE - FORNECIMENTO E INSTALAÇÃO. AF_03/2023</t>
  </si>
  <si>
    <t>6.3.1.5</t>
  </si>
  <si>
    <t>ELETRODUTO FLEXÍVEL CORRUGADO, PEAD, DN 50 (1 1/2"), PARA REDE ENTERRADA DE DISTRIBUIÇÃO DE ENERGIA ELÉTRICA - FORNECIMENTO E INSTALAÇÃO. AF_12/2021</t>
  </si>
  <si>
    <t>6.3.1.6</t>
  </si>
  <si>
    <t>ELETRODUTO FLEXÍVEL CORRUGADO, PVC, DN 25 MM (3/4") - FORNECIMENTO E INSTALAÇÃO. AF_03/2023</t>
  </si>
  <si>
    <t>6.3.1.7</t>
  </si>
  <si>
    <t>ELETRODUTO FLEXÍVEL CORRUGADO, PVC, DN 32 MM (1") - FORNECIMENTO E INSTALAÇÃO. AF_03/2023</t>
  </si>
  <si>
    <t>6.3.1.8</t>
  </si>
  <si>
    <t>6.3.1.9</t>
  </si>
  <si>
    <t>6.3.1.10</t>
  </si>
  <si>
    <t>6.3.1.11</t>
  </si>
  <si>
    <t>6.3.1.12</t>
  </si>
  <si>
    <t>6.3.2</t>
  </si>
  <si>
    <t>EQUIPAMENTOS E ACESSÓRIOS</t>
  </si>
  <si>
    <t>6.3.2.1</t>
  </si>
  <si>
    <t>00038091</t>
  </si>
  <si>
    <t>PLACA 4" X 2" COM FURO, PARA SAÍDA DE FIOS</t>
  </si>
  <si>
    <t>6.3.2.2</t>
  </si>
  <si>
    <t>6.3.2.3</t>
  </si>
  <si>
    <t>6.3.2.4</t>
  </si>
  <si>
    <t>6.3.2.5</t>
  </si>
  <si>
    <t>6.3.2.6</t>
  </si>
  <si>
    <t>6.3.2.7</t>
  </si>
  <si>
    <t>P.13.000.030526</t>
  </si>
  <si>
    <t>6.3.2.8</t>
  </si>
  <si>
    <t>6.3.2.9</t>
  </si>
  <si>
    <t>6.3.3</t>
  </si>
  <si>
    <t>6.3.3.1</t>
  </si>
  <si>
    <t>6.3.3.2</t>
  </si>
  <si>
    <t>6.3.3.3</t>
  </si>
  <si>
    <t>7</t>
  </si>
  <si>
    <t>CLIMATIZAÇÃO</t>
  </si>
  <si>
    <t>7.1.1</t>
  </si>
  <si>
    <t>INSTALAÇÕES DE AR CONDICIONADO</t>
  </si>
  <si>
    <t>7.1.1.1</t>
  </si>
  <si>
    <t>EQUIPAMENTOS DE AR</t>
  </si>
  <si>
    <t>7.1.1.1.1</t>
  </si>
  <si>
    <t>AR CONDICIONADO SPLIT INVERTER, HI-WALL (PAREDE), 18000 BTU/H, CICLO FRIO - FORNECIMENTO E INSTALAÇÃO. AF_11/2021_PE</t>
  </si>
  <si>
    <t>7.1.1.1.2</t>
  </si>
  <si>
    <t>AR CONDICIONADO SPLIT INVERTER, HI-WALL (PAREDE), 12000 BTU/H, CICLO FRIO - FORNECIMENTO E INSTALAÇÃO. AF_11/2021_PE</t>
  </si>
  <si>
    <t>7.1.1.1.3</t>
  </si>
  <si>
    <t>AR CONDICIONADO SPLIT INVERTER, HI-WALL (PAREDE), 9000 BTU/H, CICLO FRIO - FORNECIMENTO E INSTALAÇÃO. AF_11/2021_PE</t>
  </si>
  <si>
    <t>7.1.1.1.4</t>
  </si>
  <si>
    <t>AR CONDICIONADO SPLIT INVERTER, HI-WALL (PAREDE), 24000 BTU/H, CICLO FRIO - FORNECIMENTO E INSTALAÇÃO. AF_11/2021_PE</t>
  </si>
  <si>
    <t>7.1.1.1.5</t>
  </si>
  <si>
    <t>7.1.1.1.6</t>
  </si>
  <si>
    <t>7.1.1.2</t>
  </si>
  <si>
    <t>TUBULAÇÃO E ACESSÓRIOS</t>
  </si>
  <si>
    <t>7.1.1.2.1</t>
  </si>
  <si>
    <t>7.1.1.2.2</t>
  </si>
  <si>
    <t>7.1.1.2.3</t>
  </si>
  <si>
    <t>7.1.1.2.4</t>
  </si>
  <si>
    <t>7.1.2</t>
  </si>
  <si>
    <t>DUTOS</t>
  </si>
  <si>
    <t>8</t>
  </si>
  <si>
    <t>ILUMINAÇÃO DE EMERGÊNCIA</t>
  </si>
  <si>
    <t>8.3.1</t>
  </si>
  <si>
    <t>8.4</t>
  </si>
  <si>
    <t>8.5</t>
  </si>
  <si>
    <t>9</t>
  </si>
  <si>
    <t>LIMPEZA DE OBRA</t>
  </si>
  <si>
    <t>10</t>
  </si>
  <si>
    <t>SERVIÇOS AUXILIARES</t>
  </si>
  <si>
    <t>MÁQUINAS E EQUIPAMENTOS</t>
  </si>
  <si>
    <t>10.1.1</t>
  </si>
  <si>
    <t>MXMES</t>
  </si>
  <si>
    <t>VALOR COM ENCARGOS:</t>
  </si>
  <si>
    <t>VALOR TOTAL:</t>
  </si>
  <si>
    <t>NAJ SÃO SEBASTIÃO</t>
  </si>
  <si>
    <t>ORÇ. CONSTRUÇÃO  - NAJSAOSEB</t>
  </si>
  <si>
    <t>MURO DE ARRIMO</t>
  </si>
  <si>
    <t>ARMADURAS TOTAIS</t>
  </si>
  <si>
    <t>ALVENARIA DE VEDAÇÃO DE BLOCOS VAZADOS DE CONCRETO DE 9X19X39 CM (ESPESSURA 9 CM) E ARGAMASSA DE ASSENTAMENTO COM PREPARO EM BETONEIRA. AF_12/2021</t>
  </si>
  <si>
    <t>4.1.1.1.5</t>
  </si>
  <si>
    <t>SOLEIRAS E PEITORIS</t>
  </si>
  <si>
    <t>4.1.6.1.9</t>
  </si>
  <si>
    <t>4.1.6.1.10</t>
  </si>
  <si>
    <t>4.1.6.1.11</t>
  </si>
  <si>
    <t>4.1.6.1.12</t>
  </si>
  <si>
    <t>4.1.6.1.13</t>
  </si>
  <si>
    <t>4.1.6.2.3</t>
  </si>
  <si>
    <t>4.4.3.3</t>
  </si>
  <si>
    <t>4.4.4</t>
  </si>
  <si>
    <t>4.4.4.1</t>
  </si>
  <si>
    <t>4.4.4.2</t>
  </si>
  <si>
    <t>5.1.1</t>
  </si>
  <si>
    <t>TE, PVC, SOLDÁVEL, DN 50MM - FORNECIMENTO E INSTALAÇÃO. AF_06/2022</t>
  </si>
  <si>
    <t>5.1.2</t>
  </si>
  <si>
    <t>TE, PVC, SOLDÁVEL, DN 40MM - FORNECIMENTO E INSTALAÇÃO. AF_06/2022</t>
  </si>
  <si>
    <t>5.1.3</t>
  </si>
  <si>
    <t>TE, PVC, SOLDÁVEL, DN 25MM - FORNECIMENTO E INSTALAÇÃO. AF_06/2022</t>
  </si>
  <si>
    <t>5.1.4</t>
  </si>
  <si>
    <t>TÊ DE REDUÇÃO, PVC, SOLDÁVEL, DN 50 MM X 40 MM - FORNECIMENTO E INSTALAÇÃO. AF_04/2024</t>
  </si>
  <si>
    <t>5.1.5</t>
  </si>
  <si>
    <t>TE DE REDUÇÃO, PVC, SOLDÁVEL, DN 50 MM X 32 MM - FORNECIMENTO E INSTALAÇÃO. AF_06/2022</t>
  </si>
  <si>
    <t>5.1.6</t>
  </si>
  <si>
    <t>TÊ DE REDUÇÃO, PVC, SOLDÁVEL, DN 40 MM X 32 MM - FORNECIMENTO E INSTALAÇÃO. AF_04/2024</t>
  </si>
  <si>
    <t>5.1.7</t>
  </si>
  <si>
    <t>TÊ DE REDUÇÃO, PVC, SOLDÁVEL, DN 40 MM X 25 MM - FORNECIMENTO E INSTALAÇÃO. AF_04/2024</t>
  </si>
  <si>
    <t>5.1.8</t>
  </si>
  <si>
    <t>TÊ DE REDUÇÃO, PVC, SOLDÁVEL, DN 32 MM X 25 MM - FORNECIMENTO E INSTALAÇÃO. AF_04/2024</t>
  </si>
  <si>
    <t>5.1.9</t>
  </si>
  <si>
    <t>LUVA DE REDUÇÃO SOLDÁVEL, PVC, DN 32 MM X 25 MM - FORNECIMENTO E INSTALAÇÃO. AF_04/2024</t>
  </si>
  <si>
    <t>5.1.10</t>
  </si>
  <si>
    <t>5.1.11</t>
  </si>
  <si>
    <t>JOELHO 90 GRAUS COM BUCHA DE LATÃO, PVC, SOLDÁVEL, DN 25MM, X 1/2" - FORNECIMENTO E INSTALAÇÃO. AF_06/2022</t>
  </si>
  <si>
    <t>5.1.12</t>
  </si>
  <si>
    <t>JOELHO 90 GRAUS, PVC, SOLDÁVEL, DN 50 MM - FORNECIMENTO E INSTALAÇÃO. AF_04/2024</t>
  </si>
  <si>
    <t>5.1.13</t>
  </si>
  <si>
    <t>JOELHO 90 GRAUS, PVC, SOLDÁVEL, DN 40MM - FORNECIMENTO E INSTALAÇÃO. AF_06/2022</t>
  </si>
  <si>
    <t>5.1.14</t>
  </si>
  <si>
    <t>JOELHO 90 GRAUS, PVC, SOLDÁVEL, DN 25MM - FORNECIMENTO E INSTALAÇÃO. AF_06/2022</t>
  </si>
  <si>
    <t>5.1.15</t>
  </si>
  <si>
    <t>JOELHO 45 GRAUS, PVC, SOLDÁVEL, DN 50MM - FORNECIMENTO E INSTALAÇÃO. AF_06/2022</t>
  </si>
  <si>
    <t>5.1.16</t>
  </si>
  <si>
    <t>JOELHO 45 GRAUS, PVC, SOLDÁVEL, DN 40MM - FORNECIMENTO E INSTALAÇÃO. AF_06/2022</t>
  </si>
  <si>
    <t>5.1.17</t>
  </si>
  <si>
    <t>JOELHO 45 GRAUS, PVC, SOLDÁVEL, DN 32MM - FORNECIMENTO E INSTALAÇÃO. AF_06/2022</t>
  </si>
  <si>
    <t>5.1.18</t>
  </si>
  <si>
    <t>JOELHO 45 GRAUS, PVC, SOLDÁVEL, DN 25MM - FORNECIMENTO E INSTALAÇÃO. AF_06/2022</t>
  </si>
  <si>
    <t>5.1.19</t>
  </si>
  <si>
    <t>BUCHA DE REDUÇÃO PVC, SOLDÁVEL, LONGA, DN 50 X 25 MM - FORNECIMENTO E INSTALAÇÃO. AF_04/2024</t>
  </si>
  <si>
    <t>5.1.20</t>
  </si>
  <si>
    <t>BUCHA DE REDUÇÃO PVC, SOLDÁVEL, LONGA, DN 40 X 25 MM - FORNECIMENTO E INSTALAÇÃO. AF_04/2024</t>
  </si>
  <si>
    <t>5.1.21</t>
  </si>
  <si>
    <t>BUCHA DE REDUÇÃO, CURTA, PVC, SOLDÁVEL, DN 40MM X 32MM - FORNECIMENTO E INSTALAÇÃO. AF_06/2022</t>
  </si>
  <si>
    <t>5.1.22</t>
  </si>
  <si>
    <t>BUCHA DE REDUÇÃO, CURTA, PVC, SOLDÁVEL, DN 32 X 25 MM - FORNECIMENTO E INSTALAÇÃO. AF_06/2022</t>
  </si>
  <si>
    <t>5.1.23</t>
  </si>
  <si>
    <t>ADAPTADOR CURTO COM BOLSA E ROSCA PARA REGISTRO, PVC, SOLDÁVEL, DN 50 MM X 1 1/2" - FORNECIMENTO E INSTALAÇÃO. AF_04/2024</t>
  </si>
  <si>
    <t>5.1.24</t>
  </si>
  <si>
    <t>ADAPTADOR CURTO COM BOLSA E ROSCA PARA REGISTRO, PVC, SOLDÁVEL, DN 40MM X 1.1/2 - FORNECIMENTO E INSTALAÇÃO. AF_06/2022</t>
  </si>
  <si>
    <t>5.1.25</t>
  </si>
  <si>
    <t>TE, PVC, SERIE NORMAL, ESGOTO PREDIAL, DN 100 X 100 MM, JUNTA ELÁSTICA, FORNECIDO E INSTALADO</t>
  </si>
  <si>
    <t>5.1.26</t>
  </si>
  <si>
    <t>TE, PVC, SERIE NORMAL, ESGOTO PREDIAL, DN 75 X 75 MM, JUNTA ELÁSTICA, FORNECIDO E INSTALADO</t>
  </si>
  <si>
    <t>5.1.27</t>
  </si>
  <si>
    <t>5.1.28</t>
  </si>
  <si>
    <t>TE, PVC, SERIE NORMAL, ESGOTO PREDIAL, DN 50 X 50 MM, JUNTA ELÁSTICA, FORNECIDO E INSTALADO</t>
  </si>
  <si>
    <t>5.1.29</t>
  </si>
  <si>
    <t>TERMINAL DE VENTILAÇÃO, PVC, SÉRIE NORMAL, ESGOTO PREDIAL, DN 100 MM, JUNTA SOLDÁVEL, FORNECIDO E INSTALADO</t>
  </si>
  <si>
    <t>5.1.30</t>
  </si>
  <si>
    <t>TERMINAL DE VENTILAÇÃO, PVC, SÉRIE NORMAL, ESGOTO PREDIAL, DN 50 MM, JUNTA SOLDÁVEL, FORNECIDO E INSTALADO</t>
  </si>
  <si>
    <t>5.1.31</t>
  </si>
  <si>
    <t>LUVA SIMPLES, PVC, SERIE R, ÁGUA PLUVIAL, DN 150 MM, JUNTA ELÁSTICA, FORNECIDO E INSTALADO EM RAMAL DE ENCAMINHAMENTO. AF_06/2022</t>
  </si>
  <si>
    <t>5.1.32</t>
  </si>
  <si>
    <t>LUVA SIMPLES, PVC, SERIE R, ESGOTO, DN 100 MM, JUNTA ELÁSTICA, FORNECIDO E INSTALADO</t>
  </si>
  <si>
    <t>5.1.33</t>
  </si>
  <si>
    <t>LUVA SIMPLES, PVC, SERIE NORMAL, ESGOTO PREDIAL, DN 100 MM, JUNTA ELÁSTICA, FORNECIDO E INSTALADO</t>
  </si>
  <si>
    <t>5.1.34</t>
  </si>
  <si>
    <t>LUVA SIMPLES, PVC, SERIE NORMAL, ESGOTO PREDIAL, DN 75 MM, JUNTA ELÁSTICA, FORNECIDO E INSTALADO</t>
  </si>
  <si>
    <t>5.1.35</t>
  </si>
  <si>
    <t>LUVA SIMPLES, PVC, SERIE NORMAL, ESGOTO PREDIAL, DN 50 MM, JUNTA ELÁSTICA, FORNECIDO E INSTALADO</t>
  </si>
  <si>
    <t>5.1.36</t>
  </si>
  <si>
    <t>JUNÇÃO SIMPLES, PVC, SERIE NORMAL, ESGOTO PREDIAL, DN 100 X 100 MM, JUNTA ELÁSTICA, FORNECIDO E INSTALADO</t>
  </si>
  <si>
    <t>5.1.37</t>
  </si>
  <si>
    <t>JUNÇÃO SIMPLES, PVC, SERIE NORMAL, ESGOTO PREDIAL, DN 100 X 75 MM, JUNTA ELÁSTICA, FORNECIDO E INSTALADO</t>
  </si>
  <si>
    <t>5.1.38</t>
  </si>
  <si>
    <t>JUNÇÃO SIMPLES, PVC, SERIE NORMAL, ESGOTO PREDIAL, DN 100 X 50 MM, JUNTA ELÁSTICA, FORNECIDO E INSTALADO</t>
  </si>
  <si>
    <t>5.1.39</t>
  </si>
  <si>
    <t>JUNÇÃO SIMPLES, PVC, SERIE NORMAL, ESGOTO PREDIAL, DN 50 X 50 MM, JUNTA ELÁSTICA, FORNECIDO E INSTALADO</t>
  </si>
  <si>
    <t>5.1.40</t>
  </si>
  <si>
    <t>JOELHO 90 GRAUS, PVC, SERIE R, ESGOTO PREDIAL, DN 150 MM, JUNTA ELÁSTICA, FORNECIDO E INSTALADO EM SUBCOLETOR AÉREO DE ESGOTO SANITÁRIO. AF_08/2022</t>
  </si>
  <si>
    <t>5.1.41</t>
  </si>
  <si>
    <t>JOELHO 90 GRAUS, PVC, SERIE R, ESGOTO PREDIAL, DN 100 MM, JUNTA ELÁSTICA, FORNECIDO E INSTALADO</t>
  </si>
  <si>
    <t>5.1.42</t>
  </si>
  <si>
    <t>JOELHO 90 GRAUS, PVC, SERIE NORMAL, ESGOTO PREDIAL, DN 100 MM, JUNTA ELÁSTICA, FORNECIDO E INSTALADO</t>
  </si>
  <si>
    <t>5.1.43</t>
  </si>
  <si>
    <t>JOELHO 90 GRAUS, PVC, SERIE NORMAL, ESGOTO PREDIAL, DN 75 MM, JUNTA ELÁSTICA, FORNECIDO E INSTALADO</t>
  </si>
  <si>
    <t>5.1.44</t>
  </si>
  <si>
    <t>JOELHO 90 GRAUS, PVC, SERIE NORMAL, ESGOTO PREDIAL, DN 50 MM, JUNTA ELÁSTICA, FORNECIDO E INSTALADO</t>
  </si>
  <si>
    <t>5.1.45</t>
  </si>
  <si>
    <t>JOELHO 90 GRAUS, PVC, SERIE NORMAL, ESGOTO PREDIAL, DN 40 MM, JUNTA SOLDÁVEL, FORNECIDO E INSTALADO</t>
  </si>
  <si>
    <t>5.1.46</t>
  </si>
  <si>
    <t>5.1.47</t>
  </si>
  <si>
    <t>JOELHO 45 GRAUS, PVC, SERIE R, ESGOTO PREDIAL, DN 100 MM, JUNTA ELÁSTICA, FORNECIDO E INSTALADO EM RAMAL DE ENCAMINHAMENTO. AF_06/2022</t>
  </si>
  <si>
    <t>5.1.48</t>
  </si>
  <si>
    <t>JOELHO 45 GRAUS, PVC, SERIE NORMAL, ESGOTO PREDIAL, DN 100 MM, JUNTA ELÁSTICA, FORNECIDO E INSTALADO</t>
  </si>
  <si>
    <t>5.1.49</t>
  </si>
  <si>
    <t>JOELHO 45 GRAUS, PVC, SERIE NORMAL, ESGOTO PREDIAL, DN 75 MM, JUNTA ELÁSTICA, FORNECIDO E INSTALADO</t>
  </si>
  <si>
    <t>5.1.50</t>
  </si>
  <si>
    <t>JOELHO 45 GRAUS, PVC, SERIE NORMAL, ESGOTO PREDIAL, DN 50 MM, JUNTA ELÁSTICA, FORNECIDO E INSTALADO</t>
  </si>
  <si>
    <t>5.1.51</t>
  </si>
  <si>
    <t>JOELHO 45 GRAUS, PVC, SERIE NORMAL, ESGOTO PREDIAL, DN 40 MM, JUNTA SOLDÁVEL, FORNECIDO E INSTALADO</t>
  </si>
  <si>
    <t>5.1.52</t>
  </si>
  <si>
    <t>CAP, PVC, SÉRIE NORMAL, ESGOTO PREDIAL, DN 100 MM, JUNTA ELÁSTICA, FORNECIDO E INSTALADO</t>
  </si>
  <si>
    <t>TUBO, PVC, SOLDÁVEL, DN 25MM - FORNECIMENTO E INSTALAÇÃO. AF_06/2022</t>
  </si>
  <si>
    <t>TUBO, PVC, SOLDÁVEL, DN 32MM - FORNECIMENTO E INSTALAÇÃO. AF_06/2022</t>
  </si>
  <si>
    <t>TUBO PVC, SERIE NORMAL, ESGOTO PREDIAL, DN 40 MM, FORNECIDO E INSTALADO</t>
  </si>
  <si>
    <t>TUBO, PVC, SOLDÁVEL, DN 40MM - FORNECIMENTO E INSTALAÇÃO. AF_06/2022</t>
  </si>
  <si>
    <t>TUBO PVC, SERIE NORMAL, ESGOTO PREDIAL, DN 50 MM, FORNECIDO E INSTALADO</t>
  </si>
  <si>
    <t>TUBO, PVC, SOLDÁVEL, DN 50MM - FORNECIMENTO E INSTALAÇÃO. AF_06/2022</t>
  </si>
  <si>
    <t>TUBO PVC, SERIE NORMAL, ESGOTO PREDIAL, DN 75 MM, FORNECIDO E INSTALADO</t>
  </si>
  <si>
    <t>TUBO PVC, SERIE NORMAL, ESGOTO PREDIAL, DN 100 MM, FORNECIDO E INSTALADO</t>
  </si>
  <si>
    <t>5.3.5</t>
  </si>
  <si>
    <t>6.1.1.5</t>
  </si>
  <si>
    <t>ELETRODUTO FLEXÍVEL CORRUGADO, PVC, DN 40 MM (1 1/4") - FORNECIMENTO E INSTALAÇÃO. AF_03/2023</t>
  </si>
  <si>
    <t>6.1.1.6</t>
  </si>
  <si>
    <t>6.1.1.7</t>
  </si>
  <si>
    <t>6.1.1.8</t>
  </si>
  <si>
    <t>6.1.1.9</t>
  </si>
  <si>
    <t>6.1.1.10</t>
  </si>
  <si>
    <t>6.1.1.11</t>
  </si>
  <si>
    <t>6.1.1.12</t>
  </si>
  <si>
    <t>6.1.1.13</t>
  </si>
  <si>
    <t>6.1.1.14</t>
  </si>
  <si>
    <t>6.1.1.15</t>
  </si>
  <si>
    <t>CAIXA RETANGULAR 4" X 2", PVC - FORNECIMENTO E INSTALAÇÃO. AF_03/2023</t>
  </si>
  <si>
    <t>CAIXA RETANGULAR 4" X 4" , PVC - FORNECIMENTO E INSTALAÇÃO. AF_03/2023</t>
  </si>
  <si>
    <t>CAIXA OCTOGONAL 4" X 4", METÁLICA - FORNECIMENTO E INSTALAÇÃO. AF_03/2023</t>
  </si>
  <si>
    <t>QUADRO DE DISTRIBUIÇÃO DE ENERGIA EM CHAPA DE AÇO GALVANIZADO, DE EMBUTIR, COM BARRAMENTO TRIFÁSICO, PARA 36 DISJUNTORES DIN 100A - FORNECIMENTO E INSTALAÇÃO. AF_10/2020</t>
  </si>
  <si>
    <t>6.1.2.5</t>
  </si>
  <si>
    <t>CAIXA ENTERRADA ELÉTRICA RETANGULAR, EM ALVENARIA COM BLOCOS DE CONCRETO, FUNDO COM BRITA, DIMENSÕES INTERNAS: 0,6X0,6X0,6 M. AF_12/2020</t>
  </si>
  <si>
    <t>6.1.2.6</t>
  </si>
  <si>
    <t>6.1.2.7</t>
  </si>
  <si>
    <t>6.1.2.8</t>
  </si>
  <si>
    <t>6.1.2.9</t>
  </si>
  <si>
    <t>6.1.2.10</t>
  </si>
  <si>
    <t>6.1.2.11</t>
  </si>
  <si>
    <t>6.1.2.12</t>
  </si>
  <si>
    <t>DISJUNTOR MONOPOLAR TIPO DIN, CORRENTE NOMINAL DE 10A - FORNECIMENTO E INSTALAÇÃO. AF_10/2020</t>
  </si>
  <si>
    <t>DISJUNTOR MONOPOLAR TIPO DIN, CORRENTE NOMINAL DE 20A - FORNECIMENTO E INSTALAÇÃO. AF_10/2020</t>
  </si>
  <si>
    <t>DISJUNTOR BIPOLAR TIPO DIN, CORRENTE NOMINAL DE 10A - FORNECIMENTO E INSTALAÇÃO. AF_10/2020</t>
  </si>
  <si>
    <t>DISJUNTOR BIPOLAR TIPO DIN, CORRENTE NOMINAL DE 16A - FORNECIMENTO E INSTALAÇÃO. AF_10/2020</t>
  </si>
  <si>
    <t>6.1.3.6</t>
  </si>
  <si>
    <t>DISJUNTOR BIPOLAR TIPO DIN, CORRENTE NOMINAL DE 20A - FORNECIMENTO E INSTALAÇÃO. AF_10/2020</t>
  </si>
  <si>
    <t>6.1.3.7</t>
  </si>
  <si>
    <t>6.1.3.8</t>
  </si>
  <si>
    <t>DISJUNTOR BIPOLAR TIPO DIN, CORRENTE NOMINAL DE 32A - FORNECIMENTO E INSTALAÇÃO. AF_10/2020</t>
  </si>
  <si>
    <t>6.1.3.9</t>
  </si>
  <si>
    <t>6.1.3.10</t>
  </si>
  <si>
    <t>6.1.3.11</t>
  </si>
  <si>
    <t>DISJUNTOR TRIPOLAR TIPO DIN, CORRENTE NOMINAL DE 60 ATÉ 100A - FORNECIMENTO E INSTALAÇÃO. AF_10/2020</t>
  </si>
  <si>
    <t>6.1.3.12</t>
  </si>
  <si>
    <t>6.1.3.13</t>
  </si>
  <si>
    <t>DISJUNTOR TRIPOLAR , CORRENTE NOMINAL DE 630A - FORNECIMENTO E INSTALAÇÃO. AF_10/2020</t>
  </si>
  <si>
    <t>6.1.3.14</t>
  </si>
  <si>
    <t>6.1.3.15</t>
  </si>
  <si>
    <t>6.1.3.16</t>
  </si>
  <si>
    <t>CONTATOR TRIPOLAR I NOMINAL 32A - FORNECIMENTO E INSTALAÇÃO. AF_10/2020</t>
  </si>
  <si>
    <t>6.1.3.17</t>
  </si>
  <si>
    <t>6.1.3.18</t>
  </si>
  <si>
    <t>00004814</t>
  </si>
  <si>
    <t>APARELHO SINALIZADOR LUMINOSO COM LED, COM 2 LENTES EM POLICARBONATO, BIVOLT (INCLUI SUPORTE DE FIXACAO)</t>
  </si>
  <si>
    <t>6.1.3.19</t>
  </si>
  <si>
    <t>INSTALAÇÃO DE SINALIZADOR NOTURNO LED. AF_03/2024</t>
  </si>
  <si>
    <t>6.1.3.20</t>
  </si>
  <si>
    <t>RELÉ FOTOELÉTRICO PARA COMANDO DE ILUMINAÇÃO EXTERNA 1000 W - FORNECIMENTO E INSTALAÇÃO. AF_08/2020</t>
  </si>
  <si>
    <t>6.1.4.1</t>
  </si>
  <si>
    <t>TOMADA DE EMBUTIR (1 MÓDULO), 2P+T 10 A, INCLUINDO SUPORTE E PLACA - FORNECIMENTO E INSTALAÇÃO. AF_03/2023</t>
  </si>
  <si>
    <t>6.1.4.2</t>
  </si>
  <si>
    <t>TOMADA DE EMBUTIR (1 MÓDULO), 2P+T 20 A, INCLUINDO SUPORTE E PLACA - FORNECIMENTO E INSTALAÇÃO. AF_03/2023</t>
  </si>
  <si>
    <t>6.1.4.3</t>
  </si>
  <si>
    <t>TOMADA DE EMBUTIR (2 MÓDULOS), 2P+T 10 A, INCLUINDO SUPORTE E PLACA - FORNECIMENTO E INSTALAÇÃO. AF_03/2023</t>
  </si>
  <si>
    <t>6.1.4.4</t>
  </si>
  <si>
    <t>TOMADA DE EMBUTIR (4 MÓDULOS), 2P+T 10 A, INCLUINDO SUPORTE E PLACA - FORNECIMENTO E INSTALAÇÃO. AF_03/2023</t>
  </si>
  <si>
    <t>6.1.4.5</t>
  </si>
  <si>
    <t>INTERRUPTOR PARALELO (1 MÓDULO), 10A/250V, INCLUINDO SUPORTE E PLACA - FORNECIMENTO E INSTALAÇÃO. AF_03/2023</t>
  </si>
  <si>
    <t>6.1.4.6</t>
  </si>
  <si>
    <t>INTERRUPTOR PARALELO (2 MÓDULOS), 10A/250V, INCLUINDO SUPORTE E PLACA - FORNECIMENTO E INSTALAÇÃO. AF_03/2023</t>
  </si>
  <si>
    <t>6.1.4.7</t>
  </si>
  <si>
    <t>INTERRUPTOR SIMPLES (4 MÓDULOS), 10A/250V, SEM SUPORTE E SEM PLACA - FORNECIMENTO E INSTALAÇÃO. AF_03/2023</t>
  </si>
  <si>
    <t>6.1.4.8</t>
  </si>
  <si>
    <t>INTERRUPTOR PARALELO (1 MÓDULO) COM 1 TOMADA DE EMBUTIR 2P+T 10 A, INCLUINDO SUPORTE E PLACA - FORNECIMENTO E INSTALAÇÃO. AF_03/2023</t>
  </si>
  <si>
    <t>6.1.4.9</t>
  </si>
  <si>
    <t>PLACA COM FURO 4" X 2", PARA SAÍDA DE FIOS</t>
  </si>
  <si>
    <t>6.1.4.10</t>
  </si>
  <si>
    <t>6.1.4.11</t>
  </si>
  <si>
    <t>8007008301SI97606</t>
  </si>
  <si>
    <t>LUMINÁRIA ARANDELA, COM 1 LÂMPADA FLUORESCENTE DE 12 W, SEM REATOR - FORNECIMENTO E INSTALAÇÃO. AF_02/2020</t>
  </si>
  <si>
    <t>6.1.4.12</t>
  </si>
  <si>
    <t>6.1.4.13</t>
  </si>
  <si>
    <t>6.1.4.14</t>
  </si>
  <si>
    <t>6.1.4.15</t>
  </si>
  <si>
    <t>CABO DE COBRE FLEXÍVEL ISOLADO, 70 MM², ANTI-CHAMA 0,6/1,0 KV - FORNECIMENTO E INSTALAÇÃO. AF_12/2021</t>
  </si>
  <si>
    <t>CABO DE COBRE FLEXÍVEL ISOLADO, 25 MM², ANTI-CHAMA 0,6/1,0 KV - FORNECIMENTO E INSTALAÇÃO. AF_12/2021</t>
  </si>
  <si>
    <t>6.1.5.3</t>
  </si>
  <si>
    <t>CABO DE COBRE FLEXÍVEL ISOLADO, 16 MM², ANTI-CHAMA 0,6/1,0 KV - FORNECIMENTO E INSTALAÇÃO. AF_03/2023</t>
  </si>
  <si>
    <t>6.1.5.4</t>
  </si>
  <si>
    <t>6.1.5.5</t>
  </si>
  <si>
    <t>6.1.5.6</t>
  </si>
  <si>
    <t>CABO DE COBRE FLEXÍVEL ISOLADO, 2,5 MM², ANTI-CHAMA 450/750 V - FORNECIMENTO E INSTALAÇÃO. AF_03/2023</t>
  </si>
  <si>
    <t>6.1.5.7</t>
  </si>
  <si>
    <t>6.1.5.8</t>
  </si>
  <si>
    <t>6.1.5.9</t>
  </si>
  <si>
    <t>6.1.5.10</t>
  </si>
  <si>
    <t>6.1.6.1</t>
  </si>
  <si>
    <t>FONTE</t>
  </si>
  <si>
    <t>UNID</t>
  </si>
  <si>
    <t>COEFICIENTE</t>
  </si>
  <si>
    <t>PREÇO UNITÁRIO</t>
  </si>
  <si>
    <t>TOTAL</t>
  </si>
  <si>
    <t>Mão de Obra</t>
  </si>
  <si>
    <t>TOTAL Mão de Obra:</t>
  </si>
  <si>
    <t>Serviço</t>
  </si>
  <si>
    <t>TOTAL Serviço:</t>
  </si>
  <si>
    <t>Equipamento</t>
  </si>
  <si>
    <t>TOTAL Equipamento:</t>
  </si>
  <si>
    <t>P.28.000.049743</t>
  </si>
  <si>
    <t>Reator eletrônico com partida instantânea de alto fator de potência (AFP), para lâmpada fluorescente tubular, base bipino bilateral, 2x32W / 127-220V</t>
  </si>
  <si>
    <t>SP Obras</t>
  </si>
  <si>
    <t>Material</t>
  </si>
  <si>
    <t>H.08.000.035004</t>
  </si>
  <si>
    <t>Ferragem completa com maçaneta tipo alavanca, com miolo tipo gorges, para porta interna com 1 folha; referência 721/01 CR da Pado, 402526/40 da Arouca ou equivalente</t>
  </si>
  <si>
    <t>E.03.000.026504</t>
  </si>
  <si>
    <t>Gancho de 1/4´ com porca e arruela, 550 mm</t>
  </si>
  <si>
    <t>S.04.000.038014</t>
  </si>
  <si>
    <t>Lixa massa/madeira uso geral Norton, Alcar ou equivalente (médias)</t>
  </si>
  <si>
    <t>P.15.000.046068</t>
  </si>
  <si>
    <t>Luminária retangular de sobrepor tipo calha aberta para 4 lâmpadas fluorescentes tubulares de 32W, ref. CN10-S432 da Lumicenter ou equivalente</t>
  </si>
  <si>
    <t>H.07.000.037042</t>
  </si>
  <si>
    <t>Vidro fantasia de 3/4 mm - material</t>
  </si>
  <si>
    <t>TOTAL Material:</t>
  </si>
  <si>
    <t>00003398</t>
  </si>
  <si>
    <t>ISOLADOR DE PORCELANA, TIPO ROLDANA, DIMENSOES DE *72* X *72* MM, PARA USO EM BAIXA TENSAO</t>
  </si>
  <si>
    <t>Mão de Obra com Encargos Complementares</t>
  </si>
  <si>
    <t>AUXILIAR DE ELETRICISTA COM ENCARGOS COMPLEMENTARES</t>
  </si>
  <si>
    <t>ELETRICISTA COM ENCARGOS COMPLEMENTARES</t>
  </si>
  <si>
    <t>TOTAL Mão de Obra com Encargos Complementares:</t>
  </si>
  <si>
    <t>AUXILIAR DE ENCANADOR OU BOMBEIRO HIDRÁULICO COM ENCARGOS COMPLEMENTARES</t>
  </si>
  <si>
    <t>ENCANADOR OU BOMBEIRO HIDRÁULICO COM ENCARGOS COMPLEMENTARES</t>
  </si>
  <si>
    <t>un</t>
  </si>
  <si>
    <t>m</t>
  </si>
  <si>
    <t>00005061</t>
  </si>
  <si>
    <t>PREGO DE ACO POLIDO COM CABECA 18 X 27 (2 1/2 X 10)</t>
  </si>
  <si>
    <t>AJUDANTE DE CARPINTEIRO COM ENCARGOS COMPLEMENTARES</t>
  </si>
  <si>
    <t>CARPINTEIRO DE FORMAS COM ENCARGOS COMPLEMENTARES</t>
  </si>
  <si>
    <t>h</t>
  </si>
  <si>
    <t>m2</t>
  </si>
  <si>
    <t>kg</t>
  </si>
  <si>
    <t>I02654</t>
  </si>
  <si>
    <t>Placa de inauguração em alumínio fundido medindo 0,15 x 0,40 m</t>
  </si>
  <si>
    <t>m3</t>
  </si>
  <si>
    <t>88316</t>
  </si>
  <si>
    <t>SERVENTE COM ENCARGOS COMPLEMENTARES</t>
  </si>
  <si>
    <t>MÃO DE OBRA</t>
  </si>
  <si>
    <t>A.05.000.020359</t>
  </si>
  <si>
    <t>Remoção de entulho de obra, material volumoso (mistura de alvenaria, terra, madeira, papel, plástico e metal), capacidade 4 m³</t>
  </si>
  <si>
    <t>00010567</t>
  </si>
  <si>
    <t>TABUA *2,5 X 23* CM EM PINUS, MISTA OU EQUIVALENTE DA REGIAO - BRUTA</t>
  </si>
  <si>
    <t>00007356</t>
  </si>
  <si>
    <t>TINTA LATEX ACRILICA PREMIUM, COR BRANCO FOSCO</t>
  </si>
  <si>
    <t>I00070</t>
  </si>
  <si>
    <t>JARDINEIRO COM ENCARGOS COMPLEMENTARES</t>
  </si>
  <si>
    <t>S.04.000.081349</t>
  </si>
  <si>
    <t>Caminhão MUNCK 3 toneladas</t>
  </si>
  <si>
    <t>S.04.000.081350</t>
  </si>
  <si>
    <t>Caminhão MUNCK 15 toneladas</t>
  </si>
  <si>
    <t>S.04.000.081351</t>
  </si>
  <si>
    <t>Caminhão guindaste sobre pneus com capacidade de carga de 25 Toneladas</t>
  </si>
  <si>
    <t>00043132</t>
  </si>
  <si>
    <t>ARAME RECOZIDO 16 BWG, D = 1,65 MM (0,016 KG/M) OU 18 BWG, D = 1,25 MM (0,01 KG/M)</t>
  </si>
  <si>
    <t>AJUDANTE DE ARMADOR COM ENCARGOS COMPLEMENTARES</t>
  </si>
  <si>
    <t>ARMADOR COM ENCARGOS COMPLEMENTARES</t>
  </si>
  <si>
    <t>88309</t>
  </si>
  <si>
    <t>PEDREIRO COM ENCARGOS COMPLEMENTARES</t>
  </si>
  <si>
    <t>00001358</t>
  </si>
  <si>
    <t>CHAPA/PAINEL DE MADEIRA COMPENSADA RESINADA (MADEIRITE RESINADO ROSA) PARA FORMA DE CONCRETO, DE 2200 X 1100 MM, E = 17 MM</t>
  </si>
  <si>
    <t>00002692</t>
  </si>
  <si>
    <t>DESMOLDANTE PROTETOR PARA FORMAS DE MADEIRA, DE BASE OLEOSA EMULSIONADA EM AGUA</t>
  </si>
  <si>
    <t>00000370</t>
  </si>
  <si>
    <t>AREIA MEDIA - POSTO JAZIDA/FORNECEDOR (RETIRADO NA JAZIDA, SEM TRANSPORTE)</t>
  </si>
  <si>
    <t>00001379</t>
  </si>
  <si>
    <t>CIMENTO PORTLAND COMPOSTO CP II-32</t>
  </si>
  <si>
    <t>00001527</t>
  </si>
  <si>
    <t>CONCRETO USINADO BOMBEAVEL, CLASSE DE RESISTENCIA C25, BRITA 0 E 1, SLUMP = 100 +/- 20 MM, COM BOMBEAMENTO (DISPONIBILIZACAO DE BOMBA), SEM O LANCAMENTO (NBR 8953)</t>
  </si>
  <si>
    <t>E.04.000.037532</t>
  </si>
  <si>
    <t>Fornecimento e montagem de estrutura metálica em aço ASTM-A 36, sem pintura</t>
  </si>
  <si>
    <t>00000650</t>
  </si>
  <si>
    <t>BLOCO DE VEDACAO DE CONCRETO, 9 X 19 X 39 CM (CLASSE C - NBR 6136)</t>
  </si>
  <si>
    <t>00000654</t>
  </si>
  <si>
    <t>BLOCO DE VEDACAO DE CONCRETO 19 X 19 X 39 CM (CLASSE C - NBR 6136)</t>
  </si>
  <si>
    <t>SP Educação</t>
  </si>
  <si>
    <t>00007568</t>
  </si>
  <si>
    <t>BUCHA DE NYLON SEM ABA S10, COM PARAFUSO DE 6,10 X 65 MM EM ACO ZINCADO COM ROSCA SOBERBA, CABECA CHATA E FENDA PHILLIPS</t>
  </si>
  <si>
    <t>00036888</t>
  </si>
  <si>
    <t>GUARNICAO / MOLDURA / ARREMATE DE ACABAMENTO PARA ESQUADRIA, EM ALUMINIO PERFIL 25, ACABAMENTO ANODIZADO BRANCO OU BRILHANTE, PARA 1 FACE</t>
  </si>
  <si>
    <t>00004922</t>
  </si>
  <si>
    <t>PORTA DE CORRER EM ALUMINIO, DUAS FOLHAS MOVEIS COM VIDRO, FECHADURA E PUXADOR EMBUTIDO, ACABAMENTO ANODIZADO NATURAL, SEM GUARNICAO/ALIZAR/VISTA</t>
  </si>
  <si>
    <t>00000142</t>
  </si>
  <si>
    <t>SELANTE ELASTICO MONOCOMPONENTE A BASE DE POLIURETANO (PU) PARA JUNTAS DIVERSAS</t>
  </si>
  <si>
    <t>310ML</t>
  </si>
  <si>
    <t>VIDRACEIRO COM ENCARGOS COMPLEMENTARES</t>
  </si>
  <si>
    <t>I13256</t>
  </si>
  <si>
    <t>I13257</t>
  </si>
  <si>
    <t>00004718</t>
  </si>
  <si>
    <t>PEDRA BRITADA N. 2 (19 A 38 MM) POSTO PEDREIRA/FORNECEDOR, SEM FRETE</t>
  </si>
  <si>
    <t>PINTOR COM ENCARGOS COMPLEMENTARES</t>
  </si>
  <si>
    <t>I07119</t>
  </si>
  <si>
    <t>Granito branco Siena e= 2cm</t>
  </si>
  <si>
    <t>SIFÃO DO TIPO GARRAFA EM METAL CROMADO 1 X 1.1/2" - FORNECIMENTO E INSTALAÇÃO. AF_01/2020</t>
  </si>
  <si>
    <t>O.11.000.066108</t>
  </si>
  <si>
    <t>Chuveiro com comando eletrônico de temperaturas, com tubo de ligação acoplado e haste,  6.800W até 7.900W - 220 V, resistência blindada, aprovado Inmetro/Procel</t>
  </si>
  <si>
    <t>B.07.000.069552</t>
  </si>
  <si>
    <t>Fita teflon de 18 mm</t>
  </si>
  <si>
    <t>P.17.000.037604</t>
  </si>
  <si>
    <t>Sistema de alarme PNE com indicador audiovisual, sem fio (Wireless), com etiquetas informativas em alumínio com impressão UV e adesivos, resistente às intempéries conforme NBR 9050/2015, para pessoas com mobilidade reduzida ou cadeirante</t>
  </si>
  <si>
    <t>I13250</t>
  </si>
  <si>
    <t>Divisória em granito branco Siena, polido dos 2 lados, e=2cm</t>
  </si>
  <si>
    <t>AUXILIAR DE SERRALHEIRO COM ENCARGOS COMPLEMENTARES</t>
  </si>
  <si>
    <t>SERRALHEIRO COM ENCARGOS COMPLEMENTARES</t>
  </si>
  <si>
    <t>I06891</t>
  </si>
  <si>
    <t>Sinalização para deficientes - placa metálica 50 x 70 cm  - "Estacionamento Reservado"</t>
  </si>
  <si>
    <t>3.80.66</t>
  </si>
  <si>
    <t>3.75.91</t>
  </si>
  <si>
    <t>GALVANIZACAO A FRIO (TINTA RICA EM ZINCO)</t>
  </si>
  <si>
    <t>00038383</t>
  </si>
  <si>
    <t>LIXA D'AGUA EM FOLHA, GRAO 100</t>
  </si>
  <si>
    <t>I02036</t>
  </si>
  <si>
    <t>Solucao limpadora pvc</t>
  </si>
  <si>
    <t>l</t>
  </si>
  <si>
    <t>00000300</t>
  </si>
  <si>
    <t>ANEL BORRACHA, DN 150 MM, PARA TUBO SERIE REFORCADA ESGOTO PREDIAL</t>
  </si>
  <si>
    <t>00000299</t>
  </si>
  <si>
    <t>ANEL BORRACHA, DN 100 MM, PARA TUBO SERIE REFORCADA ESGOTO PREDIAL</t>
  </si>
  <si>
    <t>O.12.000.069527</t>
  </si>
  <si>
    <t>Lubrificante para anel de neoprene</t>
  </si>
  <si>
    <t>O.02.000.069514</t>
  </si>
  <si>
    <t>Solução limpadora para PVC</t>
  </si>
  <si>
    <t>6.26.93</t>
  </si>
  <si>
    <t>TUBO PVC OCRE NBR 7362 PAREDE MACIÇA DN 200 INCLUSIVE CONEXOES</t>
  </si>
  <si>
    <t>6.26.94</t>
  </si>
  <si>
    <t>TUBO PVC OCRE NBR 7362 PAREDE MACIÇA DN 250 INCLUSIVE CONEXOES</t>
  </si>
  <si>
    <t>00002684</t>
  </si>
  <si>
    <t>P.04.000.065644</t>
  </si>
  <si>
    <t>Leito para cabos, tipo pesado, em aço galvanizado a fogo, de 500 x 100 mm, ref. 156-0500-Z Mopa ou equivalente</t>
  </si>
  <si>
    <t>P.04.000.042290</t>
  </si>
  <si>
    <t>Perfilado perfurado 38 x 38 mm em chapa 14 pré-zincada</t>
  </si>
  <si>
    <t>P.04.000.062135</t>
  </si>
  <si>
    <t>Eletrocalha perfurada galvanizada a fogo, 300x100mm</t>
  </si>
  <si>
    <t>P.04.000.062175</t>
  </si>
  <si>
    <t>Tampa encaixe para eletrocalha galvanizada a fogo, L= 300mm</t>
  </si>
  <si>
    <t>P.04.000.042129</t>
  </si>
  <si>
    <t>Eletroduto galvanizado por imersão a quente, DN = 3´ - NBR5598</t>
  </si>
  <si>
    <t>P.04.000.042127</t>
  </si>
  <si>
    <t>Eletroduto galvanizado por imersão a quente, DN = 2´ - NBR5598</t>
  </si>
  <si>
    <t>P.04.000.042126</t>
  </si>
  <si>
    <t>P.04.000.042124</t>
  </si>
  <si>
    <t>Eletroduto galvanizado por imersão a quente, DN = 1´ - NBR5598</t>
  </si>
  <si>
    <t>00001872</t>
  </si>
  <si>
    <t>CAIXA DE PASSAGEM, EM PVC, DE 4" X 2", PARA ELETRODUTO FLEXIVEL CORRUGADO</t>
  </si>
  <si>
    <t>P.18.000.091179</t>
  </si>
  <si>
    <t>Painel autoportante/modular em chapa de aço, com proteção mínima IP-54, sem componentes; referência comercial Taunus, Press Mat ou equivalente</t>
  </si>
  <si>
    <t>P.07.000.045062</t>
  </si>
  <si>
    <t>Condulete de 3´, corpo e tampa em alumínio injetado ou fundido, com saídas laterais em vários modelos, com ou sem rosca; ref. Conduletzel da Wetzel ou equivalente</t>
  </si>
  <si>
    <t>P.07.000.045060</t>
  </si>
  <si>
    <t>Condulete de 2´, corpo e tampa em alumínio injetado ou fundido, com saídas laterais em vários modelos, com ou sem rosca; ref. Daisa, Conduletzel da Wetzel ou equivalente</t>
  </si>
  <si>
    <t>P.07.000.045059</t>
  </si>
  <si>
    <t>Condulete de 1 1/2´, corpo e tampa em alumínio injetado ou fundido, com saídas laterais em vários modelos, com ou sem rosca; ref. Daisa, Conduletzel da Wetzel ou equivalente</t>
  </si>
  <si>
    <t>P.07.000.045057</t>
  </si>
  <si>
    <t>Condulete de 1´, corpo e tampa em alumínio injetado ou fundido, com saídas laterais em vários modelos, com ou sem rosca; ref. Daisa, Conduletzel da Wetzel ou equivalente</t>
  </si>
  <si>
    <t>I09225</t>
  </si>
  <si>
    <t>Dispositivo de proteção contra surto de tensão DPS 60KA - 275v (para-raio)</t>
  </si>
  <si>
    <t>P.23.000.049627</t>
  </si>
  <si>
    <t>Barramento de cobre nu (qualquer bitola)</t>
  </si>
  <si>
    <t>P.27.000.090450</t>
  </si>
  <si>
    <t>Chave comutadora seletora com 1 polo e 3 posições para 63 A, ref. 5TW3063-1 Siemens ou equivalente</t>
  </si>
  <si>
    <t>P.13.000.042203</t>
  </si>
  <si>
    <t>Tomada para telefone 4P padrão Telebras, com placa</t>
  </si>
  <si>
    <t>00000982</t>
  </si>
  <si>
    <t>CABO DE COBRE, FLEXIVEL, CLASSE 4 OU 5, ISOLACAO EM PVC/A, ANTICHAMA BWF-B, 1 CONDUTOR, 450/750 V, SECAO NOMINAL 6 MM2</t>
  </si>
  <si>
    <t>00001014</t>
  </si>
  <si>
    <t>CABO DE COBRE, FLEXIVEL, CLASSE 4 OU 5, ISOLACAO EM PVC/A, ANTICHAMA BWF-B, 1 CONDUTOR, 450/750 V, SECAO NOMINAL 2,5 MM2</t>
  </si>
  <si>
    <t>P.30.000.049541</t>
  </si>
  <si>
    <t>Terminal de pressão/compressão para cabo 120mm² (250MCM)</t>
  </si>
  <si>
    <t>P.30.000.049434</t>
  </si>
  <si>
    <t>Terminal de pressão para cabo 70mm² (3/0AWG)</t>
  </si>
  <si>
    <t>P.30.000.049431</t>
  </si>
  <si>
    <t>Terminal de pressão para cabo 25mm² (4AWG)</t>
  </si>
  <si>
    <t>P.30.000.049582</t>
  </si>
  <si>
    <t>Terminal de pressão para cabo 16mm² (6AWG)</t>
  </si>
  <si>
    <t>4.63.11</t>
  </si>
  <si>
    <t>ALICATE P/ MOLDE CLASSE R (CONEXAO EXOTERMICA)</t>
  </si>
  <si>
    <t>4.95.84</t>
  </si>
  <si>
    <t>ARMACAO SECUNDARIA 1 ESTRIBO</t>
  </si>
  <si>
    <t>4.51.09</t>
  </si>
  <si>
    <t>CAIXA EM CHAPA TIPO M PADRAO ELETROPAULO / NEOENERGIA-ELEKTRO</t>
  </si>
  <si>
    <t>4.51.11</t>
  </si>
  <si>
    <t>CAIXA TIPO T 60X90X25CM PADRAO ELETROPAULO / NEOENERGIA-ELEKTRO</t>
  </si>
  <si>
    <t>4.63.21</t>
  </si>
  <si>
    <t>CARTUCHO P/CONEXÃO EXOTERM.CABO/HASTE P/CABO 50MM2</t>
  </si>
  <si>
    <t>4.85.28</t>
  </si>
  <si>
    <t>CINTA ACO ZINCADO P/ POSTE CONCRETO TUBULAR 250MM</t>
  </si>
  <si>
    <t>4.63.06</t>
  </si>
  <si>
    <t>MOLDE CLASSE R PARA CONEXAO EXOTERMICA</t>
  </si>
  <si>
    <t>P.19.000.048002</t>
  </si>
  <si>
    <t>Barra condutora chata em alumínio de 7/8´ x 1/8´ x 3 m; ref. TEL 771 da Termotécnica ou equivalente</t>
  </si>
  <si>
    <t>P.30.000.049432</t>
  </si>
  <si>
    <t>Terminal de pressão para cabo 50mm² (1/0AWG)</t>
  </si>
  <si>
    <t>P.30.000.090458</t>
  </si>
  <si>
    <t>Terminal de pressão para cabo 35mm²</t>
  </si>
  <si>
    <t>P.19.000.048074</t>
  </si>
  <si>
    <t>Alicate para solda exotérmica; referência U-L160 da Unisolda ou equivalente</t>
  </si>
  <si>
    <t>P.19.000.048071</t>
  </si>
  <si>
    <t>Kit solda com cartucho para solda exotérmica n. 25 a 45</t>
  </si>
  <si>
    <t>P.19.000.048087</t>
  </si>
  <si>
    <t>Molde para solda exotérmica conexão cabo-cabo horizontal em T, bitola do cabo 16-16mm² a 50-35mm², 70-35mm² e 95-35mm², ref. UTA da Unisolda ou equivalente</t>
  </si>
  <si>
    <t>P.19.000.044304</t>
  </si>
  <si>
    <t>Caixa de equalização com barra cobre 6mm, embutir, chapa de aço com pintura esmaltada, de 400x400mm e tampa, uso interno, ref. Tel-900 Termotécnica ou equivalente</t>
  </si>
  <si>
    <t>P.04.000.062115</t>
  </si>
  <si>
    <t>Eletrocalha perfurada galvanizada a fogo, 100x50mm</t>
  </si>
  <si>
    <t>P.04.000.062171</t>
  </si>
  <si>
    <t>Tampa encaixe para eletrocalha galvanizada a fogo, L= 100mm</t>
  </si>
  <si>
    <t>P.17.000.031490</t>
  </si>
  <si>
    <t>Switch Gigabit 24 portas 10/100/1000 Base TX Layer 2 mínimo com porta de saída em fibra</t>
  </si>
  <si>
    <t>B.01.000.010198</t>
  </si>
  <si>
    <t>Técnico equipamentos informática</t>
  </si>
  <si>
    <t>P.17.000.030518</t>
  </si>
  <si>
    <t>Guia organizadora de cabos para rack, 19´ 1 U</t>
  </si>
  <si>
    <t>Régua com 8 tomadas 2P+T 250 V, com cabo tipo filtro de linha</t>
  </si>
  <si>
    <t>P.08.000.091045</t>
  </si>
  <si>
    <t>Cabo coaxial tipo RG11, malha com mínimo 60% de proteção</t>
  </si>
  <si>
    <t>S.04.000.021093</t>
  </si>
  <si>
    <t>Locação de andaime torre metálico (1,5x1,5m), com piso metálico</t>
  </si>
  <si>
    <t xml:space="preserve">
___________________________________________
ENGENHEIRO CIVIL
FELLIPE FERRARI FAKRI
CREA 506.970.406-3</t>
  </si>
  <si>
    <t>REALATÓRIO ANALÍTICO - COMPOSIÇOES DE CUSTOS</t>
  </si>
  <si>
    <t>UND</t>
  </si>
  <si>
    <t>ENCARGOS SOCIAIS</t>
  </si>
  <si>
    <t>CURVA ABC</t>
  </si>
  <si>
    <t>001/2024-NAJ-SAOSEB-R00</t>
  </si>
  <si>
    <t>ENG. FELLIPE FERRARI FAKRI - CREA 506.970.406-3/SP</t>
  </si>
  <si>
    <t>ÁREA DE CONSTRUÇÃO: 1.379,06 m²</t>
  </si>
  <si>
    <t>22,23% (Não desonerado)</t>
  </si>
  <si>
    <r>
      <t>VALOR TOTAL COM BDI</t>
    </r>
    <r>
      <rPr>
        <sz val="10"/>
        <rFont val="Calibri"/>
        <family val="2"/>
      </rPr>
      <t>.........................................................................................................................</t>
    </r>
  </si>
  <si>
    <t>APRESENTAÇÃO</t>
  </si>
  <si>
    <t>RESUMO GLOBAL DO ORÇAMENTO</t>
  </si>
  <si>
    <t xml:space="preserve">TOTAL GERAL </t>
  </si>
  <si>
    <t>O ORÇAMENTO CONTEMPLA A CONSTRUÇÃO COMPLETA DO NÚCLEO DE ASSISTÊNCIA JURÍDICA DE SÃO SEBASTIÃO - NAJSAOSEB. APRESENTANDO TODOS OS SERVIÇOS NECESSÁRIOS SEPARADOS POR ETAPAS CONSTRUTIVAS E BASEADO NO PRAZO DE CONSTRUÇÃO</t>
  </si>
  <si>
    <t>PLANILHA ORÇAMENTÁRIA</t>
  </si>
  <si>
    <t>CRONOGRAMA</t>
  </si>
  <si>
    <t>3.1.5</t>
  </si>
  <si>
    <t>3.1.5.1</t>
  </si>
  <si>
    <t>3.1.5.2</t>
  </si>
  <si>
    <t>3.1.5.3</t>
  </si>
  <si>
    <t>3.1.5.4</t>
  </si>
  <si>
    <t>3.1.5.5</t>
  </si>
  <si>
    <t>3.2.3.1</t>
  </si>
  <si>
    <t>FABRICAÇÃO DE FÔRMA PARA LAJES, EM CHAPA DE MADEIRA COMPENSADA RESINADA, E = 17 MM. AF_09/2020</t>
  </si>
  <si>
    <t>3.2.3.2</t>
  </si>
  <si>
    <t>ESCORAMENTO DE FÔRMAS DE LAJE EM MADEIRA NÃO APARELHADA, PÉ-DIREITO SIMPLES, INCLUSO TRAVAMENTO, 4 UTILIZAÇÕES. AF_09/2020</t>
  </si>
  <si>
    <t>3.2.3.3</t>
  </si>
  <si>
    <t>CONCRETAGEM DE VIGAS E LAJES, FCK=25 MPA, PARA LAJES MACIÇAS OU NERVURADAS COM JERICAS EM CREMALHEIRA EM EDIFICAÇÃO DE MULTIPAVIMENTOS ATÉ 16 ANDARES - LANÇAMENTO, ADENSAMENTO E ACABAMENTO. AF_02/2022</t>
  </si>
  <si>
    <t>3.2.3.4</t>
  </si>
  <si>
    <t>3.2.3.5</t>
  </si>
  <si>
    <t>3.2.3.6</t>
  </si>
  <si>
    <t>3.2.3.7</t>
  </si>
  <si>
    <t>3.2.3.8</t>
  </si>
  <si>
    <t>3.2.5</t>
  </si>
  <si>
    <t>3.2.5.1</t>
  </si>
  <si>
    <t>3.2.5.2</t>
  </si>
  <si>
    <t>3.2.5.3</t>
  </si>
  <si>
    <t>3.2.5.4</t>
  </si>
  <si>
    <t>3.2.5.5</t>
  </si>
  <si>
    <t>3.2.5.6</t>
  </si>
  <si>
    <t>3.2.5.7</t>
  </si>
  <si>
    <t>3.2.5.8</t>
  </si>
  <si>
    <t>3.2.5.9</t>
  </si>
  <si>
    <t>3.2.5.10</t>
  </si>
  <si>
    <t>EXECUÇÃO DE PAVIMENTO EM PISO INTERTRAVADO, COM BLOCO PISOGRAMA DE 35 X 15 CM, ESPESSURA 6 CM. AF_10/2022</t>
  </si>
  <si>
    <t>4.1.8</t>
  </si>
  <si>
    <t>4.1.8.1</t>
  </si>
  <si>
    <t>4.4.3.4</t>
  </si>
  <si>
    <t>FECHAMENTO</t>
  </si>
  <si>
    <t>6.4</t>
  </si>
  <si>
    <t>FOTOVOLTÁICO</t>
  </si>
  <si>
    <t>6.4.1</t>
  </si>
  <si>
    <t>SISTEMA FOTOVOLTÁICO COMPLETO - POTÊNCIA DE GERAÇÃO 72,6 KWP - CONFORME PROJETO ESPECÍFICO (FORNECIMENTO E INSTALAÇÃO)</t>
  </si>
  <si>
    <t>TUBO EM COBRE FLEXÍVEL, DN 1/4", COM ISOLAMENTO, INSTALADO EM RAMAL DE ALIMENTAÇÃO DE AR CONDICIONADO COM CONDENSADORA INDIVIDUAL FORNECIMENTO E INSTALAÇÃO. AF_12/2015 (INCLUSO CONEXÕES)</t>
  </si>
  <si>
    <t>TUBO EM COBRE FLEXÍVEL, DN 3/8", COM ISOLAMENTO, INSTALADO EM RAMAL DE ALIMENTAÇÃO DE AR CONDICIONADO COM CONDENSADORA INDIVIDUAL - FORNECIMENTO E INSTALAÇÃO. AF_12/2015 (INCLUSO CONEXÕES)</t>
  </si>
  <si>
    <t>TUBO EM COBRE FLEXÍVEL, DN 1/2", COM ISOLAMENTO, INSTALADO EM RAMAL DE ALIMENTAÇÃO DE AR CONDICIONADO COM CONDENSADORA INDIVIDUAL - FORNECIMENTO E INSTALAÇÃO. AF_12/2015 (INCLUSO CONEXÕES)</t>
  </si>
  <si>
    <t>TUBO EM COBRE FLEXÍVEL, DN 5/8", COM ISOLAMENTO, INSTALADO EM RAMAL DE ALIMENTAÇÃO DE AR CONDICIONADO COM CONDENSADORA INDIVIDUAL - FORNECIMENTO E INSTALAÇÃO. AF_12/2015 (INCLSO CONEXÕES)</t>
  </si>
  <si>
    <t>7.1.2.1</t>
  </si>
  <si>
    <t>7.1.2.2</t>
  </si>
  <si>
    <t>7.1.2.3</t>
  </si>
  <si>
    <t>SISTEMA DE HIDRANTES</t>
  </si>
  <si>
    <t>8.1.1</t>
  </si>
  <si>
    <t>8.1.2</t>
  </si>
  <si>
    <t>8.1.3</t>
  </si>
  <si>
    <t>8.1.4</t>
  </si>
  <si>
    <t>8.1.5</t>
  </si>
  <si>
    <t>8.1.6</t>
  </si>
  <si>
    <t>REGISTRO DE GAVETA BRUTO, LATÃO, ROSCÁVEL, 2 1/2" - FORNECIMENTO E INSTALAÇÃO. AF_08/2021</t>
  </si>
  <si>
    <t>REGISTRO DE GAVETA BRUTO, LATÃO, ROSCÁVEL, 3" - FORNECIMENTO E INSTALAÇÃO. AF_08/2021</t>
  </si>
  <si>
    <t>PLACAS DE SINALIZAÇÃO</t>
  </si>
  <si>
    <t>8.2.1</t>
  </si>
  <si>
    <t>00037558</t>
  </si>
  <si>
    <t>8.2.2</t>
  </si>
  <si>
    <t>00037556</t>
  </si>
  <si>
    <t>8.2.3</t>
  </si>
  <si>
    <t>8.2.4</t>
  </si>
  <si>
    <t>8.2.5</t>
  </si>
  <si>
    <t>EXTINTORES</t>
  </si>
  <si>
    <t>8.3.2</t>
  </si>
  <si>
    <t>ALARME</t>
  </si>
  <si>
    <t>8.4.1</t>
  </si>
  <si>
    <t>8.4.2</t>
  </si>
  <si>
    <t>CENTRAL DE SISTEMA DE ALARME DE 13 A 24 ENDEREÇOS</t>
  </si>
  <si>
    <t>8.5.1</t>
  </si>
  <si>
    <t>___________________________________________
ENGENHEIRO CIVIL
FELLIPE FERRARI FAKRI
CREA 506.970.406-3</t>
  </si>
  <si>
    <t>2.15.25</t>
  </si>
  <si>
    <t>ACO CA-50-A $MD BITOLAS</t>
  </si>
  <si>
    <t>3.10.91</t>
  </si>
  <si>
    <t>MONTANTE P/GRADIL ELETROFUNDIDO H=2114MM GALV. COM PINTURA ELETROSTATICA</t>
  </si>
  <si>
    <t>SISTEMA FOTOVOLTÁICO COMPLETO - POTÊNCIA DE GERAÇÃO 72,6 KWp - CONFORME PROJETO ESPECÍFICO (FORNECIMENTO E INSTALAÇÃO)</t>
  </si>
  <si>
    <t>S.03.000.026664</t>
  </si>
  <si>
    <t>Chapa de aço galvanizado nas bitolas: nº 22, n° 24 e n° 26</t>
  </si>
  <si>
    <t>P.04.000.042301</t>
  </si>
  <si>
    <t>Tirante/vergalhão aço rosca total de 3/8´</t>
  </si>
  <si>
    <t>Q.04.000.031441</t>
  </si>
  <si>
    <t>Grelha de insuflação ou retorno, dupla deflexão e registro, lâminas convergentes, aletas verticais ajustáveis individualmente, em alumínio anodizado, tamanho: acima de 0,1 até 0,5 m²; ref. mod. VAT-DG da Trox ou equivalente</t>
  </si>
  <si>
    <t>B.01.000.010506</t>
  </si>
  <si>
    <t>Montador</t>
  </si>
  <si>
    <t>S.01.000.080125</t>
  </si>
  <si>
    <t>Betoneira reversível com carregador, capacidade de 320 litros, acionamento do motor combustão interna (diesel e gasolina) ou motor elétrico Alfa 320</t>
  </si>
  <si>
    <t>D.03.000.021032</t>
  </si>
  <si>
    <t>Chapa compensada cola PVA resinada de 12mm (2,20 x 1,10)m</t>
  </si>
  <si>
    <t>S.03.000.061192</t>
  </si>
  <si>
    <t>Curva 45° em aço galvanizado, rosca macho/fêmea, Ø 2 1/2´</t>
  </si>
  <si>
    <t>S.03.000.061193</t>
  </si>
  <si>
    <t>Curva 90° em aço galvanizado, rosca fêmea/fêmea, Ø 2 1/2´</t>
  </si>
  <si>
    <t>J.01.000.038012</t>
  </si>
  <si>
    <t>Lixa para ferro e metais Norton N° 80, ou equivalente</t>
  </si>
  <si>
    <t>H.04.000.031390</t>
  </si>
  <si>
    <t>Tampa para alçapão em chapa de aço galvanizada de 14, com porta cadeado</t>
  </si>
  <si>
    <t>O.06.000.060805</t>
  </si>
  <si>
    <t>Tubo em aço galvanizado 2 1/2´ SCH 40, sem costura</t>
  </si>
  <si>
    <t>O.09.000.063543</t>
  </si>
  <si>
    <t>Válvula de gaveta em bronze com haste não ascendente e extremidades rosqueáveis, classe 125 libras, para vapor e classe 200 libras, para água, óleo e gás, DN= 2 1/2´</t>
  </si>
  <si>
    <t>O.16.000.067001</t>
  </si>
  <si>
    <t>AH-02/03 abrigo hidrante 60x90x17 cm, com visor de vidro, inclusive ferragens e trinco</t>
  </si>
  <si>
    <t>O.16.000.067031</t>
  </si>
  <si>
    <t>Esguicho em latão polido com engate rápido, jato regulável, DN= 1 1/2´ (38 mm), ref. Tata, Chama, Kasti, Aerotex extintores, Mecânica Reunida ou equivalente</t>
  </si>
  <si>
    <t>O.12.000.067076</t>
  </si>
  <si>
    <t>Botoeira para acionamento de bomba de incêndio tipo quebra-vidro, com botão liga e desliga, em chapa de plástico na cor vermelha, com um martelo</t>
  </si>
  <si>
    <t>4.40.01</t>
  </si>
  <si>
    <t>BASE FUSIVEIS DIAZED COMPLETA ATE 25A</t>
  </si>
  <si>
    <t>4.51.16</t>
  </si>
  <si>
    <t>CAIXA PROTECAO CHAPA DE FERRO No16 DE 90X40X25CM</t>
  </si>
  <si>
    <t>4.36.46</t>
  </si>
  <si>
    <t>CHAVE FACA SECA 3X60A 'MARMORE'</t>
  </si>
  <si>
    <t>4.36.10</t>
  </si>
  <si>
    <t>CHAVE REVERSIVEL 3X30 A BASE MARMORE</t>
  </si>
  <si>
    <t>4.17.55</t>
  </si>
  <si>
    <t>RELE BIMET.DE SOBREC FAIXA AJUST 16-25A</t>
  </si>
  <si>
    <t>P.11.000.066544</t>
  </si>
  <si>
    <t>Motor-bomba centrífuga, ref. CD-6 Darka / 2DH 1 1/2T da Jacuzzi ou equivalente</t>
  </si>
  <si>
    <t>E.03.000.026513</t>
  </si>
  <si>
    <t>Chumbador Fischer Bolt diâmetro = 1/2´ e comprimento = 4´</t>
  </si>
  <si>
    <t>N.04.000.039071</t>
  </si>
  <si>
    <t>Placa de identificação em PVC, com texto em vinil e espessura de 2mm</t>
  </si>
  <si>
    <t>6.70.16</t>
  </si>
  <si>
    <t>EXTINTOR PO QUIMICO ABC 6KG COM CARGA</t>
  </si>
  <si>
    <t>4.51.36</t>
  </si>
  <si>
    <t>CAIXA ESTAMPADA 3X3'</t>
  </si>
  <si>
    <t>4.94.85</t>
  </si>
  <si>
    <t>SIRENE BITONAL ELETRICA 12/24V ALCANCE 100M</t>
  </si>
  <si>
    <t>4.56.62</t>
  </si>
  <si>
    <t>BOTAO DE CAMPAINHA COMPLETO</t>
  </si>
  <si>
    <t>4.75.51</t>
  </si>
  <si>
    <t>P.16.000.067004</t>
  </si>
  <si>
    <t>Luminária de emergência LED sobrepor, teto ou parede (frontral/ lateral), dupla face, autonomia mínima 2 horas, 30/35 lúmens, bivolt 110/220V, bateria recarregável; ref. Iluminim, Intelbras, Segurimax ou equivalente</t>
  </si>
  <si>
    <t>S.05.000.020392</t>
  </si>
  <si>
    <t>Hidrojateamento para limpeza de superfície, por meio de jato d´água de alta pressão</t>
  </si>
  <si>
    <t>VALOR (R$)</t>
  </si>
  <si>
    <t>MÊS 1</t>
  </si>
  <si>
    <t>MÊS 2</t>
  </si>
  <si>
    <t>MÊS 3</t>
  </si>
  <si>
    <t>MÊS 4</t>
  </si>
  <si>
    <t>MÊS 5</t>
  </si>
  <si>
    <t>MÊS 6</t>
  </si>
  <si>
    <t>MÊS 7</t>
  </si>
  <si>
    <t>MÊS 8</t>
  </si>
  <si>
    <t>MÊS 9</t>
  </si>
  <si>
    <t>MÊS 10</t>
  </si>
  <si>
    <t>MÊS 11</t>
  </si>
  <si>
    <t>MÊS 12</t>
  </si>
  <si>
    <t>MÊS 13</t>
  </si>
  <si>
    <t>MÊS 14</t>
  </si>
  <si>
    <t>MÊS 15</t>
  </si>
  <si>
    <t>Total parcela</t>
  </si>
  <si>
    <t>QTD</t>
  </si>
  <si>
    <t>PREÇO
UNITÁRIO (R$)</t>
  </si>
  <si>
    <t>PREÇO
TOTAL (R$)</t>
  </si>
  <si>
    <t>%</t>
  </si>
  <si>
    <t>ACUMUL. %</t>
  </si>
  <si>
    <t>CL</t>
  </si>
  <si>
    <t>SERVIÇO</t>
  </si>
  <si>
    <t>COD</t>
  </si>
  <si>
    <t>HORISTA %</t>
  </si>
  <si>
    <t>MENSALISTA %</t>
  </si>
  <si>
    <t xml:space="preserve">
</t>
  </si>
  <si>
    <t>GRUPO A</t>
  </si>
  <si>
    <t>A1</t>
  </si>
  <si>
    <t xml:space="preserve">INSS </t>
  </si>
  <si>
    <t>A2</t>
  </si>
  <si>
    <t xml:space="preserve">SESI </t>
  </si>
  <si>
    <t>A3</t>
  </si>
  <si>
    <t xml:space="preserve">SENAI </t>
  </si>
  <si>
    <t>A4</t>
  </si>
  <si>
    <t xml:space="preserve">INCRA </t>
  </si>
  <si>
    <t>A5</t>
  </si>
  <si>
    <t xml:space="preserve">SEBRAE </t>
  </si>
  <si>
    <t>A6</t>
  </si>
  <si>
    <t xml:space="preserve">SALÁRIO EDUCAÇÃO </t>
  </si>
  <si>
    <t>A7</t>
  </si>
  <si>
    <t xml:space="preserve">SEGURO CONTRA ACIDENTES DE TRABALHO </t>
  </si>
  <si>
    <t>A8</t>
  </si>
  <si>
    <t xml:space="preserve">FGTS </t>
  </si>
  <si>
    <t>A9</t>
  </si>
  <si>
    <t xml:space="preserve">SECONCI </t>
  </si>
  <si>
    <t>GRUPO B</t>
  </si>
  <si>
    <t>B1</t>
  </si>
  <si>
    <t xml:space="preserve">REPOUSO SEMANAL REMUNERADO </t>
  </si>
  <si>
    <t>B2</t>
  </si>
  <si>
    <t xml:space="preserve">FERIADOS </t>
  </si>
  <si>
    <t>B3</t>
  </si>
  <si>
    <t xml:space="preserve">AUXÍLIO - ENFERMIDADE </t>
  </si>
  <si>
    <t>B4</t>
  </si>
  <si>
    <t xml:space="preserve">13º SALÁRIO </t>
  </si>
  <si>
    <t>B5</t>
  </si>
  <si>
    <t xml:space="preserve">LICENÇA PATERNIDADE </t>
  </si>
  <si>
    <t>B6</t>
  </si>
  <si>
    <t xml:space="preserve">FALTAS JUSTIFICADAS </t>
  </si>
  <si>
    <t>B7</t>
  </si>
  <si>
    <t xml:space="preserve">DIAS DE CHUVAS </t>
  </si>
  <si>
    <t>B8</t>
  </si>
  <si>
    <t xml:space="preserve">AUXÍLIO ACIDENTE DE TRABALHO </t>
  </si>
  <si>
    <t>B9</t>
  </si>
  <si>
    <t xml:space="preserve">FÉRIAS GOZADAS </t>
  </si>
  <si>
    <t>B10</t>
  </si>
  <si>
    <t xml:space="preserve">SALÁRIO MATERNIDADE </t>
  </si>
  <si>
    <t>GRUPO C</t>
  </si>
  <si>
    <t>C1</t>
  </si>
  <si>
    <t xml:space="preserve">AVISO PRÉVIO INDENIZADO </t>
  </si>
  <si>
    <t>C2</t>
  </si>
  <si>
    <t xml:space="preserve">AVISO PRÉVIO TRABALHADO </t>
  </si>
  <si>
    <t>C3</t>
  </si>
  <si>
    <t xml:space="preserve">FÉRIAS INDENIZADAS </t>
  </si>
  <si>
    <t>C4</t>
  </si>
  <si>
    <t xml:space="preserve">DEPÓSITO RESCISÃO SEM JUSTA CAUSA </t>
  </si>
  <si>
    <t>C5</t>
  </si>
  <si>
    <t xml:space="preserve">INDENIZAÇÃO ADICIONAL </t>
  </si>
  <si>
    <t>D</t>
  </si>
  <si>
    <t>GRUPO D</t>
  </si>
  <si>
    <t>D1</t>
  </si>
  <si>
    <t xml:space="preserve">REINCIDÊNCIA DE GRUPO A SOBRE GRUPO B </t>
  </si>
  <si>
    <t>D2</t>
  </si>
  <si>
    <t xml:space="preserve">REINCIDÊNCIA DE GRUPO A SOBRE AVISO PRÉVIO TRABALHADO E REINCIDÊNCIA DO FGTS SOBRE AVISO PRÉVIO INDENIZADO </t>
  </si>
  <si>
    <t>A + B + C + D =</t>
  </si>
  <si>
    <t>PREVIDÊNCIA SOCIAL</t>
  </si>
  <si>
    <t>FUNDO DE GARANTIA POR TEMPO DE SERVIÇO</t>
  </si>
  <si>
    <t>SALÁRIO-EDUCAÇÃO</t>
  </si>
  <si>
    <t>SERVIÇOS SOCIAL DA INDÚSTRIA (SESI)</t>
  </si>
  <si>
    <t>SERVIÇO NACIONAL DE APRENDIZAGEM INDUSTRIAL (SENAI)</t>
  </si>
  <si>
    <t>SERVIÇOS DE APOIO A PEQUENA E MÉDIA EMPRESA (SEBRAE)</t>
  </si>
  <si>
    <t>INSTITUTO NACIONAL DE COLONIZAÇÃO E REFORMA AGRÁRIA (INCRA)</t>
  </si>
  <si>
    <t>SEGURO CONTRA OS ACIDENTES DE TRABALHO (INSS)</t>
  </si>
  <si>
    <t>SECONCI SERVIÇO SOCIAL DA INDÚSTRIA DA CONSTRUÇÃO E DO MOBILIÁRIO (APLICÁVEL A TODAS AS EMPRESAS CONSTANTES DO III GRUPO DA CLT - ART. 577)</t>
  </si>
  <si>
    <t>AUXÍLIO ENFERMIDADE</t>
  </si>
  <si>
    <t>REPOUSO SEMANAL E FERIADOS</t>
  </si>
  <si>
    <t>LICENÇA-PATERNIDADE</t>
  </si>
  <si>
    <t>13° SALÁRIO</t>
  </si>
  <si>
    <t>DIAS DE CHUVA / FALTAS JUSTIFICADAS NA OBRA / OUTRAS DIFICULDADES / ACIDENTES DE TRABALHO / GREVES / FALTA OU ATRASO NA ENTREGA DE MATERIAIS OU SERVIÇOS</t>
  </si>
  <si>
    <t>DEPÓSITO POR DESPEDIDA INJUSTA 40% SOBRE [A2 + (A2 X B)]</t>
  </si>
  <si>
    <t>FÉRIAS (INDENIZADAS)</t>
  </si>
  <si>
    <t>AVISO-PRÉVIO (INDENIZADO)</t>
  </si>
  <si>
    <t>REINCIDÊNCIA DE A SOBRE B</t>
  </si>
  <si>
    <t>REINCIDÊNCIA DE (A - A9) SOBRE C3</t>
  </si>
  <si>
    <t>INSS</t>
  </si>
  <si>
    <t>SESI</t>
  </si>
  <si>
    <t>SENAI</t>
  </si>
  <si>
    <t>INCRA</t>
  </si>
  <si>
    <t>SEBRAE</t>
  </si>
  <si>
    <t>SALÁRIO EDUCAÇÃO</t>
  </si>
  <si>
    <t>SEGURO CONTRA ACIDENTES DE TRABALHO</t>
  </si>
  <si>
    <t>FGTS</t>
  </si>
  <si>
    <t>SECONCI</t>
  </si>
  <si>
    <t>REPOUSO SEMANAL REMUNERADO</t>
  </si>
  <si>
    <t>FERIADOS</t>
  </si>
  <si>
    <t>AUXÍLIO-ENFERMIDADE</t>
  </si>
  <si>
    <t>13º SALÁRIO</t>
  </si>
  <si>
    <t>LICENÇA PATERNIDADE</t>
  </si>
  <si>
    <t>FALTAS JUSTIFICADAS</t>
  </si>
  <si>
    <t xml:space="preserve">DIAS DE CHUVA </t>
  </si>
  <si>
    <t>AUXÍLIO ACIDENTES DE TRABALHO</t>
  </si>
  <si>
    <t>FÉRIAS GOZADAS</t>
  </si>
  <si>
    <t>SALÁRIO MATERNIDADE</t>
  </si>
  <si>
    <t>AVISO PRÉVIO INDENIZADO</t>
  </si>
  <si>
    <t>AVISO PRÉVIO TRABALHADO</t>
  </si>
  <si>
    <t>FÉRIAS INDENIZADAS</t>
  </si>
  <si>
    <t>DEPÓSITO RESCISÃO SEM JUSTA CAUSA</t>
  </si>
  <si>
    <t>INDENIZAÇÃO ADICIONAL</t>
  </si>
  <si>
    <t>REINCIDÊNCIA DE GRUPO A SOBRE GRUPO B</t>
  </si>
  <si>
    <t>REINCIDÊNCIA DE GRUPO A SOBRE AVISO PRÉVIO TRABALHADO E REINCIDÊNCIA DO FGTS SOBRE AVISO PRÉVIO INDENIZADO</t>
  </si>
  <si>
    <t>REF</t>
  </si>
  <si>
    <t>Composições Próprias</t>
  </si>
  <si>
    <t>HORA</t>
  </si>
  <si>
    <t>VERSÃO</t>
  </si>
  <si>
    <t>2024/01 SEM DESONERAÇÃO</t>
  </si>
  <si>
    <t>2024/05</t>
  </si>
  <si>
    <t>194 SEM DESONERAÇÃO</t>
  </si>
  <si>
    <t>PROPRIA</t>
  </si>
  <si>
    <t>-</t>
  </si>
  <si>
    <t>BDI (%)</t>
  </si>
  <si>
    <t>3.4</t>
  </si>
  <si>
    <t>3.4.1</t>
  </si>
  <si>
    <t>3.4.1.1</t>
  </si>
  <si>
    <t>3.4.1.1.1</t>
  </si>
  <si>
    <t>3.4.1.1.2</t>
  </si>
  <si>
    <t>UM</t>
  </si>
  <si>
    <t>3.4.1.2</t>
  </si>
  <si>
    <t>3.4.1.2.1</t>
  </si>
  <si>
    <t>3.4.1.2.2</t>
  </si>
  <si>
    <t>3.4.1.2.3</t>
  </si>
  <si>
    <t>3.4.1.2.4</t>
  </si>
  <si>
    <t>3.4.1.2.5</t>
  </si>
  <si>
    <t>3.4.1.2.6</t>
  </si>
  <si>
    <t>3.4.1.2.7</t>
  </si>
  <si>
    <t>3.4.1.3</t>
  </si>
  <si>
    <t>3.4.1.3.1</t>
  </si>
  <si>
    <t>3.4.1.3.2</t>
  </si>
  <si>
    <t>3.4.1.3.3</t>
  </si>
  <si>
    <t>3.4.1.3.4</t>
  </si>
  <si>
    <t>3.4.1.3.5</t>
  </si>
  <si>
    <t>3.4.1.3.6</t>
  </si>
  <si>
    <t>3.4.1.3.7</t>
  </si>
  <si>
    <t>3.4.1.4</t>
  </si>
  <si>
    <t>3.4.1.4.1</t>
  </si>
  <si>
    <t>3.4.1.4.2</t>
  </si>
  <si>
    <t>3.4.1.4.4</t>
  </si>
  <si>
    <t>ARMAÇÃO DE BLOCO, ESTACA E VIGA BALDRAME UTILIZANDO AÇO CA-60 DE 5 MM - MONTAGEM. AF_01/2024</t>
  </si>
  <si>
    <t>ARMAÇÃO DE BLOCO, ESTACA E VIGA BALDRAME UTILIZANDO AÇO CA-50 DE 6,3 MM - MONTAGEM. AF_01/2024</t>
  </si>
  <si>
    <t>ARMAÇÃO DE BLOCO, ESTACA E VIGA BALDRAME UTILIZANDO AÇO CA-50 DE 10 MM - MONTAGEM. AF_01/2024</t>
  </si>
  <si>
    <t>3.4.2</t>
  </si>
  <si>
    <t>3.4.2.1</t>
  </si>
  <si>
    <t>3.4.2.2</t>
  </si>
  <si>
    <t>3.4.2.3</t>
  </si>
  <si>
    <t>3.4.3</t>
  </si>
  <si>
    <t>3.4.2.2.1</t>
  </si>
  <si>
    <t>3.4.2.2.2</t>
  </si>
  <si>
    <t>3.4.2.3.1</t>
  </si>
  <si>
    <t>3.4.2.3.2</t>
  </si>
  <si>
    <t>3.4.2.3.3</t>
  </si>
  <si>
    <t>3.4.2.3.4</t>
  </si>
  <si>
    <t>3.4.3.1</t>
  </si>
  <si>
    <t>3.4.3.2</t>
  </si>
  <si>
    <t>3.4.3.3</t>
  </si>
  <si>
    <t>3.4.3.4</t>
  </si>
  <si>
    <t>3.4.3.5</t>
  </si>
  <si>
    <t>3.4.3.6</t>
  </si>
  <si>
    <t>BORRACHA</t>
  </si>
  <si>
    <t>PLATAFORMA ELEVATÓRIA</t>
  </si>
  <si>
    <t>4.4.1.3</t>
  </si>
  <si>
    <t>4.4.1.4</t>
  </si>
  <si>
    <t>4.4.1.5</t>
  </si>
  <si>
    <t>4.4.1.6</t>
  </si>
  <si>
    <t>PISO PODOTÁTIL DE ALERTA OU DIRECIONAL, DE CONCRETO, ASSENTADO SOBRE ARGAMASSA. AF_03/2024</t>
  </si>
  <si>
    <t>7.1.2.4</t>
  </si>
  <si>
    <t>9.1.1</t>
  </si>
  <si>
    <t>9.1.2</t>
  </si>
  <si>
    <t>FECHAMENTO/ACABAMENTOS</t>
  </si>
  <si>
    <t>CONCRETAGEM DE PILARES, FCK 30 MPA, COM USO DE BOMBA - LANÇAMENTO, ADENSAMENTO E ACABAMENTO. AF_01/2024</t>
  </si>
  <si>
    <t>CONCRETAGEM DE VIGAS, FCK 30 MPA, COM USO DE BOMBA - LANÇAMENTO, ADENSAMENTO E ACABAMENTO. AF_01/2024</t>
  </si>
  <si>
    <t>I10313</t>
  </si>
  <si>
    <t>EMBOÇO, EM ARGAMASSA TRAÇO 1:2:8, PREPARO MANUAL, APLICADO MANUALMENTE EM PAREDES, E = 10MM, COM TALISCAS. AF_03/2024</t>
  </si>
  <si>
    <t>4.95.39</t>
  </si>
  <si>
    <t>ARRUELA QUADRADA 57MM FURO 18MM</t>
  </si>
  <si>
    <t>4.80.70</t>
  </si>
  <si>
    <t>PARA-RAIOS OXIDOS METALICOS SEM CENTELHADOR POLIMERICO Vm 10,2 KVEF NBR 16050</t>
  </si>
  <si>
    <t>4.01.53</t>
  </si>
  <si>
    <t>POSTE DE CONCRETO CIRCULAR 10,50M/1000 DAN</t>
  </si>
  <si>
    <t>2.10.15</t>
  </si>
  <si>
    <t>SARRAFO BRUTO 10X2,5CM G1-C3</t>
  </si>
  <si>
    <t>2.10.19</t>
  </si>
  <si>
    <t>SARRAFO BRUTO 7,5X2,5CM G1-C2</t>
  </si>
  <si>
    <t>4.95.14</t>
  </si>
  <si>
    <t>SELA ACO GALV FOGO PARA CRUZETA SECÇAO 90 X 90 MM</t>
  </si>
  <si>
    <t>4.51.03</t>
  </si>
  <si>
    <t>SOBRE PORTA EXTERNA METÁLICA C/VENEZIANAS 185X95CM CHAPA 16 MSG</t>
  </si>
  <si>
    <t>4.85.10</t>
  </si>
  <si>
    <t>SUPORTE GALV FOGO FIXAÇÃO TRAFO P/ POSTE Ø 240 MM NBR 8159</t>
  </si>
  <si>
    <t>1.01.13</t>
  </si>
  <si>
    <t>ELETRICISTA PARA MÉDIA TENSÃO</t>
  </si>
  <si>
    <t>4.85.74</t>
  </si>
  <si>
    <t>AJUSTADOR 60MM X 40MM X 2,4MM GALV. FIXAÇÃO DUTO COM FITA AÇO INOXIDAVEL</t>
  </si>
  <si>
    <t>4.96.88</t>
  </si>
  <si>
    <t>BARRAMENTO COBRE 630 AMPERES 1 1/4 x 3/8</t>
  </si>
  <si>
    <t>4.85.46</t>
  </si>
  <si>
    <t>BUCHA E ARRUELA EM ZAMAK 100 MM (4)</t>
  </si>
  <si>
    <t>4.37.13</t>
  </si>
  <si>
    <t>CHAVE FUSÍVEL DISTRIBUIÇÃO "DHC" 15KV CAP NOMINAL DA BASE 300 A CLASSE 2 TIPO C NBR 7282 E NBI: 95/110 kV</t>
  </si>
  <si>
    <t>4.94.59</t>
  </si>
  <si>
    <t>CRUZETA POLIMÉRICA FIBRA DE VIDRO PRFV CLASSE 15 kV 90X90X2000 MM NBR-16946</t>
  </si>
  <si>
    <t>4.21.80</t>
  </si>
  <si>
    <t>ELETROD ACO GALV QUENTE (NBR-5624) 100 MM (4")</t>
  </si>
  <si>
    <t>4.94.66</t>
  </si>
  <si>
    <t>ELO FUSÍVEL P/ CHAVE DE DISTRIBUIÇÃO ATÉ 36,2KV NBR7282 CURVA K In= 10A</t>
  </si>
  <si>
    <t>4.85.75</t>
  </si>
  <si>
    <t>FECHO AÇO INOXIDAVEL DENTADO 19MM TRAVAMENTO FITA AÇO INOXIDAVEL</t>
  </si>
  <si>
    <t>4.80.10</t>
  </si>
  <si>
    <t>HASTES DE ATERRAMENTO COPPERWELD Ø 16MM (5/8") x 2,40m CAMADA DE COBRE</t>
  </si>
  <si>
    <t>4.05.08</t>
  </si>
  <si>
    <t>ISOLADOR DE SUSPENSÃO 15 KV TIPO BASTAO VIDRO TEMPERADO Ø 150MM NBR 7109</t>
  </si>
  <si>
    <t>4.05.05</t>
  </si>
  <si>
    <t>ISOLADOR PARALELO TIPO BUJÃO (POLIESTER C/ FIBRA DE VIDRO) h=70 MM x D= 30 MM x P=12 MM x M10</t>
  </si>
  <si>
    <t>4.96.13</t>
  </si>
  <si>
    <t>MANILHA SAPATILHA 50kN ACO GALV FOGO</t>
  </si>
  <si>
    <t>4.95.11</t>
  </si>
  <si>
    <t>MAO FRANCESA PLANA 1053 MM ACO GALV FOGO</t>
  </si>
  <si>
    <t>4.95.10</t>
  </si>
  <si>
    <t>MÃO FRANCESA PLANA DE 619 MM ACO GALV FOGO</t>
  </si>
  <si>
    <t>4.95.54</t>
  </si>
  <si>
    <t>MASSA CALAFETAR COMPOSTA POR BORRACHAS SINTÉTICAS CARGAS MINERAIS E PLASTIFICANTES NÃO SECATIVOS</t>
  </si>
  <si>
    <t>4.96.16</t>
  </si>
  <si>
    <t>SUPORTE ACO GALV FOGO PARA FIXAÇÃO CHAVE FUSIVEL E DE PARA-RAIOS</t>
  </si>
  <si>
    <t>4.94.48</t>
  </si>
  <si>
    <t>TERMINAL DE COMPRESSAO CABO 185MM2</t>
  </si>
  <si>
    <t>Caixa ventiladora c/filtro G4, Q=2.000 m³/h e pe=20mmca (ref: obra do Sergipetec)</t>
  </si>
  <si>
    <t>REALATÓRIO ANALÍTICO - COMPOSIÇOES DE CUSTOS - COMPOSIÇÕES PRÓPRIAS</t>
  </si>
  <si>
    <t>10.00.000</t>
  </si>
  <si>
    <t>09.00.000</t>
  </si>
  <si>
    <t>08.00.000</t>
  </si>
  <si>
    <t>07.00.000</t>
  </si>
  <si>
    <t>06.00.000</t>
  </si>
  <si>
    <t>05.00.000</t>
  </si>
  <si>
    <t>04.00.000</t>
  </si>
  <si>
    <t>03.00.000</t>
  </si>
  <si>
    <t>02.00.000</t>
  </si>
  <si>
    <t>01.00.000</t>
  </si>
  <si>
    <t>AJUDANE DE PINTOR COM ENCARGOS COMPLEMENTARES</t>
  </si>
  <si>
    <t>ENGENHEIRO CIVIL DE OBRA COM ENCARGOS COMPLEMENTARES</t>
  </si>
  <si>
    <t>DESENHISTA PROJETISTA COM ENCARGOS COMPLEMENTARES</t>
  </si>
  <si>
    <t>AJUDANTE DE OPERAÇÃO EM GERAL COM ENCARGOS COMPLEMENTARES</t>
  </si>
  <si>
    <t>OPERADOR DE MÁQUINAS E EQUIPAMENTOS COM ENCARGOS COMPLEMENTARES</t>
  </si>
  <si>
    <t>ELETROTÉCNICO COM ENCARGOS COMPLEMENTARES</t>
  </si>
  <si>
    <t>AUXILIAR DE ELETRICISTA COM ENCARGOS COMLEMENTARES</t>
  </si>
  <si>
    <t>AJUDANTE DE PINTOR COM ENCARGOS COMPLEMENTARES</t>
  </si>
  <si>
    <t>AJUDANTE DE OPERAÇÃO EM GHERAL COM ENCARGOS COMPLEMENTARES</t>
  </si>
  <si>
    <t>RELATÓRIO ANALÍTICO MODIFICADO - FONTE ORSE</t>
  </si>
  <si>
    <t>RELATÓRIO ANALÍTICO MODIFICADO - FONTE SP EDUCAÇÃO</t>
  </si>
  <si>
    <t>RELATÓRIO ANALÍTICO MODIFICADO - FONTE SP OBRAS</t>
  </si>
  <si>
    <t>AUXILIAR DE TOPÓGRAFO COM ENCARGOS COMPLEMENTARES</t>
  </si>
  <si>
    <t>TOPOGRAFO COM ENCARGOS COMPLEMENTARES</t>
  </si>
  <si>
    <t>ENCANADOR COM ENCARGOS COMPLEMENTARES</t>
  </si>
  <si>
    <t>SEVENTE COM ENCARGOS COMPLEMENTARES</t>
  </si>
  <si>
    <t>CONCRETO USINADO BOMBEAVEL, CLASSE DE RESISTENCIA C20, BRITA 0 E 1, SLUMP = 100 +/- 20 MM, COM BOMBEAMENTO (DISPONIBILIZACAO DE BOMBA), SEM O LANCAMENTO (NBR 8953)</t>
  </si>
  <si>
    <t>00001524</t>
  </si>
  <si>
    <t>4.4.1.7</t>
  </si>
  <si>
    <t>I03800</t>
  </si>
  <si>
    <t>I01060</t>
  </si>
  <si>
    <t>Adubo mineral NPK (10-10-10)</t>
  </si>
  <si>
    <t>DOBRADICA EM LATAO, 3" X 2 1/2 ", E= 1,9 A 2 MM, COM ANEL, CROMADO, TAMPA BOLA, COM PARAFUSOS</t>
  </si>
  <si>
    <t>00011447</t>
  </si>
  <si>
    <t>ELETRODUTO DE PVC RIGIDO ROSCAVEL DE 1/2 ", SEM LUVA</t>
  </si>
  <si>
    <t>00002673</t>
  </si>
  <si>
    <t>ELETRODUTO DE PVC RIGIDO ROSCAVEL DE 1 1/2 ", SEM LUVA</t>
  </si>
  <si>
    <t>00002680</t>
  </si>
  <si>
    <t>00003767</t>
  </si>
  <si>
    <t>LIXA EM FOLHA PARA PAREDE OU MADEIRA, NUMERO 120, COR VERMELHA</t>
  </si>
  <si>
    <t>TELHA DE FIBROCIMENTO ONDULADA E = 6 MM, DE 2,44 X 1,10 M (SEM AMIANTO)</t>
  </si>
  <si>
    <t>00007194</t>
  </si>
  <si>
    <t>TOMADA 2P+T 20A 250V, CONJUNTO MONTADO PARA EMBUTIR 4"X2" (PLACA + SUPORTE + MODULO)</t>
  </si>
  <si>
    <t>CAL HIDRATADA CH-I PARA ARGAMASSAS</t>
  </si>
  <si>
    <t>00001106</t>
  </si>
  <si>
    <t>CIMENTO PORTLAND COMPÓSTO CP II-32</t>
  </si>
  <si>
    <t>00003746</t>
  </si>
  <si>
    <t>LAJE PRE-MOLDADA TRELICADA (LAJOTAS + VIGOTAS) PARA PISO, UNIDIRECIONAL, SOBRECARGA DE 200 KG/M2, VAO ATE 6,00 M (SEM COLOCACAO)</t>
  </si>
  <si>
    <t>00011154</t>
  </si>
  <si>
    <t>PORTA CORTA-FOGO SIMPLES PARA SAIDA DE EMERGENCIA, 1 FOLHA DE ABRIR, 5 CM, ACABAMENTO NATURAL / SEM PINTURA, COM FECHADURA TIPO TRINCO, DOBRADICAS E BATENTES, VAO LUZ DE 90 X 210 CM, CLASSE P-90 (NBR 11742)</t>
  </si>
  <si>
    <t>00039511</t>
  </si>
  <si>
    <t>FORRO DE FIBRA MINERAL EM PLACAS DE 625 X 625 MM, E = 15 MM, BORDA RETA, COM PINTURA ANTIMOFO, APOIADO EM PERFIL DE ACO GALVANIZADO COM 24 MM DE BASE - INSTALADO</t>
  </si>
  <si>
    <t>00036365</t>
  </si>
  <si>
    <t>TUBO COLETOR DE ESGOTO PVC, JEI, DN 100 MM (NBR 7362)</t>
  </si>
  <si>
    <t>TUBO PVC, SERIE R, DN 150 MM, PARA ESGOTO OU AGUAS PLUVIAIS PREDIAL (NBR 5688)</t>
  </si>
  <si>
    <t>00009840</t>
  </si>
  <si>
    <t>00039449</t>
  </si>
  <si>
    <t>DISPOSITIVO DR, 4 POLOS, SENSIBILIDADE DE 30 MA, CORRENTE DE 100 A, TIPO AC</t>
  </si>
  <si>
    <t>00010900</t>
  </si>
  <si>
    <t>ADAPTADOR EM LATAO, ENGATE RAPIDO 1 1/2" X ROSCA INTERNA 5 FIOS 2 1/2', PARA INSTALACAO PREDIAL DE COMBATE A INCENDIO</t>
  </si>
  <si>
    <t>ARAME RECOZIDO 16 BWG, D = 1,65 MM (0,016 KG/M) OU 18 BWG, D = 1,25 ,, )0,01 KG/M)</t>
  </si>
  <si>
    <t>AREIA MEDIA - POSO JAZIDA/FORNECEDOR (RETIRADO NA JAZIDA, SEM TRANSPORTE)</t>
  </si>
  <si>
    <t>CAL HIDRATADA CH-I PARA AGAMASSAS</t>
  </si>
  <si>
    <t>00004208</t>
  </si>
  <si>
    <t>NIPLE DE FERRO GALVANIZADO, COM ROSCA BSP, DE 2 1/2"</t>
  </si>
  <si>
    <t>00043624</t>
  </si>
  <si>
    <t>00043650</t>
  </si>
  <si>
    <t>TINTA ESMALTE BASE AGUA PREMIUM BRILHANTE</t>
  </si>
  <si>
    <t>00012657</t>
  </si>
  <si>
    <t>VALVULA DE RETENCAO VERTICAL, DE BRONZE (PN-16), 2 1/2", 200 PSI, EXTREMIDADE COM ROSCA</t>
  </si>
  <si>
    <t>00007307</t>
  </si>
  <si>
    <t>FUNDO ANTICORROSIVO PARA METAIS FERROSOS (ZARCAO)</t>
  </si>
  <si>
    <t>00007583</t>
  </si>
  <si>
    <t>BUCHA DE NYLON SEM ABA S8, COM PARAFUSO DE 4,80 X 50 MM EM ACO ZINCADO COM ROSCA SOBERBA, CABECA CHATA E FENDA PHILLIPS</t>
  </si>
  <si>
    <t>00020964</t>
  </si>
  <si>
    <t>TAMPAO COM CORRENTE, EM LATAO, ENGATE RAPIDO 1 1/2", PARA INSTALACAO PREDIAL DE COMBATE A INCENDIO</t>
  </si>
  <si>
    <t>00010904</t>
  </si>
  <si>
    <t>REGISTRO OU VALVULA GLOBO ANGULAR EM LATAO, PARA HIDRANTES EM INSTALACAO PREDIAL DE INCENDIO, 45 GRAUS, DIAMETRO DE 2 1/2", COM COLANTE, CLASSE DE PRESSAO DE ATE 200 PSI</t>
  </si>
  <si>
    <t>00020971</t>
  </si>
  <si>
    <t>CHAVE DUPLA PARA CONEXOES TIPO STORZ, ENGATE RAPIDO 1 1/2" X 2 1/2", EM LATAO, PARA INSTALACAO PREDIAL COMBATE A INCENDIO</t>
  </si>
  <si>
    <t>00021029</t>
  </si>
  <si>
    <t>MANGUEIRA DE INCENDIO, TIPO 1, DE 1 12", COMPRIMENTO = 15 M, TECIDO EM FIO DE POLIESTER E TUBO INTERNO EM BORRACHA SINTETICA, COM UNIOES ENGATE RAPIDO</t>
  </si>
  <si>
    <t>00000345</t>
  </si>
  <si>
    <t>ARAME GALVANIZADO 18 BWG, D = 1,24MM (0,009 KG/M)</t>
  </si>
  <si>
    <t>00005067</t>
  </si>
  <si>
    <t>PREGO DE ACO POLIDO COM CABECA 16 X 24 (2 1/4 X 12)</t>
  </si>
  <si>
    <t>FITA VEDA ROSCA EM ROLOS DE 18 MM X 10 M (L X C)</t>
  </si>
  <si>
    <t>00003413</t>
  </si>
  <si>
    <t>PAINEL DE LA DE VIDRO SEM REVESTIMENTO PSI 20, E = 50 MM, DE 1200 X 600 MM</t>
  </si>
  <si>
    <t>AREIA MEDIA - POSTO JAZIDA/FORNECEDOR (RETIRADO NA JAZIDA, SEM TRASNPORTE)</t>
  </si>
  <si>
    <t>00001347</t>
  </si>
  <si>
    <t>00000867</t>
  </si>
  <si>
    <t>CABO DE COBRE NU 50 MM2 MEIO-DURO</t>
  </si>
  <si>
    <t>00000857</t>
  </si>
  <si>
    <t>CABO DE COBRE NU 16 MM2 MEIO-DURO</t>
  </si>
  <si>
    <t>CABO DE COBRE, FLEXIVEL, CLASSE 4 OU 5, ISOLACAO EM PVC/A, ANTICHAMA BWF-B, 1 CONDUTOR, 450/750 V, SECAO NOMINAL 16 MM2</t>
  </si>
  <si>
    <t>00039239</t>
  </si>
  <si>
    <t>CABO DE COBRE, FLEXIVEL, CLASSE 4 OU 5, ISOLACAO EM PVC/A, ANTICHAMA BWF-B, 1 CONDUTOR, 450/750 V, SECAO NOMINAL 185 MM2</t>
  </si>
  <si>
    <t>00039232</t>
  </si>
  <si>
    <t>CABO DE COBRE, FLEXIVEL, CLASSE 4 OU5, ISOLACAO EM PVC/A, ANTICHAMA BWF-B, 1 CONDUTOR, 450/750 V, SECAO NOMINAL 25 MM2</t>
  </si>
  <si>
    <t>00001539</t>
  </si>
  <si>
    <t>CONECTOR METALICO TIPO PARAFUSO FENDIDO (SPLIT BOLT), PARA CABOS ATE 16 MM2</t>
  </si>
  <si>
    <t>ELETRODUTO DE PVC RIGIDO ROSCAVEL DE 1 1/4", SEM LUVA</t>
  </si>
  <si>
    <t>00000402</t>
  </si>
  <si>
    <t>GANCHO OLHAL EM ACO GALVANIZADO, ESPESSURA 16MM, ABERTURA 21 MM</t>
  </si>
  <si>
    <t>00011837</t>
  </si>
  <si>
    <t>GRAMPO LINHA VIVA DE LATAO ESTANHADO, DIAMETRO DO CONDUTOR PRINCIPAL DE 10 A 120 MM2, DIAMETRO DA DERIVACAO DE 10 A 70 MM2</t>
  </si>
  <si>
    <t>CHAPA/PAINEL DE MADEIRA COMPENSADA PLASTIFICADA (MADEIRITE PLASTIFICADO) PARA FORMA DE CONCRETO, DE 2200 X 1100 MM, E = 12 MM</t>
  </si>
  <si>
    <t>00000436</t>
  </si>
  <si>
    <t>PARAFUSO FRANCES M16 EM ACO GALVANIZADO, COMPRIMENTO = 150 MM, DIAMETRO = 16 MM, CABECA ABAULADA</t>
  </si>
  <si>
    <t>00000421</t>
  </si>
  <si>
    <t>PORCA OLHAL M 16, EM ACO GALVANIZADO, DIAMETRO = 16 MM</t>
  </si>
  <si>
    <t>00004337</t>
  </si>
  <si>
    <t>PORCA ZINCADA, QUADRADA, DIAMETRO 5/8"</t>
  </si>
  <si>
    <t>00035692</t>
  </si>
  <si>
    <t>TINT LATEX ACRILICA STANDARD, COR BRANCA</t>
  </si>
  <si>
    <t>00007620</t>
  </si>
  <si>
    <t>TRANSFORMADOR TRIFASICO DE DISTRIBUICAO, POTENCIA DE 225 KVA, TENSAO NOMINAL DE 15 KV, TENSAO SECUNDARIA DE 220/127V, EM OLEO ISOLANTE TIPO MINERAL</t>
  </si>
  <si>
    <t>00010892</t>
  </si>
  <si>
    <t>EXTINTOR DE INCENDIO PORTATIL COM CARGA DE PO QUIMICO SECO (PQS) DE 6 KG, CLASSE BC</t>
  </si>
  <si>
    <t>00002674</t>
  </si>
  <si>
    <t>ELETRODUTO DE PVC RIGIDO ROSCAVEL DE 3/4", SEM LUVA</t>
  </si>
  <si>
    <t>00000938</t>
  </si>
  <si>
    <t>FIO DE COBRE, SOLIDO, CLASSE 1, ISOLACAO EM PVC/A, ANTICHAMA BWF-B, 450/750V, SECAO NOMINAL 1,5 MM2</t>
  </si>
  <si>
    <t>SP Educaçâo</t>
  </si>
  <si>
    <t xml:space="preserve">UN </t>
  </si>
  <si>
    <t>2.65.99</t>
  </si>
  <si>
    <t>1.01.51</t>
  </si>
  <si>
    <t>2.55.19</t>
  </si>
  <si>
    <t>PARAFUSO AUTO-PERF C/ CONJ VEDACAO P/ TELHA DE ACO</t>
  </si>
  <si>
    <t>AJUDANTE DE TELHADISTA</t>
  </si>
  <si>
    <t>TELHA GALVALUME / ACO GALV SANDUICHE E=50MM (PUR) / (PIR) TRAPEZ H=40MM NAS DUAS FACES E= 0,50MM COM PINT FACES APARENTES.</t>
  </si>
  <si>
    <t>TELHADISTA COM ENCAGOS COMPLEMENTARES</t>
  </si>
  <si>
    <t>4.1.2.1.8</t>
  </si>
  <si>
    <t>4.1.2.1.9</t>
  </si>
  <si>
    <t xml:space="preserve">un </t>
  </si>
  <si>
    <t>3.3.2.2</t>
  </si>
  <si>
    <t>CAESB - 01/2024 - DISTRITO FEDERAL - SEM DESONERAÇÃO</t>
  </si>
  <si>
    <t>ORSE - 06/2024 - SERGIPE - SEM DESONERAÇÃO</t>
  </si>
  <si>
    <t>CDHU - 194 - SP - SEM DESONERAÇÃO</t>
  </si>
  <si>
    <t>E.08.000.025044</t>
  </si>
  <si>
    <t>3.4.3.7</t>
  </si>
  <si>
    <t>3.2.3.9</t>
  </si>
  <si>
    <t>IMPERMEABILIZAÇÃO DE SUPERFÍCIE COM MANTA ASFÁLTICA, UMA CAMADA, INCLUSIVE APLICAÇÃO DE PRIMER ASFÁLTICO, E=4MM. AF_09/2023</t>
  </si>
  <si>
    <t>3.2.3.10</t>
  </si>
  <si>
    <t>PROTEÇÃO MECÂNICA DE SUPERFICIE HORIZONTAL COM ARGAMASSA DE CIMENTO E AREIA, TRAÇO 1:3, E=3CM. AF_09/2023</t>
  </si>
  <si>
    <t>MURO ALVENARIA/ARRIMO</t>
  </si>
  <si>
    <t>3.4.2.1.1</t>
  </si>
  <si>
    <t>3.4.2.1.2</t>
  </si>
  <si>
    <t>3.4.3.8</t>
  </si>
  <si>
    <t>GRAUTE FGK=30 MPA; TRAÇO 1:0,9:1,2:0,6 (EM MASSA SECA DE CIMENTO/ AREIA GROSSA/ BRITA 0/ ADITIVO) - PREPARO MECÂNICO COM BETONEIRA 400 L. AF_09/2021</t>
  </si>
  <si>
    <t>3.4.3.9</t>
  </si>
  <si>
    <t>ARMAÇÃO DE BLOCO UTILIZANDO AÇO CA-50 DE 10 MM - MONTAGEM. AF_01/2024</t>
  </si>
  <si>
    <t>4.1.3.2</t>
  </si>
  <si>
    <t>EXECUÇÃO DE PISO DE CONCRETO COM CONCRETO MOLDADO IN LOCO, USINADO, ACABAMENTO CONVENCIONAL, ESPESSURA 6 CM, ARMADO. AF_08/2022</t>
  </si>
  <si>
    <t>4.1.5.1.1.4</t>
  </si>
  <si>
    <t>00004030</t>
  </si>
  <si>
    <t>VEU DE POLIESTER PARA IMPERMEABILIZACAO</t>
  </si>
  <si>
    <t>4.1.5.1.1.5</t>
  </si>
  <si>
    <t>IMPERMEABILIZAÇÃO DE SUPERFÍCIE COM ARGAMASSA POLIMÉRICA / MEMBRANA ACRÍLICA, 3 DEMÃOS. AF_09/2023</t>
  </si>
  <si>
    <t>4.1.6.1.14</t>
  </si>
  <si>
    <t>4.1.6.2.4</t>
  </si>
  <si>
    <t>CO-27 CORRIMÃO DUPLO AÇO INOX FORNECIDO E INSTALADO</t>
  </si>
  <si>
    <t>4.1.8.2</t>
  </si>
  <si>
    <t>4.1.8.3</t>
  </si>
  <si>
    <t>INSTALAÇÃO DE VIDRO LAMINADO, E = 8 MM (4+4), ENCAIXADO EM PERFIL U (FECHAMENTO LATERAL E TETO)</t>
  </si>
  <si>
    <t>4.1.8.4</t>
  </si>
  <si>
    <t>4.1.8.5</t>
  </si>
  <si>
    <t>INSTALAÇÃO DE VIDRO LAMINADO, E = 8 MM (4+4), ENCAIXADO EM PERFIL U (PORTA)</t>
  </si>
  <si>
    <t>4.1.8.6</t>
  </si>
  <si>
    <t>BP-01 BARRA ANTIPANICO SIMPLES</t>
  </si>
  <si>
    <t>4.1.9</t>
  </si>
  <si>
    <t>PÓRTICO/FACHADA</t>
  </si>
  <si>
    <t>4.1.9.1</t>
  </si>
  <si>
    <t>4.2.2</t>
  </si>
  <si>
    <t>4.2.3</t>
  </si>
  <si>
    <t>4.4.1.8</t>
  </si>
  <si>
    <t>97083</t>
  </si>
  <si>
    <t>COMPACTAÇÃO MECÂNICA DE SOLO PARA EXECUÇÃO DE RADIER, PISO DE CONCRETO OU LAJE SOBRE SOLO, COM COMPACTADOR DE SOLOS A PERCUSSÃO. AF_09/2021</t>
  </si>
  <si>
    <t>4.4.1.9</t>
  </si>
  <si>
    <t>4.4.1.10</t>
  </si>
  <si>
    <t>CO-29 CORRIMÃO DUPLO INTERMEDIÁRIO AÇO INOX FORNECIDO E INSTALADO</t>
  </si>
  <si>
    <t>4.4.3.6</t>
  </si>
  <si>
    <t>4.4.3.7</t>
  </si>
  <si>
    <t>PINTURA COM TINTA ALQUÍDICA DE FUNDO (TIPO ZARCÃO) PULVERIZADA SOBRE SUPERFÍCIES METÁLICAS EXECUTADO EM OBRA (POR DEMÃO). AF_01/2020_PE</t>
  </si>
  <si>
    <t>4.4.3.8</t>
  </si>
  <si>
    <t>PINTURA COM TINTA ALQUÍDICA DE ACABAMENTO (ESMALTE SINTÉTICO ACETINADO) PULVERIZADA SOBRE SUPERFÍCIES METÁLICAS EXECUTADO EM OBRA (02 DEMÃOS). AF_01/2020_PE</t>
  </si>
  <si>
    <t>5.1.53</t>
  </si>
  <si>
    <t>TE, PVC, SOLDÁVEL, DN 32MM - FORNECIMENTO E INSTALAÇÃO. AF_06/2022</t>
  </si>
  <si>
    <t>5.1.54</t>
  </si>
  <si>
    <t>LUVA COM BUCHA DE LATÃO, PVC, SOLDÁVEL, DN 32MM X 1 - FORNECIMENTO E INSTALAÇÃO. AF_06/2022</t>
  </si>
  <si>
    <t>5.1.55</t>
  </si>
  <si>
    <t>5.1.56</t>
  </si>
  <si>
    <t>JUNÇÃO SIMPLES, PVC, SERIE R, ESGOTO PREDIAL, DN 150 X 100 MM, JUNTA ELÁSTICA, FORNECIDO E INSTALADO</t>
  </si>
  <si>
    <t>5.2.13</t>
  </si>
  <si>
    <t>TUBO, PVC RÍGIDO, SOLDÁVEL, DN 32MM - FORNECIMENTO E INSTALAÇÃO. AF_06/2022</t>
  </si>
  <si>
    <t>5.2.14</t>
  </si>
  <si>
    <t>TUBO DE AÇO GALVANIZADO COM COSTURA, CLASSE MÉDIA, CONEXÃO RANHURADA, DN 50 (2") - FORNECIMENTO E INSTALAÇÃO. AF_10/2020</t>
  </si>
  <si>
    <t>5.2.15</t>
  </si>
  <si>
    <t>5.2.16</t>
  </si>
  <si>
    <t>TUBO PVC, SERIE NORMAL, ESGOTO PREDIAL, DN 150 MM, FORNECIDO E INSTALADO. AF_08/2022</t>
  </si>
  <si>
    <t>5.3.6</t>
  </si>
  <si>
    <t>CAIXA ENTERRADA HIDRÁULICA RETANGULAR, EM ALVENARIA COM BLOCOS DE CONCRETO, DIMENSÕES INTERNAS: 1X1X0,6 M PARA REDE DE ESGOTO. AF_12/2020</t>
  </si>
  <si>
    <t>5.3.7</t>
  </si>
  <si>
    <t>TUBO DE AÇO GALVANIZADO COM COSTURA, CLASSE MÉDIA, CONEXÃO ROSQUEADA, DN 65 (2 1/2") - FORNECIMENTO E INSTALAÇÃO. AF_10/2020</t>
  </si>
  <si>
    <t>TUBO DE AÇO GALVANIZADO COM COSTURA, CLASSE MÉDIA, CONEXÃO ROSQUEADA, DN 25 (1") - FORNECIMENTO E INSTALAÇÃO. AF_10/2020</t>
  </si>
  <si>
    <t>TUBO DE AÇO GALVANIZADO COM COSTURA, CLASSE MÉDIA, CONEXÃO ROSQUEADA, DN 75 (3") - FORNECIMENTO E INSTALAÇÃO. AF_10/2020</t>
  </si>
  <si>
    <t>JOELHO 90 GRAUS, EM FERRO GALVANIZADO, CONEXÃO ROSQUEADA, DN 65 (2 1/2") - FORNECIMENTO E INSTALAÇÃO. AF_10/2020</t>
  </si>
  <si>
    <t>TÊ, EM FERRO GALVANIZADO, CONEXÃO ROSQUEADA, DN 65 (2 1/2") - FORNECIMENTO E INSTALAÇÃO. AF_10/2020</t>
  </si>
  <si>
    <t>8.2.6</t>
  </si>
  <si>
    <t>LUVA, EM FERRO GALVANIZADO, CONEXÃO ROSQUEADA, DN 65 (2 1/2") - FORNECIMENTO E INSTALAÇÃO. AF_10/2020</t>
  </si>
  <si>
    <t>8.2.7</t>
  </si>
  <si>
    <t>VÁLVULA DE RETENÇÃO VERTICAL, DE BRONZE, ROSCÁVEL, 2 1/2" - FORNECIMENTO E INSTALAÇÃO. AF_08/2021</t>
  </si>
  <si>
    <t>8.2.8</t>
  </si>
  <si>
    <t>8.2.9</t>
  </si>
  <si>
    <t>JOELHO 90 GRAUS, EM FERRO GALVANIZADO, CONEXÃO ROSQUEADA, DN 75 (3") - FORNECIMENTO E INSTALAÇÃO. AF_10/2020</t>
  </si>
  <si>
    <t>8.2.10</t>
  </si>
  <si>
    <t>TÊ, EM FERRO GALVANIZADO, CONEXÃO ROSQUEADA, DN 75 (3") - FORNECIMENTO E INSTALAÇÃO. AF_10/2020</t>
  </si>
  <si>
    <t>8.2.11</t>
  </si>
  <si>
    <t>LUVA, EM FERRO GALVANIZADO, CONEXÃO ROSQUEADA, DN 75 (3") - FORNECIMENTO E INSTALAÇÃO. AF_10/2020</t>
  </si>
  <si>
    <t>8.2.12</t>
  </si>
  <si>
    <t>8.2.13</t>
  </si>
  <si>
    <t>JOELHO 90 GRAUS, EM FERRO GALVANIZADO, CONEXÃO ROSQUEADA, DN 25 (1") - FORNECIMENTO E INSTALAÇÃO. AF_10/2020</t>
  </si>
  <si>
    <t>8.2.14</t>
  </si>
  <si>
    <t>TÊ, EM FERRO GALVANIZADO, CONEXÃO ROSQUEADA, DN 25 (1") - FORNECIMENTO E INSTALAÇÃO. AF_10/2020</t>
  </si>
  <si>
    <t>8.2.15</t>
  </si>
  <si>
    <t>LUVA, EM FERRO GALVANIZADO, CONEXÃO ROSQUEADA, DN 25 (1") - FORNECIMENTO E INSTALAÇÃO. AF_10/2020</t>
  </si>
  <si>
    <t>8.2.16</t>
  </si>
  <si>
    <t>8.2.17</t>
  </si>
  <si>
    <t>8.2.18</t>
  </si>
  <si>
    <t>NIPLE, EM FERRO GALVANIZADO, CONEXÃO ROSQUEADA, DN 65 (2 1/2") - FORNECIMENTO E INSTALAÇÃO. AF_10/2020</t>
  </si>
  <si>
    <t>8.2.19</t>
  </si>
  <si>
    <t>NIPLE, EM FERRO GALVANIZADO, DN 75 (3"), CONEXÃO ROSQUEADA - FORNECIMENTO E INSTALAÇÃO. AF_10/2020</t>
  </si>
  <si>
    <t>8.3.3</t>
  </si>
  <si>
    <t>8.3.4</t>
  </si>
  <si>
    <t>8.5.2</t>
  </si>
  <si>
    <t>8.5.3</t>
  </si>
  <si>
    <t>8.6</t>
  </si>
  <si>
    <t>8.6.1</t>
  </si>
  <si>
    <t>9.2</t>
  </si>
  <si>
    <t>COMO CONSTRUÍDO</t>
  </si>
  <si>
    <t>9.2.1</t>
  </si>
  <si>
    <t xml:space="preserve">
___________________________________________
ENGENHEIRO CIVIL
FELLIPE FERRARI FAKRI
CREA 506.970.406-3</t>
  </si>
  <si>
    <t>REF.</t>
  </si>
  <si>
    <t>UNID.</t>
  </si>
  <si>
    <t>QUANT.</t>
  </si>
  <si>
    <t>PREÇO UNIT
SEM BDI R$</t>
  </si>
  <si>
    <t>PREÇO UNIT
COM BDI R$</t>
  </si>
  <si>
    <t>VIDROS/JANELAS</t>
  </si>
  <si>
    <t>4.1.2.2.2</t>
  </si>
  <si>
    <t>6.3.2.10</t>
  </si>
  <si>
    <t>6.2.13</t>
  </si>
  <si>
    <t>6.1.4.16</t>
  </si>
  <si>
    <t>6.1.5.11</t>
  </si>
  <si>
    <t>CABO DE COBRE FLEXÍVEL ISOLADO, 120 MM², ANTI-CHAMA 0,6/1,0 KV - FORNECIMENTO E INSTALAÇÃO. AF_12/2021</t>
  </si>
  <si>
    <t>7.1.1.1.7</t>
  </si>
  <si>
    <t>7.1.1.2.5</t>
  </si>
  <si>
    <t>CONTRAPISO (REGULARIZAÇÃO) EM ARGAMASSA PRONTA, PREPARO MANUAL, APLICADO EM ÁREAS MOLHADAS SOBRE LAJE, ADERIDO, ACABAMENTO NÃO REFORÇADO, ESPESSURA 3CM. AF_07/2021</t>
  </si>
  <si>
    <t>4.4.1.11</t>
  </si>
  <si>
    <t>4.4.1.12</t>
  </si>
  <si>
    <t>4.4.1.13</t>
  </si>
  <si>
    <t>EXECUÇÃO E COMPACTAÇÃO DE BASE E OU SUB BASE PARA PAVIMENTAÇÃO DE BRITA GRADUADA SIMPLES TRATADA COM CIMENTO . AF_11/2019</t>
  </si>
  <si>
    <t>LASTRO COM MATERIAL GRANULAR (PEDRA BRITADA N.1 E PEDRA BRITADA N.2), APLICADO EM PISOS OU LAJES SOBRE SOLO, ESPESSURA DE *10 CM*. AF_01/2024 (ASFALTO E INTERTRAVADO)</t>
  </si>
  <si>
    <t>LASTRO COM MATERIAL GRANULAR (PEDRA BRITADA N.1 E PEDRA BRITADA N.2), APLICADO EM PISOS OU LAJES SOBRE SOLO, ESPESSURA DE *6 CM*. AF_01/2024 (CALÇADA)</t>
  </si>
  <si>
    <t>H.05.000.027631</t>
  </si>
  <si>
    <t>Perfil de borracha EPDM maciço de 12x15mm, para esquadrias</t>
  </si>
  <si>
    <t>S.03.000.028010</t>
  </si>
  <si>
    <t>H.07.000.037098</t>
  </si>
  <si>
    <t>6.61.11</t>
  </si>
  <si>
    <t>CHUVEIRO C/DESVIADOR E DUCHA MANUAL EM LATÃO CROMADO DN 15MM</t>
  </si>
  <si>
    <t>I13233</t>
  </si>
  <si>
    <t>Guarda-corpo h = 1,10m e Corrimão em Aço Inox, barras superiores alt=0,92m e 0,70m e barra inferior, diam= 1.1/2" r, barras verticais d=3/4" a cada 0,11m, curvas de aço inox.</t>
  </si>
  <si>
    <t>3.15.22</t>
  </si>
  <si>
    <t>I14002</t>
  </si>
  <si>
    <t>Plataforma elevatória para PNE, cabinada, modelo unilateral (UN140/1 entrada)/oposto (OP140/2 entrada) dim. cabine 900x1400x2000mm, Aço carbono pintado, fechamento Aluminio Comp.(ACM) 02 paradas perc.3m cx.corrida alvenaria, da Aptus ou Similar</t>
  </si>
  <si>
    <t>H.05.000.031155</t>
  </si>
  <si>
    <t>H.05.000.031128</t>
  </si>
  <si>
    <t>3.15.45</t>
  </si>
  <si>
    <t>F.08.000.024103</t>
  </si>
  <si>
    <t>Mastique silicone Silix 567; referência comercial Rhodia / Dow Corning 791 ou equivalente</t>
  </si>
  <si>
    <t>E.03.000.026653</t>
  </si>
  <si>
    <t>Parafuso auto-atarraxante/auto-brocante em aço médio carbono, com acabamento zincado brando, de 12 x 38 mm - com arruela de vedação</t>
  </si>
  <si>
    <t>E.08.000.026210</t>
  </si>
  <si>
    <t>Placa de alumínio composto "ACM", espessura de 4 mm, acabamento em PVDF, uso externo/interno</t>
  </si>
  <si>
    <t>E.03.000.026771</t>
  </si>
  <si>
    <t>Rebites de ferro zincado n° 8, comprimento de 6,10 mm, diâmetro nominal de 3 mm</t>
  </si>
  <si>
    <t>S.01.000.080312</t>
  </si>
  <si>
    <t>Caminhão espargidor, capacidade de 6.000 litros - COND.D</t>
  </si>
  <si>
    <t>T</t>
  </si>
  <si>
    <t>3.15.24</t>
  </si>
  <si>
    <t>H.03.000.031126</t>
  </si>
  <si>
    <t>Fechamento em chapa perfurada de 1,2mm, furos quadrados 4x4mm, com requadro cantoneira em aço carbono, sob medida</t>
  </si>
  <si>
    <t>3.13.46</t>
  </si>
  <si>
    <t>3.15.32</t>
  </si>
  <si>
    <t>DOBRADICA 3 ESTAGIOS FERRO GALV DN 1"X4"</t>
  </si>
  <si>
    <t>3.13.76</t>
  </si>
  <si>
    <t>PT-38 PORTAO EM GRADIL ELETROFUNDIDO (345X230CM)</t>
  </si>
  <si>
    <t>S.05.000.026607</t>
  </si>
  <si>
    <t>Grelha tipo boca de leão em ferro fundido ductil, articulada, classe mín. 250 - 25T, medidas aproximadas: 810x270mm - NBR 10160</t>
  </si>
  <si>
    <t>Pintura impermeabilizante com asfalto oxidado e solventes orgânicos, ref. Viabit/Viapol, Neutrol/Otto Baumgart/IGOL55 Sika ou equivalente</t>
  </si>
  <si>
    <t>B.01.000.010117</t>
  </si>
  <si>
    <t>Eletrotécnico montador</t>
  </si>
  <si>
    <t>I13949</t>
  </si>
  <si>
    <t>Poste balizador para jardim, em alumínio preto, + LED 12 w branco frio St1301 ( Starlumen ou similar)</t>
  </si>
  <si>
    <t>I13947</t>
  </si>
  <si>
    <t>P.19.000.048075</t>
  </si>
  <si>
    <t>Alicate para solda exotérmica; referência U-S84 da Unisolda ou equivalente</t>
  </si>
  <si>
    <t>P.19.000.048072</t>
  </si>
  <si>
    <t>Kit solda com cartucho para solda exotérmica nº 65 a 115</t>
  </si>
  <si>
    <t>P.19.000.048095</t>
  </si>
  <si>
    <t>Molde para solda exotérmica conexão cabo-haste na lateral, bitola do cabo de 25mm² a 70mm² para haste de 5/8 e 3/4; referência UGY da Unisolda ou equivalente</t>
  </si>
  <si>
    <t>I14332</t>
  </si>
  <si>
    <t>I06698</t>
  </si>
  <si>
    <t>Técnico em informática - 40h - Rev 02</t>
  </si>
  <si>
    <t>P.17.000.030005</t>
  </si>
  <si>
    <t>Unidade gerenciadora digital de vídeo em rede (NVR) de até 32 câmeras IP em Full HD a 30FPS, para armazenamento de 48 TB, 2 interface de rede Gigabit Ethernet e 16 entradas de alarme; referência NVD 7032 da Intelbras ou equivalente</t>
  </si>
  <si>
    <t>GUIA (MEIO-FIO) CONCRETO, MOLDADA IN LOCO EM TRECHO RETO COM EXTRUSORA, 13 CM BASE X 22 CM ALTURA. AF_01/2024</t>
  </si>
  <si>
    <t>4.4.3.9</t>
  </si>
  <si>
    <t xml:space="preserve">	Vidro laminado temperado incolor de 8mm - material</t>
  </si>
  <si>
    <t xml:space="preserve">	Caixilho em alumínio anodizado fosco L 25 fixo, sob medida</t>
  </si>
  <si>
    <t xml:space="preserve">	Porta de entrada em alumínio anodizado fosco L 30, 01 folha de giro, completa com batente e ferragem, sob medida</t>
  </si>
  <si>
    <t>BG</t>
  </si>
  <si>
    <t>AUXILIAR DE SERRALHEIRO COM ENCARGOS COMPLEMENTAR5ES</t>
  </si>
  <si>
    <t>4.2.4</t>
  </si>
  <si>
    <t>4.2.5</t>
  </si>
  <si>
    <t>4.2.6</t>
  </si>
  <si>
    <t>4.2.7</t>
  </si>
  <si>
    <t>4.2.8</t>
  </si>
  <si>
    <t xml:space="preserve">	Placa de identificação em alumínio para WC, com desenho universal de acessibilidade</t>
  </si>
  <si>
    <t xml:space="preserve">N.04.000.039112	</t>
  </si>
  <si>
    <t>I12515</t>
  </si>
  <si>
    <t>Fita Auto-adesiva Fotoluminescente 5,0cm x 9m</t>
  </si>
  <si>
    <t xml:space="preserve">	Mapa Tátil em acrílico 70 x 50cm</t>
  </si>
  <si>
    <t>I09092</t>
  </si>
  <si>
    <t xml:space="preserve">	Suporte para Mapa Tátil h=1,00 ref.CSMPF000 em chapa galv. revestida com Alucobond</t>
  </si>
  <si>
    <t>I08103</t>
  </si>
  <si>
    <t>I11476</t>
  </si>
  <si>
    <t>Placa indicativa em acrílico e adesivo com sinalização para deficientes dim.: 12 x 30 cm</t>
  </si>
  <si>
    <t>EQUIPAMENTO</t>
  </si>
  <si>
    <t>3.65.15</t>
  </si>
  <si>
    <t xml:space="preserve">	GUIA LEVE PRE-MOLDADA P/ JARDIM 5,0X23X100CM</t>
  </si>
  <si>
    <t xml:space="preserve">	GRADIL ELETROFUNDIDO H=2114MM C=1650MM GALV. COM PINTURA ELETROSTATICA</t>
  </si>
  <si>
    <t xml:space="preserve">	FUNDO ESPECIAL PARA ACO GALVANIZADO E ALUMINIO</t>
  </si>
  <si>
    <t xml:space="preserve">	F.03.000.039005</t>
  </si>
  <si>
    <t xml:space="preserve">	Câmera de vídeo digital, bullet PoE, full hd 1080P, com infravermelho e alcance de 30m, IP67, hikvision ou similar</t>
  </si>
  <si>
    <t>6.1.4.17</t>
  </si>
  <si>
    <t>4.3.3</t>
  </si>
  <si>
    <t>4.3.4</t>
  </si>
  <si>
    <t>4.3.5</t>
  </si>
  <si>
    <t>4.3.6</t>
  </si>
  <si>
    <t>4.3.7</t>
  </si>
  <si>
    <t>4.3.8</t>
  </si>
  <si>
    <t>4.3.9</t>
  </si>
  <si>
    <t>PLANTIO DE ARBUSTO . AF_05/2018</t>
  </si>
  <si>
    <t>INSTALAÇÃO DE LIXEIRA METÁLICA COM PINTURA ELETROSTÁTICA, SOBRE PISO DE CONCRETO. AF_11/2021</t>
  </si>
  <si>
    <t>Bicicletário modelo U invertido em aço carbono 2", espessura 2mm, sem emendas, com acabamento em pintura eletrostática para fixação chumbada (com grapas)/parafusada</t>
  </si>
  <si>
    <t>S.04.000.036704</t>
  </si>
  <si>
    <t>5.3.8</t>
  </si>
  <si>
    <t>5.3.9</t>
  </si>
  <si>
    <t>5.3.10</t>
  </si>
  <si>
    <t>5.3.11</t>
  </si>
  <si>
    <t>5.3.12</t>
  </si>
  <si>
    <t>5.3.13</t>
  </si>
  <si>
    <t>5.3.14</t>
  </si>
  <si>
    <t>5.3.15</t>
  </si>
  <si>
    <t>5.3.16</t>
  </si>
  <si>
    <t>5.3.17</t>
  </si>
  <si>
    <t>5.3.18</t>
  </si>
  <si>
    <t>5.3.19</t>
  </si>
  <si>
    <t>5.3.20</t>
  </si>
  <si>
    <t>FABRICAÇÃO, MONTAGEM E DESMONTAGEM DE FÔRMA, EM CHAPA DE MADEIRA COMPENSADA RESINADA, E=17 MM, 4 UTILIZAÇÕES. AF_01/2024</t>
  </si>
  <si>
    <t>CONCRETAGEM DE BLOCO, FCK 30 MPA, COM USO DE BOMBA - LANÇAMENTO, ADENSAMENTO E ACABAMENTO. AF_01/2024</t>
  </si>
  <si>
    <t>ARMAÇÃO DE BLOCO UTILIZANDO AÇO CA-50 DE 12,5 MM - MONTAGEM. AF_01/2024</t>
  </si>
  <si>
    <t>ARMAÇÃO DE BLOCO UTILIZANDO AÇO CA-50 DE 20 MM - MONTAGEM. AF_01/2024</t>
  </si>
  <si>
    <t>ARMAÇÃO DE BLOCO UTILIZANDO AÇO CA-60 DE 5 MM - MONTAGEM. AF_01/2024</t>
  </si>
  <si>
    <t>ARMAÇÃO DE BLOCO UTILIZANDO AÇO CA-50 DE 6,3 MM - MONTAGEM. AF_01/2024</t>
  </si>
  <si>
    <t>ARMAÇÃO DE BLOCO UTILIZANDO AÇO CA-50 DE 8 MM - MONTAGEM. AF_01/2024</t>
  </si>
  <si>
    <t>6.1.5.12</t>
  </si>
  <si>
    <t>CABO DE COBRE FLEXÍVEL ISOLADO, 35 MM², ANTI-CHAMA 0,6/1,0 KV - FORNECIMENTO E INSTALAÇÃO. AF_12/2021</t>
  </si>
  <si>
    <t>13,51% (Não desonerado)</t>
  </si>
  <si>
    <t>BDI SERVIÇO:</t>
  </si>
  <si>
    <t>BDI EQUIPAMENTO:</t>
  </si>
  <si>
    <t>AGOSTO DE 2024</t>
  </si>
  <si>
    <t>Chapa de aco xadrez para pisos, e = 1/4" (6,30 mm) 54,53 kg/m2</t>
  </si>
  <si>
    <t>I01337S</t>
  </si>
  <si>
    <t>4.1.6.1.15</t>
  </si>
  <si>
    <t>4.1.6.1.16</t>
  </si>
  <si>
    <t>4.1.6.1.17</t>
  </si>
  <si>
    <t>4.1.6.1.18</t>
  </si>
  <si>
    <t>4.1.6.1.19</t>
  </si>
  <si>
    <t>4.1.6.1.20</t>
  </si>
  <si>
    <t>4.1.6.1.21</t>
  </si>
  <si>
    <t>4.1.6.1.22</t>
  </si>
  <si>
    <t>4.1.6.1.23</t>
  </si>
  <si>
    <t>4.1.6.1.24</t>
  </si>
  <si>
    <t>BARRA DE APOIO RETA, EM ACO INOX POLIDO, COMPRIMENTO 70 CM, FIXADA NA PAREDE - FORNECIMENTO E INSTALAÇÃO. AF_01/2020</t>
  </si>
  <si>
    <t>BARRA DE APOIO RETA, EM ACO INOX POLIDO, COMPRIMENTO 80 CM, FIXADA NA PAREDE - FORNECIMENTO E INSTALAÇÃO. AF_01/2020</t>
  </si>
  <si>
    <t>I12620</t>
  </si>
  <si>
    <t>I12619</t>
  </si>
  <si>
    <t>I00669</t>
  </si>
  <si>
    <t>I12618</t>
  </si>
  <si>
    <t>Assento para vaso sanitário , linha vogue plus AP50, da DECA (ou similar)</t>
  </si>
  <si>
    <t xml:space="preserve">	Caixa de descarga acoplada para vaso sanitário da linha vogue plus conforto, ref.: CDC. 01F, da DECA ou similar</t>
  </si>
  <si>
    <t>Fixação para vaso sanitário, DECA SP13 ou similar</t>
  </si>
  <si>
    <t xml:space="preserve">	Vaso sanitário para caixa de descarga acoplada, linha vogue plus conforto, sem abertura frontal, P.515.17, DECA ou similar</t>
  </si>
  <si>
    <t>I07388</t>
  </si>
  <si>
    <t>I00982</t>
  </si>
  <si>
    <t>I03590</t>
  </si>
  <si>
    <t>I02384</t>
  </si>
  <si>
    <t>Coluna suspensa de louça para lavatório, linha Vogue Plus Conforto, ref: C-510, DECA ou similar</t>
  </si>
  <si>
    <t>Fixação p/ lavatório - parafusos (deca - ref: sp-7 ou similar)</t>
  </si>
  <si>
    <t>Lavatório louça, ref: L-510, Vogue Plus Conforto(45.5 x 35.5 cm), DECA ou similar</t>
  </si>
  <si>
    <t>Válvula de escoamento para lavatório, DECA 1602C ou similar</t>
  </si>
  <si>
    <t>Cuba de embutir, circular, ref: L41, DECA ou similar</t>
  </si>
  <si>
    <t>I02873</t>
  </si>
  <si>
    <t>Torneira Pressmatic Benefit Docol ou similar</t>
  </si>
  <si>
    <t>I13057</t>
  </si>
  <si>
    <t>Torneira metalica cromada para jardim / tanque, com bico plastico, cano longo, de parede, padrao popular / uso geral, 1/2" ou 3/4" (ref 1153 / 1130)</t>
  </si>
  <si>
    <t>I11762S</t>
  </si>
  <si>
    <t>I02899</t>
  </si>
  <si>
    <t>Cabide em aço inox, DECA 2060 C40, acabamento cromado ou similar</t>
  </si>
  <si>
    <t>H.07.000.037011</t>
  </si>
  <si>
    <t>Espelho comum com espessura de 3mm, com moldura em perfil de alumínio de 1cm, fundo em chapa compensada com 3 mm de espessura</t>
  </si>
  <si>
    <t xml:space="preserve">	Parafuso cabeça chata com bucha plástica de 8 mm - 5,5 x 50 mm</t>
  </si>
  <si>
    <t>E.03.000.026548</t>
  </si>
  <si>
    <t>Barra de apoio lateral para lavatório, para pessoas com mobilidade reduzida, em tubo de aço inoxidável de 1.1/4´, comprimento 25 a 30 cm</t>
  </si>
  <si>
    <t>E.18.000.020159</t>
  </si>
  <si>
    <t>Barra de apoio em aço inoxidável AISI 304, diâmetro de 32 mm (1 1/4´), espessura 1,5 mm e comprimento 40 cm</t>
  </si>
  <si>
    <t xml:space="preserve">	E.18.000.030900</t>
  </si>
  <si>
    <t>Saboneteira em ABS, tipo dispenser, para refil de 800ml, ref. Columbus SG 4000 ou equivalente</t>
  </si>
  <si>
    <t>O.12.000.065513</t>
  </si>
  <si>
    <t>O.12.000.092309</t>
  </si>
  <si>
    <t>Toalheiro plástico em ABS branco tipo dispenser para papel</t>
  </si>
  <si>
    <t>Dispenser papel higiênico em ABS para rolão 300/600m, com visor. Ref. Unik JSN, Trilha ou equivalente</t>
  </si>
  <si>
    <t>8008508023SI86909</t>
  </si>
  <si>
    <t>TORNEIRA CROMADA TUBO MÓVEL, DE MESA, 1/2? OU 3/4?, PARA PIA DE COZINHA, PADRÃO ALTO - FORNECIMENTO E INSTALAÇÃO. AF_01/2020</t>
  </si>
  <si>
    <t>Coluna de louça branca p/ tanque lavar (deca - ref ct-25 ou similar)</t>
  </si>
  <si>
    <t>I00624</t>
  </si>
  <si>
    <t>cj</t>
  </si>
  <si>
    <t>Fixação para tanque, DECA FT11 ou similar</t>
  </si>
  <si>
    <t>I00668</t>
  </si>
  <si>
    <t>I02012</t>
  </si>
  <si>
    <t>Sifao com valvula para tanque lavar, 1 1/4" x 40, Akros nº. 8 ou similar</t>
  </si>
  <si>
    <t>Tanque louça, branco, sem coluna (Deca - ref. tq-03 ou similar)</t>
  </si>
  <si>
    <t xml:space="preserve">	I02096</t>
  </si>
  <si>
    <t>I13984S</t>
  </si>
  <si>
    <t>Torneira metalica cromada, cano curto, com arejador, sem bico plastico, de parede, para uso geral, 1/2" ou 3/4" (ref 1152 / 1154)</t>
  </si>
  <si>
    <t>4.1.5.1.2.3</t>
  </si>
  <si>
    <t>4.1.5.1.2.4</t>
  </si>
  <si>
    <t>4.1.5.1.2.5</t>
  </si>
  <si>
    <t>CONCRETAGEM FCK = 25 MPA - LANÇAMENTO, ADENSAMENTO E ACABAMENTO. AF_02/2022 (SÓCULOS)</t>
  </si>
  <si>
    <t>FABRICAÇÃO, MONTAGEM E DESMONTAGEM DE FÔRMA, EM CHAPA DE MADEIRA COMPENSADA RESINADA, E=17 MM, 4 UTILIZAÇÕES. AF_01/2024 (SÓCULOS)</t>
  </si>
  <si>
    <t>4.3.10</t>
  </si>
  <si>
    <t>4.3.11</t>
  </si>
  <si>
    <t>4.3.12</t>
  </si>
  <si>
    <t>4.3.13</t>
  </si>
  <si>
    <t>4.3.14</t>
  </si>
  <si>
    <t>APLICAÇÃO DE ADUBO EM SOLO. AF_07/2024</t>
  </si>
  <si>
    <t>CONTRAPISO EM ARGAMASSA PRONTA, PREPARO MANUAL, ACABAMENTO NÃO REFORÇADO, ESPESSURA 3CM. AF_07/2021 (IMPERMEABILIZAÇÃO FLOREIRA - FUNDO E LATERAIS)</t>
  </si>
  <si>
    <t>IMPERMEABILIZAÇÃO DE SUPERFÍCIE COM MANTA ASFÁLTICA ANTI RAIZ, INCLUSIVE APLICAÇÃO DE PRIMER ASFÁLTICO, E=3MM E E=4MM (IMPERMEABILIZAÇÃO FLOREIRA - FUNDO E LATERAIS)</t>
  </si>
  <si>
    <t>PROTEÇÃO MECÂNICA DE SUPERFICIE COM ARGAMASSA DE CIMENTO E AREIA, TRAÇO 1:3, E=3CM. AF_09/2023 (IMPERMEABILIZAÇÃO FLOREIRA - FUNDO E LATERAIS)</t>
  </si>
  <si>
    <t>APLICAÇÃO DE ADUBO EM SOLO. AF_07/2024 (FLOREIRA)</t>
  </si>
  <si>
    <t>MAÇANETA TIPO ALAVANCA, MÁQUINA DE 40 MM, CILINDRO REFORÇADO E ROSETA REDONDA, ACABAMENTO INOX POLIDO, MODELO 517 IN, LA FONTE OU EQUIVALENTE TÉCNICO</t>
  </si>
  <si>
    <t>COMP</t>
  </si>
  <si>
    <t>METALFERCO</t>
  </si>
  <si>
    <t>RELATÓRIO ANALÍTICO MODIFICADO - FONTE SINAPI</t>
  </si>
  <si>
    <t>4.4.1.14</t>
  </si>
  <si>
    <t>EXECUÇÃO DE PASSEIO (CALÇADA) OU PISO DE CONCRETO COM CONCRETO MOLDADO IN LOCO, FEITO EM OBRA, ACABAMENTO DESEMPENADO, ESPESSURA 6 CM, ARMADO. AF_08/2022</t>
  </si>
  <si>
    <t>EXECUÇÃO DE PASSEIO (CALÇADA) OU PISO DE CONCRETO COM CONCRETO MOLDADO IN LOCO, USINADO, ACABAMENTO SARRAFEADO, ESPESSURA 6 CM, ARMADO. AF_08/2022</t>
  </si>
  <si>
    <t>Cuba de aço inox retangular, 34x56x17cm, alto brilho, inclusive valvula 3 1/2", p/pia de cozinha, ref.94024-207, Tramontina ou similar</t>
  </si>
  <si>
    <t>I10060</t>
  </si>
  <si>
    <t>4.1.2.1.10</t>
  </si>
  <si>
    <t>4.1.2.1.11</t>
  </si>
  <si>
    <t>4.1.2.1.12</t>
  </si>
  <si>
    <t>BARRA DE APOIO RETA, EM ACO INOX POLIDO, COMPRIMENTO 80 CM - FORNECIMENTO E INSTALAÇÃO. AF_01/2020</t>
  </si>
  <si>
    <t>Revestimento em aço inoxidável AISI304, liga18,8 em chapa 20 com espessura de 1mm, acabamento escovado - instalado</t>
  </si>
  <si>
    <t>E.18.000.036519</t>
  </si>
  <si>
    <t>BATENTE PARA PORTA DE MADEIRA, FIXAÇÃO COM ARGAMASSA, PADRÃO MÉDIO - FORNECIMENTO E INSTALAÇÃO. AF_12/2019</t>
  </si>
  <si>
    <t xml:space="preserve">	00003146</t>
  </si>
  <si>
    <t>ELETROTRAFO</t>
  </si>
  <si>
    <t>ALLEVER</t>
  </si>
  <si>
    <t>BUSCAPÉ</t>
  </si>
  <si>
    <t>AQUECEDOR CENTRAL PARA CHUVEIRO ACESSÍVEL (REF. AQUECEDOR CENTRAL FLEX DIGITAL 10,5KW/220V, CARDAL) OU SIMILAR</t>
  </si>
  <si>
    <t>4.1.6.1.25</t>
  </si>
  <si>
    <t xml:space="preserve">M </t>
  </si>
  <si>
    <t xml:space="preserve">	Estaca escavada mecanicamente, diâmetro de 30 cm até 30 t</t>
  </si>
  <si>
    <t>A.08.000.020145</t>
  </si>
  <si>
    <t>4.1.5.1.2.6</t>
  </si>
  <si>
    <t>INTERNO</t>
  </si>
  <si>
    <t>4.1.5.2.1.1</t>
  </si>
  <si>
    <t>4.1.5.2.1.2</t>
  </si>
  <si>
    <t>4.1.5.2.1.3</t>
  </si>
  <si>
    <t>4.1.5.2.1.4</t>
  </si>
  <si>
    <t>4.1.5.2.1.5</t>
  </si>
  <si>
    <t>4.1.5.2.1.6</t>
  </si>
  <si>
    <t>4.1.5.2.1.7</t>
  </si>
  <si>
    <t>4.1.5.2.1.8</t>
  </si>
  <si>
    <t>CHAPISCO APLICADO EM ALVENARIAS E ESTRUTURAS DE CONCRETO, COM COLHER DE PEDREIRO. ARGAMASSA TRAÇO 1:3 COM PREPARO MANUAL. AF_10/2022 (INTERNO)</t>
  </si>
  <si>
    <t>REBOCO, EM ARGAMASSA TRAÇO 1:2:8, PREPARO MANUAL, APLICADA MANUALMENTE EM PAREDES, E = 10MM, COM TALISCAS. AF_03/2024 (INTERNO)</t>
  </si>
  <si>
    <t>FUNDO SELADOR ACRÍLICO, APLICAÇÃO MANUAL EM PAREDE, UMA DEMÃO. AF_04/2023 (INTERNO)</t>
  </si>
  <si>
    <t>PINTURA LÁTEX ACRÍLICA PREMIUM, APLICAÇÃO MANUAL EM PAREDES, DUAS DEMÃOS. AF_04/2023 (INTERNO)</t>
  </si>
  <si>
    <t>CHAPISCO APLICADO EM ALVENARIAS E ESTRUTURAS DE CONCRETO, COM COLHER DE PEDREIRO. ARGAMASSA TRAÇO 1:3 COM PREPARO MANUAL. AF_10/2022 (EXTERNO)</t>
  </si>
  <si>
    <t>REBOCO, EM ARGAMASSA TRAÇO 1:2:8, PREPARO MANUAL, APLICADA MANUALMENTE EM PAREDES, E = 10MM, COM TALISCAS. AF_03/2024 (EXTERNO)</t>
  </si>
  <si>
    <t>4.1.5.2.2.1</t>
  </si>
  <si>
    <t>4.1.5.2.2.2</t>
  </si>
  <si>
    <t>4.1.5.2.2.3</t>
  </si>
  <si>
    <t>4.1.5.4.3</t>
  </si>
  <si>
    <t>CORTINEIRO EM GESSO ACARTONADO, PARA AMBIENTES COMERCIAIS, INCLUSIVE ESTRUTURA DE FIXAÇÃO. AF_08/2023_PS</t>
  </si>
  <si>
    <t>FORRO EM GESSO ACARTONADO, PARA AMBIENTES COMERCIAIS, INCLUSIVE ESTRUTURA BIRECIONAL DE FIXAÇÃO. AF_08/2023_PS</t>
  </si>
  <si>
    <t>4.1.6.2.5</t>
  </si>
  <si>
    <t>4.1.7.3</t>
  </si>
  <si>
    <t>4.3.15</t>
  </si>
  <si>
    <t>4.3.16</t>
  </si>
  <si>
    <t>Limitador de grama com borda fina, l=12,5cm</t>
  </si>
  <si>
    <t>I07144</t>
  </si>
  <si>
    <t>MISTURADOR MONOCOMANDO PARA CHUVEIRO, BASE BRUTA E ACABAMENTO CROMADO - FORNECIMENTO E INSTALAÇÃO. AF_08/2021</t>
  </si>
  <si>
    <t>REGISTRO DE GAVETA BRUTO, LATÃO, ROSCÁVEL, 1 1/4", COM ACABAMENTO E CANOPLA CROMADOS - FORNECIMENTO E INSTALAÇÃO. AF_08/2021</t>
  </si>
  <si>
    <t>REGISTRO DE GAVETA BRUTO, LATÃO, ROSCÁVEL, 1", COM ACABAMENTO E CANOPLA CROMADOS - FORNECIMENTO E INSTALAÇÃO. AF_08/2021</t>
  </si>
  <si>
    <t>4.1.5.1.1.6</t>
  </si>
  <si>
    <t>ACABAMENTO POLIDO PARA PISO DE CONCRETO DA ESCADA DE EMERGÊNCIA. AF_09/2021</t>
  </si>
  <si>
    <t>2024/07</t>
  </si>
  <si>
    <t>2024/07 SEM DESONERAÇÃO</t>
  </si>
  <si>
    <t>3.4.4</t>
  </si>
  <si>
    <t>DRENAGEM</t>
  </si>
  <si>
    <t>DRENO EM MURO DE CONTENÇÃO, EXECUTADO NO PÉ DO MURO, COM TUBO DE PVC CORRUGADO RÍGIDO PERFURADO, ENCHIMENTO COM BRITA, ENVOLVIDO COM MANTA GEOTÊXTIL. AF_07/2021</t>
  </si>
  <si>
    <t>3.4.4.1</t>
  </si>
  <si>
    <t>BANCO ARTICULADO, EM ACO INOX, PARA PCD, FIXADO NA PAREDE - FORNECIMENTO E INSTALAÇÃO. AF_01/2020</t>
  </si>
  <si>
    <t>PISO PODOTÁTIL DE ALERTA OU DIRECIONAL, DE BORRACHA, COLORIDO, ASSENTADO SOBRE ARGAMASSA. AF_05/2020</t>
  </si>
  <si>
    <t>PLANTIO DE FORRAÇÃO. AF_07/2024</t>
  </si>
  <si>
    <t>PLANTIO DE GRAMA ESMERALDA OU SÃO CARLOS OU CURITIBANA, EM PLACAS. AF_07/2024</t>
  </si>
  <si>
    <t>PLANTIO DE PALMEIRA COM ALTURA DE MUDA MENOR OU IGUAL A 2,00 M . AF_07/2024</t>
  </si>
  <si>
    <t>REVOLVIMENTO E LIMPEZA MANUAL DE SOLO. AF_07/2024</t>
  </si>
  <si>
    <t>I13218</t>
  </si>
  <si>
    <t>Cerâmica 30 x 60 cm, Portobello, linha cetim bianco ou similar</t>
  </si>
  <si>
    <t>I02540</t>
  </si>
  <si>
    <t>Rejunte colorido flexivel para revestimentos cerâmicos</t>
  </si>
  <si>
    <t>I03162</t>
  </si>
  <si>
    <t>Cabo de cobre PP Cordplast 4 x 2,5 mm2, 450/750v</t>
  </si>
  <si>
    <t xml:space="preserve">	CO-27 CORRIMÃO DUPLO AÇO INOX FORNECIDO E INSTALADO</t>
  </si>
  <si>
    <t>4.4.1.15</t>
  </si>
  <si>
    <t>DEMOLIÇÃO DE PISO DE CONCRETO, DE FORMA MECANIZADA COM MARTELETE, SEM REAPROVEITAMENTO (CALÇADA EXTERNA A EDIFICAÇÃO)</t>
  </si>
  <si>
    <t>4.1.9.2</t>
  </si>
  <si>
    <t>Sinalização para deficientes - placa em braille - em pvc (ps), dim: 23 x 15 cm</t>
  </si>
  <si>
    <t>I06895</t>
  </si>
  <si>
    <t>FORNECIMENTO E INSTALAÇÃO DE PLACA DE OBRA COM CHAPA GALVANIZADA E ESTRUTURA DE MADEIRA. AF_03/2022_PS</t>
  </si>
  <si>
    <t>ESCAVAÇÃO MECANIZADA DE VALA COM PROF. ATÉ 1,5 M (MÉDIA MONTANTE E JUSANTE/UMA COMPOSIÇÃO POR TRECHO), ESCAVADEIRA (0,8 M3),LARG. MENOR QUE 1,5 M, EM SOLO MOLE, LOCAIS COM BAIXO NÍVEL DE INTERFERÊNCIA. AF_02/2021</t>
  </si>
  <si>
    <t>3.2.3.11</t>
  </si>
  <si>
    <t>TELA DE ACO SOLDADA NERVURADA, CA-60, Q-196, (3,11 KG/M2), DIAMETRO DO FIO = 5,0 MM, LARGURA = 2,45 M, ESPACAMENTO DA MALHA = 10 X 10 CM</t>
  </si>
  <si>
    <t>ARMAÇÃO DE ESCADA, DE UMA ESTRUTURA CONVENCIONAL DE CONCRETO ARMADO UTILIZANDO AÇO CA-50 DE 12,5 MM - MONTAGEM. AF_11/2020</t>
  </si>
  <si>
    <t>3.4.1.4.3</t>
  </si>
  <si>
    <t>ARMAÇÃO DE BLOCO,ESTACA E VIGA BALDRAME UTILIZANDO AÇO CA-50 DE 8 MM - MONTAGEM. AF_01/2024</t>
  </si>
  <si>
    <t>3.4.2.3.5</t>
  </si>
  <si>
    <t>4.1.2.1.13</t>
  </si>
  <si>
    <t>AR CONDICIONADO SPLIT ON/OFF, CASSETE (TETO), 36000 BTU/H, CICLO QUENTE/FRIO - FORNECIMENTO E INSTALAÇÃO. AF_11/2021_PE</t>
  </si>
  <si>
    <t>AR CONDICIONADO SPLIT ON/OFF, CASSETE (TETO), 48000 BTU/H, CICLO QUENTE/FRIO - FORNECIMENTO E INSTALAÇÃO. AF_11/2021_PE</t>
  </si>
  <si>
    <t>10.1.2</t>
  </si>
  <si>
    <t>MONTAGEM E DESMONTAGEM DE ANDAIME TUBULAR TIPO "TORRE" (EXCLUSIVE ANDAIME E LIMPEZA). AF_03/2024</t>
  </si>
  <si>
    <t>3.2.3.12</t>
  </si>
  <si>
    <t>Equipamento automatizador de portas deslizantes para folha dupla, ref. ES200 EASY da Dorma ou equivalente</t>
  </si>
  <si>
    <t>H.08.000.031764</t>
  </si>
  <si>
    <t>8.2.20</t>
  </si>
  <si>
    <t>8.2.21</t>
  </si>
  <si>
    <t>FIXAÇÃO DE TUBOS HORIZONTAIS OU VERTICAIS DE AÇO, DIÂMETROS MENORES OU IGUAIS A 40 MM, COM ABRAÇADEIRA METÁLICA FLEXÍVEL 18 MM</t>
  </si>
  <si>
    <t>FIXAÇÃO DE TUBOS HORIZONTAIS OU VERTICAIS DE AÇO, DIÂMETROS MAIORES QUE 40 MM E MENORES OU IGUAIS A 75 MM, COM ABRAÇADEIRA METÁLICA FLEXÍVEL 18 MM</t>
  </si>
  <si>
    <t>4.3.17</t>
  </si>
  <si>
    <t>PLANTIO DE ÁRVORE ORNAMENTAL IPÊ COM ALTURA DE MUDA MENOR OU IGUAL A 2,00 M. AF_05/2018</t>
  </si>
  <si>
    <t>4.3.18</t>
  </si>
  <si>
    <t>8900103002SCM1787</t>
  </si>
  <si>
    <t>ESTACA DE TUTORAMENTO - D = 5 CM E H = 2 M</t>
  </si>
  <si>
    <t>4.1.2.1.14</t>
  </si>
  <si>
    <t xml:space="preserve">	Torneira de mesa com fechamento automático, ref.1173, linha Decamatic Eco, DECA ou similar</t>
  </si>
  <si>
    <t>I10053</t>
  </si>
  <si>
    <t>Película adesiva jateada liso fosco ou listra branca para vidros - uso interno</t>
  </si>
  <si>
    <t>F.08.000.024104</t>
  </si>
  <si>
    <t>Portinhola de correr em alumínio anodizado linha 30, tipo veneziana, nas cores bronze/preto</t>
  </si>
  <si>
    <t xml:space="preserve">	H.05.000.027642</t>
  </si>
  <si>
    <t>3.3.1.2</t>
  </si>
  <si>
    <t>3.3.1.3</t>
  </si>
  <si>
    <t>3.3.2.3</t>
  </si>
  <si>
    <t>3.3.2.4</t>
  </si>
  <si>
    <t>3.3.3.2</t>
  </si>
  <si>
    <t>3.3.3.3</t>
  </si>
  <si>
    <t>PINTURA COM TINTA ACRÍLICA DE ACABAMENTO PULVERIZADA SOBRE SUPERFÍCIES METÁLICAS (EXCETO PERFIL) EXECUTADO EM OBRA (POR DEMÃO). AF_01/2020_PE OBS: CONSIDERADO DUAS DEMÃO</t>
  </si>
  <si>
    <t>Argamassa colante industrializada, resistência química e térmicas, tipo AC-III. Ref. Argamassa Ligamax Gold Performance Branca da Eliane ou equivalente</t>
  </si>
  <si>
    <t>Porcelanato técnico polido, indicado para ambientes internos e de médio tráfego, grupo de absorção BIa; referência comercial Eliane, Incepa, Cecrisa-Portinari ou equivalente</t>
  </si>
  <si>
    <t>Rejunte flexível para porcelanato, aplicada em áreas internas e externas com junta até 3mm, ref. Rejunte Ligamax Gold Total da Eliane ou equivalente</t>
  </si>
  <si>
    <t xml:space="preserve">	B.02.000.093344</t>
  </si>
  <si>
    <t>G.02.000.034592</t>
  </si>
  <si>
    <t>B.02.000.039056</t>
  </si>
  <si>
    <t xml:space="preserve">	Rejunte flexível para porcelanato, aplicada em áreas internas e externas com junta até 3mm, ref. Rejunte Ligamax Gold Total da Eliane ou equivalente</t>
  </si>
  <si>
    <t xml:space="preserve">B.02.000.093344	</t>
  </si>
  <si>
    <t>SP EDUCAÇÃO 2024/07</t>
  </si>
  <si>
    <t>SINAPI - 07/2024 - DISTRITO FEDERAL - SEM DESONERAÇÃO</t>
  </si>
  <si>
    <t>Encargos Complementares</t>
  </si>
  <si>
    <t>00043486</t>
  </si>
  <si>
    <t>EPI - FAMILIA ENGENHEIRO CIVIL - HORISTA (ENCARGOS COMPLEMENTARES - COLETADO CAIXA)</t>
  </si>
  <si>
    <t>00037372</t>
  </si>
  <si>
    <t>EXAMES - HORISTA (COLETADO CAIXA - ENCARGOS COMPLEMENTARES)</t>
  </si>
  <si>
    <t>00043462</t>
  </si>
  <si>
    <t>FERRAMENTAS - FAMILIA ENGENHEIRO CIVIL - HORISTA (ENCARGOS COMPLEMENTARES - COLETADO CAIXA)</t>
  </si>
  <si>
    <t>00037373</t>
  </si>
  <si>
    <t>SEGURO - HORISTA (COLETADO CAIXA - ENCARGOS COMPLEMENTARES)</t>
  </si>
  <si>
    <t>TOTAL Encargos Complementares:</t>
  </si>
  <si>
    <t>00002706</t>
  </si>
  <si>
    <t>ENGENHEIRO CIVIL DE OBRA JUNIOR (HORISTA)</t>
  </si>
  <si>
    <t>95402</t>
  </si>
  <si>
    <t>CURSO DE CAPACITAÇÃO PARA ENGENHEIRO CIVIL DE OBRA JÚNIOR (ENCARGOS COMPLEMENTARES) - HORISTA</t>
  </si>
  <si>
    <t>00043499</t>
  </si>
  <si>
    <t>EPI - FAMILIA ENCARREGADO GERAL - MENSALISTA (ENCARGOS COMPLEMENTARES - COLETADO CAIXA)</t>
  </si>
  <si>
    <t>00040863</t>
  </si>
  <si>
    <t>EXAMES - MENSALISTA (COLETADO CAIXA - ENCARGOS COMPLEMENTARES)</t>
  </si>
  <si>
    <t>00043475</t>
  </si>
  <si>
    <t>FERRAMENTAS - FAMILIA ENCARREGADO GERAL - MENSALISTA (ENCARGOS COMPLEMENTARES - COLETADO CAIXA)</t>
  </si>
  <si>
    <t>00040864</t>
  </si>
  <si>
    <t>SEGURO - MENSALISTA (COLETADO CAIXA - ENCARGOS COMPLEMENTARES)</t>
  </si>
  <si>
    <t>00040818</t>
  </si>
  <si>
    <t>ENCARREGADO GERAL DE OBRAS (MENSALISTA)</t>
  </si>
  <si>
    <t>95422</t>
  </si>
  <si>
    <t>CURSO DE CAPACITAÇÃO PARA ENCARREGADO GERAL DE OBRAS (ENCARGOS COMPLEMENTARES) - MENSALISTA</t>
  </si>
  <si>
    <t>LOCACAO DE CONTAINER 2,30 X 6,00 M, ALT. 2,50 M, PARA ESCRITORIO, SEM DIVISORIAS INTERNAS E SEM SANITARIO (NAO INCLUI MOBILIZACAO/DESMOBILIZACAO)</t>
  </si>
  <si>
    <t>00001094</t>
  </si>
  <si>
    <t>ARMACAO VERTICAL COM HASTE E CONTRA-PINO, EM CHAPA DE ACO GALVANIZADO 3/16", COM 1 ESTRIBO, SEM ISOLADOR</t>
  </si>
  <si>
    <t>00011267</t>
  </si>
  <si>
    <t>ARRUELA LISA, REDONDA, DE LATAO POLIDO, DIAMETRO NOMINAL 5/8", DIAMETRO EXTERNO = 34 MM, DIAMETRO DO FURO = 17 MM, ESPESSURA = *2,5* MM</t>
  </si>
  <si>
    <t>00034643</t>
  </si>
  <si>
    <t>CAIXA DE INSPECAO PARA ATERRAMENTO E PARA RAIOS, EM POLIPROPILENO, DIAMETRO = 300 MM X ALTURA = 400 MM</t>
  </si>
  <si>
    <t>00001062</t>
  </si>
  <si>
    <t>CAIXA INTERNA/EXTERNA DE MEDICAO PARA 1 MEDIDOR TRIFASICO, COM VISOR, EM CHAPA DE ACO 18 USG (PADRAO DA CONCESSIONARIA LOCAL)</t>
  </si>
  <si>
    <t>00014153</t>
  </si>
  <si>
    <t>FITA METALICA PERFURADA, L = *18* MM, ROLO DE 30 M, CARGA RECOMENDADA = *30* KGF</t>
  </si>
  <si>
    <t>00004346</t>
  </si>
  <si>
    <t>PARAFUSO DE FERRO POLIDO, SEXTAVADO, COM ROSCA PARCIAL, DIAMETRO 5/8", COMPRIMENTO 6", COM PORCA E ARRUELA DE PRESSAO MEDIA</t>
  </si>
  <si>
    <t>00039997</t>
  </si>
  <si>
    <t>PORCA ZINCADA, SEXTAVADA, DIAMETRO 1/4"</t>
  </si>
  <si>
    <t>00039996</t>
  </si>
  <si>
    <t>VERGALHAO ZINCADO ROSCA TOTAL, 1/4" (6,3 MM)</t>
  </si>
  <si>
    <t>88247</t>
  </si>
  <si>
    <t>88264</t>
  </si>
  <si>
    <t>87367</t>
  </si>
  <si>
    <t>ARGAMASSA TRAÇO 1:1:6 (EM VOLUME DE CIMENTO, CAL E AREIA MÉDIA ÚMIDA) PARA EMBOÇO/MASSA ÚNICA/ASSENTAMENTO DE ALVENARIA DE VEDAÇÃO, PREPARO MANUAL. AF_08/2019</t>
  </si>
  <si>
    <t>100578</t>
  </si>
  <si>
    <t>ASSENTAMENTO DE POSTE DE CONCRETO COM COMPRIMENTO NOMINAL DE 9 M, CARGA NOMINAL MENOR OU IGUAL A 1000 DAN, ENGASTAMENTO SIMPLES COM 1,5 M DE SOLO (NÃO INCLUI FORNECIMENTO). AF_11/2019</t>
  </si>
  <si>
    <t>91933</t>
  </si>
  <si>
    <t>CABO DE COBRE FLEXÍVEL ISOLADO, 10 MM², ANTI-CHAMA 0,6/1,0 KV, PARA CIRCUITOS TERMINAIS - FORNECIMENTO E INSTALAÇÃO. AF_03/2023</t>
  </si>
  <si>
    <t>104749</t>
  </si>
  <si>
    <t>CONECTOR GRAMPO METÁLICO TIPO OLHAL, PARA SPDA, PARA HASTE DE ATERRAMENTO DE 3/4'' E CABOS DE 10 A 50 MM2 - FORNECIMENTO E INSTALAÇÃO. AF_08/2023</t>
  </si>
  <si>
    <t>96977</t>
  </si>
  <si>
    <t>CORDOALHA DE COBRE NU 50 MM², ENTERRADA - FORNECIMENTO E INSTALAÇÃO. AF_08/2023</t>
  </si>
  <si>
    <t>91919</t>
  </si>
  <si>
    <t>CURVA 180 GRAUS PARA ELETRODUTO, PVC, ROSCÁVEL, DN 32 MM (1"), PARA CIRCUITOS TERMINAIS, INSTALADA EM PAREDE - FORNECIMENTO E INSTALAÇÃO. AF_03/2023</t>
  </si>
  <si>
    <t>91917</t>
  </si>
  <si>
    <t>CURVA 90 GRAUS PARA ELETRODUTO, PVC, ROSCÁVEL, DN 32 MM (1"), PARA CIRCUITOS TERMINAIS, INSTALADA EM PAREDE - FORNECIMENTO E INSTALAÇÃO. AF_03/2023</t>
  </si>
  <si>
    <t>93673</t>
  </si>
  <si>
    <t>DISJUNTOR TRIPOLAR TIPO DIN, CORRENTE NOMINAL DE 50A - FORNECIMENTO E INSTALAÇÃO. AF_10/2020</t>
  </si>
  <si>
    <t>91872</t>
  </si>
  <si>
    <t>ELETRODUTO RÍGIDO ROSCÁVEL, PVC, DN 32 MM (1"), PARA CIRCUITOS TERMINAIS, INSTALADO EM PAREDE - FORNECIMENTO E INSTALAÇÃO. AF_03/2023</t>
  </si>
  <si>
    <t>96986</t>
  </si>
  <si>
    <t>HASTE DE ATERRAMENTO, DIÂMETRO 3/4", COM 3 METROS - FORNECIMENTO E INSTALAÇÃO. AF_08/2023</t>
  </si>
  <si>
    <t>91885</t>
  </si>
  <si>
    <t>LUVA PARA ELETRODUTO, PVC, ROSCÁVEL, DN 32 MM (1"), PARA CIRCUITOS TERMINAIS, INSTALADA EM PAREDE - FORNECIMENTO E INSTALAÇÃO. AF_03/2023</t>
  </si>
  <si>
    <t>00021114</t>
  </si>
  <si>
    <t>ADESIVO PARA TUBOS CPVC, *75* G</t>
  </si>
  <si>
    <t>00044400</t>
  </si>
  <si>
    <t>BUCHA DE REDUCAO CPVC, SOLDAVEL, 54 X 28 MM, PARA AGUA QUENTE</t>
  </si>
  <si>
    <t>00038007</t>
  </si>
  <si>
    <t>CONECTOR, CPVC, SOLDAVEL, 28 MM X 1", PARA AGUA QUENTE</t>
  </si>
  <si>
    <t>00003148</t>
  </si>
  <si>
    <t>FITA VEDA ROSCA EM ROLOS DE 18 MM X 50 M (L X C)</t>
  </si>
  <si>
    <t>00037957</t>
  </si>
  <si>
    <t>JOELHO CPVC, SOLDAVEL, 90 GRAUS, 28 MM, PARA AGUA QUENTE</t>
  </si>
  <si>
    <t>00037960</t>
  </si>
  <si>
    <t>JOELHO CPVC, SOLDAVEL, 90 GRAUS, 54 MM, PARA AGUA QUENTE</t>
  </si>
  <si>
    <t>00006019</t>
  </si>
  <si>
    <t>REGISTRO GAVETA BRUTO EM LATAO FORJADO, BITOLA 1" (REF 1509)</t>
  </si>
  <si>
    <t>00021125</t>
  </si>
  <si>
    <t>TUBO CPVC, SOLDAVEL, 28 MM, AGUA QUENTE PREDIAL (NBR 15884)</t>
  </si>
  <si>
    <t>00038029</t>
  </si>
  <si>
    <t>TUBO CPVC, SOLDAVEL, 54 MM, AGUA QUENTE PREDIAL (NBR 15884)</t>
  </si>
  <si>
    <t>88248</t>
  </si>
  <si>
    <t>88267</t>
  </si>
  <si>
    <t>PREPARO DE FUNDO DE VALA COM LARGURA MENOR QUE 1,5 M, COM CAMADA DE AREIA, LANÇAMENTO MANUAL. AF_08/2020</t>
  </si>
  <si>
    <t>00034636</t>
  </si>
  <si>
    <t>CAIXA D'AGUA / RESERVATORIO EM POLIETILENO, 1000 LITROS, COM TAMPA</t>
  </si>
  <si>
    <t>Equipamento Custo Horário</t>
  </si>
  <si>
    <t>91693</t>
  </si>
  <si>
    <t>SERRA CIRCULAR DE BANCADA COM MOTOR ELÉTRICO POTÊNCIA DE 5HP, COM COIFA PARA DISCO 10" - CHI DIURNO. AF_08/2015</t>
  </si>
  <si>
    <t>CHI</t>
  </si>
  <si>
    <t>91692</t>
  </si>
  <si>
    <t>SERRA CIRCULAR DE BANCADA COM MOTOR ELÉTRICO POTÊNCIA DE 5HP, COM COIFA PARA DISCO 10" - CHP DIURNO. AF_08/2015</t>
  </si>
  <si>
    <t>CHP</t>
  </si>
  <si>
    <t>TOTAL Equipamento Custo Horário:</t>
  </si>
  <si>
    <t>00004491</t>
  </si>
  <si>
    <t>PONTALETE *7,5 X 7,5* CM EM PINUS, MISTA OU EQUIVALENTE DA REGIAO - BRUTA</t>
  </si>
  <si>
    <t>00006194</t>
  </si>
  <si>
    <t>TABUA *2,5 X 15 CM EM PINUS, MISTA OU EQUIVALENTE DA REGIAO - BRUTA</t>
  </si>
  <si>
    <t>00007243</t>
  </si>
  <si>
    <t>TELHA TRAPEZOIDAL EM ACO ZINCADO, SEM PINTURA, ALTURA DE APROXIMADAMENTE 40 MM, ESPESSURA DE 0,50 MM E LARGURA UTIL DE 980 MM</t>
  </si>
  <si>
    <t>88239</t>
  </si>
  <si>
    <t>88262</t>
  </si>
  <si>
    <t>94974</t>
  </si>
  <si>
    <t>CONCRETO MAGRO PARA LASTRO, TRAÇO 1:4,5:4,5 (EM MASSA SECA DE CIMENTO/ AREIA MÉDIA/ BRITA 1) - PREPARO MANUAL. AF_05/2021</t>
  </si>
  <si>
    <t>00004813</t>
  </si>
  <si>
    <t>PLACA DE OBRA (PARA CONSTRUCAO CIVIL) EM CHAPA GALVANIZADA *N. 22*, ADESIVADA, DE *2,4 X 1,2* M (SEM POSTES PARA FIXACAO)</t>
  </si>
  <si>
    <t>00005065</t>
  </si>
  <si>
    <t>PREGO DE ACO POLIDO COM CABECA 10 X 10 (7/8 X 17)</t>
  </si>
  <si>
    <t>00005069</t>
  </si>
  <si>
    <t>PREGO DE ACO POLIDO COM CABECA 17 X 27 (2 1/2 X 11)</t>
  </si>
  <si>
    <t>00004509</t>
  </si>
  <si>
    <t>SARRAFO *2,5 X 10* CM EM PINUS, MISTA OU EQUIVALENTE DA REGIAO - BRUTA</t>
  </si>
  <si>
    <t>102234</t>
  </si>
  <si>
    <t>PINTURA IMUNIZANTE PARA MADEIRA, 2 DEMÃOS. AF_01/2021</t>
  </si>
  <si>
    <t>88278</t>
  </si>
  <si>
    <t>MONTADOR DE ESTRUTURA METÁLICA COM ENCARGOS COMPLEMENTARES</t>
  </si>
  <si>
    <t>00004433</t>
  </si>
  <si>
    <t>CAIBRO NAO APARELHADO *6 X 6* CM, EM MACARANDUBA/MASSARANDUBA, ANGELIM OU EQUIVALENTE DA REGIAO - BRUTA</t>
  </si>
  <si>
    <t>00005068</t>
  </si>
  <si>
    <t>PREGO DE ACO POLIDO COM CABECA 17 X 21 (2 X 11)</t>
  </si>
  <si>
    <t>00004417</t>
  </si>
  <si>
    <t>SARRAFO NAO APARELHADO *2,5 X 7* CM, EM MACARANDUBA/MASSARANDUBA, ANGELIM, PEROBA-ROSA OU EQUIVALENTE DA REGIAO - BRUTA</t>
  </si>
  <si>
    <t>89031</t>
  </si>
  <si>
    <t>TRATOR DE ESTEIRAS, POTÊNCIA 100 HP, PESO OPERACIONAL 9,4 T, COM LÂMINA 2,19 M3 - CHI DIURNO. AF_06/2014</t>
  </si>
  <si>
    <t>89032</t>
  </si>
  <si>
    <t>TRATOR DE ESTEIRAS, POTÊNCIA 100 HP, PESO OPERACIONAL 9,4 T, COM LÂMINA 2,19 M3 - CHP DIURNO. AF_06/2014</t>
  </si>
  <si>
    <t>88441</t>
  </si>
  <si>
    <t>89877</t>
  </si>
  <si>
    <t>CAMINHÃO BASCULANTE 14 M3, COM CAVALO MECÂNICO DE CAPACIDADE MÁXIMA DE TRAÇÃO COMBINADO DE 36000 KG, POTÊNCIA 286 CV, INCLUSIVE SEMIREBOQUE COM CAÇAMBA METÁLICA - CHI DIURNO. AF_12/2014</t>
  </si>
  <si>
    <t>89876</t>
  </si>
  <si>
    <t>CAMINHÃO BASCULANTE 14 M3, COM CAVALO MECÂNICO DE CAPACIDADE MÁXIMA DE TRAÇÃO COMBINADO DE 36000 KG, POTÊNCIA 286 CV, INCLUSIVE SEMIREBOQUE COM CAÇAMBA METÁLICA - CHP DIURNO. AF_12/2014</t>
  </si>
  <si>
    <t>5632</t>
  </si>
  <si>
    <t>ESCAVADEIRA HIDRÁULICA SOBRE ESTEIRAS, CAÇAMBA 0,80 M3, PESO OPERACIONAL 17 T, POTENCIA BRUTA 111 HP - CHI DIURNO. AF_06/2014</t>
  </si>
  <si>
    <t>5631</t>
  </si>
  <si>
    <t>ESCAVADEIRA HIDRÁULICA SOBRE ESTEIRAS, CAÇAMBA 0,80 M3, PESO OPERACIONAL 17 T, POTENCIA BRUTA 111 HP - CHP DIURNO. AF_06/2014</t>
  </si>
  <si>
    <t>5903</t>
  </si>
  <si>
    <t>CAMINHÃO PIPA 10.000 L TRUCADO, PESO BRUTO TOTAL 23.000 KG, CARGA ÚTIL MÁXIMA 15.935 KG, DISTÂNCIA ENTRE EIXOS 4,8 M, POTÊNCIA 230 CV, INCLUSIVE TANQUE DE AÇO PARA TRANSPORTE DE ÁGUA - CHI DIURNO. AF_06/2014</t>
  </si>
  <si>
    <t>5901</t>
  </si>
  <si>
    <t>CAMINHÃO PIPA 10.000 L TRUCADO, PESO BRUTO TOTAL 23.000 KG, CARGA ÚTIL MÁXIMA 15.935 KG, DISTÂNCIA ENTRE EIXOS 4,8 M, POTÊNCIA 230 CV, INCLUSIVE TANQUE DE AÇO PARA TRANSPORTE DE ÁGUA - CHP DIURNO. AF_06/2014</t>
  </si>
  <si>
    <t>5934</t>
  </si>
  <si>
    <t>MOTONIVELADORA POTÊNCIA BÁSICA LÍQUIDA (PRIMEIRA MARCHA) 125 HP, PESO BRUTO 13032 KG, LARGURA DA LÂMINA DE 3,7 M - CHI DIURNO. AF_06/2014</t>
  </si>
  <si>
    <t>5932</t>
  </si>
  <si>
    <t>MOTONIVELADORA POTÊNCIA BÁSICA LÍQUIDA (PRIMEIRA MARCHA) 125 HP, PESO BRUTO 13032 KG, LARGURA DA LÂMINA DE 3,7 M - CHP DIURNO. AF_06/2014</t>
  </si>
  <si>
    <t>93244</t>
  </si>
  <si>
    <t>ROLO COMPACTADOR VIBRATÓRIO PÉ DE CARNEIRO PARA SOLOS, POTÊNCIA 80 HP, PESO OPERACIONAL SEM/COM LASTRO 7,4 / 8,8 T, LARGURA DE TRABALHO 1,68 M - CHI DIURNO. AF_02/2016</t>
  </si>
  <si>
    <t>73436</t>
  </si>
  <si>
    <t>ROLO COMPACTADOR VIBRATÓRIO PÉ DE CARNEIRO PARA SOLOS, POTÊNCIA 80 HP, PESO OPERACIONAL SEM/COM LASTRO 7,4 / 8,8 T, LARGURA DE TRABALHO 1,68 M - CHP DIURNO. AF_02/2016</t>
  </si>
  <si>
    <t>5853</t>
  </si>
  <si>
    <t>TRATOR DE ESTEIRAS, POTÊNCIA 150 HP, PESO OPERACIONAL 16,7 T, COM RODA MOTRIZ ELEVADA E LÂMINA 3,18 M3 - CHI DIURNO. AF_06/2014</t>
  </si>
  <si>
    <t>5851</t>
  </si>
  <si>
    <t>TRATOR DE ESTEIRAS, POTÊNCIA 150 HP, PESO OPERACIONAL 16,7 T, COM RODA MOTRIZ ELEVADA E LÂMINA 3,18 M3 - CHP DIURNO. AF_06/2014</t>
  </si>
  <si>
    <t>90675</t>
  </si>
  <si>
    <t>PERFURATRIZ COM TORRE METÁLICA PARA EXECUÇÃO DE ESTACA HÉLICE CONTÍNUA, PROFUNDIDADE MÁXIMA DE 30 M, DIÂMETRO MÁXIMO DE 800 MM, POTÊNCIA INSTALADA DE 268 HP, MESA ROTATIVA COM TORQUE MÁXIMO DE 170 KNM - CHI DIURNO. AF_06/2015</t>
  </si>
  <si>
    <t>90674</t>
  </si>
  <si>
    <t>PERFURATRIZ COM TORRE METÁLICA PARA EXECUÇÃO DE ESTACA HÉLICE CONTÍNUA, PROFUNDIDADE MÁXIMA DE 30 M, DIÂMETRO MÁXIMO DE 800 MM, POTÊNCIA INSTALADA DE 268 HP, MESA ROTATIVA COM TORQUE MÁXIMO DE 170 KNM - CHP DIURNO. AF_06/2015</t>
  </si>
  <si>
    <t>00043360</t>
  </si>
  <si>
    <t>CONCRETO USINADO BOMBEAVEL, CLASSE DE RESISTENCIA C30, COM BRITA 0 E 1, SLUMP = 220 +/- 30 MM, EXCLUI SERVICO DE BOMBEAMENTO (NBR 8953)</t>
  </si>
  <si>
    <t>90776</t>
  </si>
  <si>
    <t>ENCARREGADO GERAL COM ENCARGOS COMPLEMENTARES</t>
  </si>
  <si>
    <t>90778</t>
  </si>
  <si>
    <t>ENGENHEIRO CIVIL DE OBRA PLENO COM ENCARGOS COMPLEMENTARES</t>
  </si>
  <si>
    <t>100973</t>
  </si>
  <si>
    <t>CARGA, MANOBRA E DESCARGA DE SOLOS E MATERIAIS GRANULARES EM CAMINHÃO BASCULANTE 6 M³ - CARGA COM PÁ CARREGADEIRA (CAÇAMBA DE 1,7 A 2,8 M³ / 128 HP) E DESCARGA LIVRE (UNIDADE: M3). AF_07/2020</t>
  </si>
  <si>
    <t>97913</t>
  </si>
  <si>
    <t>TRANSPORTE COM CAMINHÃO BASCULANTE DE 6 M³, EM VIA URBANA EM REVESTIMENTO PRIMÁRIO (UNIDADE: M3XKM). AF_07/2020</t>
  </si>
  <si>
    <t>00039017</t>
  </si>
  <si>
    <t>ESPACADOR / DISTANCIADOR CIRCULAR COM ENTRADA LATERAL, EM PLASTICO, PARA VERGALHAO *4,2 A 12,5* MM, COBRIMENTO 20 MM</t>
  </si>
  <si>
    <t>88238</t>
  </si>
  <si>
    <t>88245</t>
  </si>
  <si>
    <t>92801</t>
  </si>
  <si>
    <t>CORTE E DOBRA DE AÇO CA-50, DIÂMETRO DE 6,3 MM. AF_06/2022</t>
  </si>
  <si>
    <t>92804</t>
  </si>
  <si>
    <t>CORTE E DOBRA DE AÇO CA-50, DIÂMETRO DE 12,5 MM. AF_06/2022</t>
  </si>
  <si>
    <t>102274</t>
  </si>
  <si>
    <t>MARTELO DEMOLIDOR ELÉTRICO, COM POTÊNCIA DE 2.000 W, 1.000 IMPACTOS POR MINUTO, PESO DE 30 KG - CHI DIURNO. AF_01/2021</t>
  </si>
  <si>
    <t>102275</t>
  </si>
  <si>
    <t>MARTELO DEMOLIDOR ELÉTRICO, COM POTÊNCIA DE 2.000 W, 1.000 IMPACTOS POR MINUTO, PESO DE 30 KG - CHP DIURNO. AF_01/2021</t>
  </si>
  <si>
    <t>91534</t>
  </si>
  <si>
    <t>COMPACTADOR DE SOLOS DE PERCUSSÃO (SOQUETE) COM MOTOR A GASOLINA 4 TEMPOS, POTÊNCIA 4 CV - CHI DIURNO. AF_08/2015</t>
  </si>
  <si>
    <t>91533</t>
  </si>
  <si>
    <t>COMPACTADOR DE SOLOS DE PERCUSSÃO (SOQUETE) COM MOTOR A GASOLINA 4 TEMPOS, POTÊNCIA 4 CV - CHP DIURNO. AF_08/2015</t>
  </si>
  <si>
    <t>94968</t>
  </si>
  <si>
    <t>CONCRETO MAGRO PARA LASTRO, TRAÇO 1:4,5:4,5 (EM MASSA SECA DE CIMENTO/ AREIA MÉDIA/ BRITA 1) - PREPARO MECÂNICO COM BETONEIRA 600 L. AF_05/2021</t>
  </si>
  <si>
    <t>00020247</t>
  </si>
  <si>
    <t>PREGO DE ACO POLIDO COM CABECA 15 X 15 (1 1/4 X 13)</t>
  </si>
  <si>
    <t>00005073</t>
  </si>
  <si>
    <t>PREGO DE ACO POLIDO COM CABECA 17 X 24 (2 1/4 X 11)</t>
  </si>
  <si>
    <t>00040304</t>
  </si>
  <si>
    <t>PREGO DE ACO POLIDO COM CABECA DUPLA 17 X 27 (2 1/2 X 11)</t>
  </si>
  <si>
    <t>00004517</t>
  </si>
  <si>
    <t>SARRAFO *2,5 X 7,5* CM EM PINUS, MISTA OU EQUIVALENTE DA REGIAO - BRUTA</t>
  </si>
  <si>
    <t>00006212</t>
  </si>
  <si>
    <t>TABUA *2,5 X 30 CM EM PINUS, MISTA OU EQUIVALENTE DA REGIAO - BRUTA</t>
  </si>
  <si>
    <t>90587</t>
  </si>
  <si>
    <t>VIBRADOR DE IMERSÃO, DIÂMETRO DE PONTEIRA 45MM, MOTOR ELÉTRICO TRIFÁSICO POTÊNCIA DE 2 CV - CHI DIURNO. AF_06/2015</t>
  </si>
  <si>
    <t>90586</t>
  </si>
  <si>
    <t>VIBRADOR DE IMERSÃO, DIÂMETRO DE PONTEIRA 45MM, MOTOR ELÉTRICO TRIFÁSICO POTÊNCIA DE 2 CV - CHP DIURNO. AF_06/2015</t>
  </si>
  <si>
    <t>00001525</t>
  </si>
  <si>
    <t>CONCRETO USINADO BOMBEAVEL, CLASSE DE RESISTENCIA C30, BRITA 0 E 1, SLUMP = 100 +/- 20 MM, COM BOMBEAMENTO (DISPONIBILIZACAO DE BOMBA), SEM O LANCAMENTO (NBR 8953)</t>
  </si>
  <si>
    <t>00000626</t>
  </si>
  <si>
    <t>88243</t>
  </si>
  <si>
    <t>AJUDANTE ESPECIALIZADO COM ENCARGOS COMPLEMENTARES</t>
  </si>
  <si>
    <t>88270</t>
  </si>
  <si>
    <t>IMPERMEABILIZADOR COM ENCARGOS COMPLEMENTARES</t>
  </si>
  <si>
    <t>87377</t>
  </si>
  <si>
    <t>ARGAMASSA TRAÇO 1:3 (EM VOLUME DE CIMENTO E AREIA GROSSA ÚMIDA) PARA CHAPISCO CONVENCIONAL, PREPARO MANUAL. AF_08/2019</t>
  </si>
  <si>
    <t>00000123</t>
  </si>
  <si>
    <t>ADITIVO IMPERMEABILIZANTE DE PEGA NORMAL PARA ARGAMASSAS E CONCRETOS SEM ARMACAO, LIQUIDO E ISENTO DE CLORETOS</t>
  </si>
  <si>
    <t>92800</t>
  </si>
  <si>
    <t>CORTE E DOBRA DE AÇO CA-60, DIÂMETRO DE 5,0 MM. AF_06/2022</t>
  </si>
  <si>
    <t>92802</t>
  </si>
  <si>
    <t>CORTE E DOBRA DE AÇO CA-50, DIÂMETRO DE 8,0 MM. AF_06/2022</t>
  </si>
  <si>
    <t>92803</t>
  </si>
  <si>
    <t>CORTE E DOBRA DE AÇO CA-50, DIÂMETRO DE 10,0 MM. AF_06/2022</t>
  </si>
  <si>
    <t>00040271</t>
  </si>
  <si>
    <t>LOCACAO DE APRUMADOR METALICO DE PILAR, COM ALTURA E ANGULO REGULAVEIS, EXTENSAO DE *1,50* A *2,80* M</t>
  </si>
  <si>
    <t>UNXME</t>
  </si>
  <si>
    <t>00040287</t>
  </si>
  <si>
    <t>LOCACAO DE BARRA DE ANCORAGEM DE 0,80 A 1,20 M DE EXTENSAO, COM ROSCA DE 5/8", INCLUINDO PORCA E FLANGE</t>
  </si>
  <si>
    <t>00040275</t>
  </si>
  <si>
    <t>LOCACAO DE VIGA SANDUICHE METALICA VAZADA PARA TRAVAMENTO DE PILARES, ALTURA DE *8* CM, LARGURA DE *6* CM E EXTENSAO DE 2 M</t>
  </si>
  <si>
    <t>92264</t>
  </si>
  <si>
    <t>FABRICAÇÃO DE FÔRMA PARA PILARES E ESTRUTURAS SIMILARES, EM CHAPA DE MADEIRA COMPENSADA PLASTIFICADA, E = 18 MM. AF_09/2020</t>
  </si>
  <si>
    <t>00040339</t>
  </si>
  <si>
    <t>LOCACAO DE CRUZETA, SIMPLES, PARA ESCORA METALICA, COMPRIMENTO ENTRE 50 A 60 CM, PARA ESCORA DE 1,80 A 3,20 METROS E TUBO EXTERNO ATE 48 MM DE DIAMETRO</t>
  </si>
  <si>
    <t>00010749</t>
  </si>
  <si>
    <t>LOCACAO DE ESCORA METALICA TELESCOPICA, COM ALTURA REGULAVEL DE *1,80* A *3,20* M, COM CAPACIDADE DE CARGA DE NO MINIMO 1000 KGF (10 KN), INCLUSO TRIPE E FORCADO</t>
  </si>
  <si>
    <t>92265</t>
  </si>
  <si>
    <t>FABRICAÇÃO DE FÔRMA PARA VIGAS, EM CHAPA DE MADEIRA COMPENSADA RESINADA, E = 17 MM. AF_09/2020</t>
  </si>
  <si>
    <t>00006193</t>
  </si>
  <si>
    <t>TABUA NAO APARELHADA *2,5 X 20* CM, EM MACARANDUBA/MASSARANDUBA, ANGELIM OU EQUIVALENTE DA REGIAO - BRUTA</t>
  </si>
  <si>
    <t>92273</t>
  </si>
  <si>
    <t>FABRICAÇÃO DE ESCORAS DO TIPO PONTALETE, EM MADEIRA, PARA PÉ-DIREITO SIMPLES. AF_09/2020</t>
  </si>
  <si>
    <t>00038408</t>
  </si>
  <si>
    <t>CONCRETO USINADO BOMBEAVEL, CLASSE DE RESISTENCIA C25, COM BRITA 0 E 1, SLUMP = 190 +/- 20 MM, EXCLUI SERVICO DE BOMBEAMENTO (NBR 8953)</t>
  </si>
  <si>
    <t>97090</t>
  </si>
  <si>
    <t>ARMAÇÃO PARA EXECUÇÃO DE RADIER, PISO DE CONCRETO OU LAJE SOBRE SOLO, COM USO DE TELA Q-138. AF_09/2021</t>
  </si>
  <si>
    <t>97087</t>
  </si>
  <si>
    <t>CAMADA SEPARADORA PARA EXECUÇÃO DE RADIER, PISO DE CONCRETO OU LAJE SOBRE SOLO, EM LONA PLÁSTICA. AF_09/2021</t>
  </si>
  <si>
    <t>97096</t>
  </si>
  <si>
    <t>CONCRETAGEM DE RADIER, PISO DE CONCRETO OU LAJE SOBRE SOLO, FCK 30 MPA - LANÇAMENTO, ADENSAMENTO E ACABAMENTO. AF_09/2021</t>
  </si>
  <si>
    <t>97082</t>
  </si>
  <si>
    <t>ESCAVAÇÃO MANUAL DE VIGA DE BORDA PARA RADIER. AF_09/2021</t>
  </si>
  <si>
    <t>97086</t>
  </si>
  <si>
    <t>FABRICAÇÃO, MONTAGEM E DESMONTAGEM DE FORMA PARA RADIER, PISO DE CONCRETO OU LAJE SOBRE SOLO, EM MADEIRA SERRADA, 4 UTILIZAÇÕES. AF_09/2021</t>
  </si>
  <si>
    <t>96624</t>
  </si>
  <si>
    <t>LASTRO COM MATERIAL GRANULAR (PEDRA BRITADA N.2), APLICADO EM PISOS OU LAJES SOBRE SOLO, ESPESSURA DE *10 CM*. AF_01/2024</t>
  </si>
  <si>
    <t>00042406</t>
  </si>
  <si>
    <t>TELA DE ACO SOLDADA NERVURADA, CA-60, Q-159, (2,52 KG/M2), DIAMETRO DO FIO = 4,5 MM, LARGURA = 2,45 M, ESPACAMENTO DA MALHA = 10 X 10 CM</t>
  </si>
  <si>
    <t>00042407</t>
  </si>
  <si>
    <t>TRELICA NERVURADA (ESPACADOR), ALTURA = 120,0 MM, DIAMETRO DOS BANZOS INFERIORES E SUPERIOR = 6,0 MM, DIAMETRO DA DIAGONAL = 4,2 MM</t>
  </si>
  <si>
    <t>00007156</t>
  </si>
  <si>
    <t>00007334</t>
  </si>
  <si>
    <t>ADITIVO ADESIVO LIQUIDO PARA ARGAMASSAS DE REVESTIMENTOS CIMENTICIOS</t>
  </si>
  <si>
    <t>87399</t>
  </si>
  <si>
    <t>ARGAMASSA PRONTA PARA CONTRAPISO, PREPARO MANUAL. AF_08/2019</t>
  </si>
  <si>
    <t>00004226</t>
  </si>
  <si>
    <t>GAS DE COZINHA - GLP</t>
  </si>
  <si>
    <t>00004015</t>
  </si>
  <si>
    <t>MANTA ASFALTICA ELASTOMERICA EM POLIESTER 4 MM, TIPO III, CLASSE B, ACABAMENTO PP (NBR 9952)</t>
  </si>
  <si>
    <t>00000511</t>
  </si>
  <si>
    <t>PRIMER PARA MANTA ASFALTICA A BASE DE ASFALTO MODIFICADO DILUIDO EM SOLVENTE, APLICACAO A FRIO</t>
  </si>
  <si>
    <t>00038365</t>
  </si>
  <si>
    <t>CAMADA SEPARADORA DE FILME DE POLIETILENO 20 A 25 MICRA</t>
  </si>
  <si>
    <t>87372</t>
  </si>
  <si>
    <t>ARGAMASSA TRAÇO 1:3 (EM VOLUME DE CIMENTO E AREIA MÉDIA ÚMIDA) PARA CONTRAPISO, PREPARO MANUAL. AF_08/2019</t>
  </si>
  <si>
    <t>00001345</t>
  </si>
  <si>
    <t>CHAPA/PAINEL DE MADEIRA COMPENSADA PLASTIFICADA (MADEIRITE PLASTIFICADO) PARA FORMA DE CONCRETO, DE 2200 X 1100 MM, E = *17* MM</t>
  </si>
  <si>
    <t>92805</t>
  </si>
  <si>
    <t>CORTE E DOBRA DE AÇO CA-50, DIÂMETRO DE 16,0 MM. AF_06/2022</t>
  </si>
  <si>
    <t>92806</t>
  </si>
  <si>
    <t>CORTE E DOBRA DE AÇO CA-50, DIÂMETRO DE 20,0 MM. AF_06/2022</t>
  </si>
  <si>
    <t>00005318</t>
  </si>
  <si>
    <t>DILUENTE AGUARRAS</t>
  </si>
  <si>
    <t>88310</t>
  </si>
  <si>
    <t>00043649</t>
  </si>
  <si>
    <t>TINTA ESMALTE BASE AGUA PREMIUM ACETINADO</t>
  </si>
  <si>
    <t>94970</t>
  </si>
  <si>
    <t>CONCRETO FCK = 20MPA, TRAÇO 1:2,7:3 (EM MASSA SECA DE CIMENTO/ AREIA MÉDIA/ BRITA 1) - PREPARO MECÂNICO COM BETONEIRA 600 L. AF_05/2021</t>
  </si>
  <si>
    <t>00034592</t>
  </si>
  <si>
    <t>BLOCO DE VEDACAO CONCRETO 14 X 19 X 29 CM (CLASSE C - NBR 6136)</t>
  </si>
  <si>
    <t>00037395</t>
  </si>
  <si>
    <t>PINO DE ACO COM FURO, HASTE = 27 MM (ACAO DIRETA)</t>
  </si>
  <si>
    <t>CENTO</t>
  </si>
  <si>
    <t>00034547</t>
  </si>
  <si>
    <t>TELA DE ACO SOLDADA GALVANIZADA/ZINCADA PARA ALVENARIA, FIO D = *1,20 A 1,70* MM, MALHA 15 X 15 MM, (C X L) *50 X 12* CM</t>
  </si>
  <si>
    <t>87292</t>
  </si>
  <si>
    <t>ARGAMASSA TRAÇO 1:2:8 (EM VOLUME DE CIMENTO, CAL E AREIA MÉDIA ÚMIDA) PARA EMBOÇO/MASSA ÚNICA/ASSENTAMENTO DE ALVENARIA DE VEDAÇÃO, PREPARO MECÂNICO COM BETONEIRA 400 L. AF_08/2019</t>
  </si>
  <si>
    <t>00034548</t>
  </si>
  <si>
    <t>TELA DE ACO SOLDADA GALVANIZADA/ZINCADA PARA ALVENARIA, FIO D = *1,20 A 1,70* MM, MALHA 15 X 15 MM, (C X L) *50 X 17,5* CM</t>
  </si>
  <si>
    <t>87369</t>
  </si>
  <si>
    <t>ARGAMASSA TRAÇO 1:2:8 (EM VOLUME DE CIMENTO, CAL E AREIA MÉDIA ÚMIDA) PARA EMBOÇO/MASSA ÚNICA/ASSENTAMENTO DE ALVENARIA DE VEDAÇÃO, PREPARO MANUAL. AF_08/2019</t>
  </si>
  <si>
    <t>00006085</t>
  </si>
  <si>
    <t>SELADOR ACRILICO OPACO PREMIUM INTERIOR/EXTERIOR</t>
  </si>
  <si>
    <t>88831</t>
  </si>
  <si>
    <t>BETONEIRA CAPACIDADE NOMINAL DE 400 L, CAPACIDADE DE MISTURA 280 L, MOTOR ELÉTRICO TRIFÁSICO POTÊNCIA DE 2 CV, SEM CARREGADOR - CHI DIURNO. AF_05/2023</t>
  </si>
  <si>
    <t>88830</t>
  </si>
  <si>
    <t>BETONEIRA CAPACIDADE NOMINAL DE 400 L, CAPACIDADE DE MISTURA 280 L, MOTOR ELÉTRICO TRIFÁSICO POTÊNCIA DE 2 CV, SEM CARREGADOR - CHP DIURNO. AF_05/2023</t>
  </si>
  <si>
    <t>00000132</t>
  </si>
  <si>
    <t>ADITIVO PLASTIFICANTE RETARDADOR DE PEGA E REDUTOR DE AGUA PARA CONCRETO, LIQUIDO E ISENTO DE CLORETOS</t>
  </si>
  <si>
    <t>00000367</t>
  </si>
  <si>
    <t>AREIA GROSSA - POSTO JAZIDA/FORNECEDOR (RETIRADO NA JAZIDA, SEM TRANSPORTE)</t>
  </si>
  <si>
    <t>00004720</t>
  </si>
  <si>
    <t>PEDRA BRITADA N. 0, OU PEDRISCO (4,8 A 9,5 MM) POSTO PEDREIRA/FORNECEDOR, SEM FRETE</t>
  </si>
  <si>
    <t>88377</t>
  </si>
  <si>
    <t>OPERADOR DE BETONEIRA ESTACIONÁRIA/MISTURADOR COM ENCARGOS COMPLEMENTARES</t>
  </si>
  <si>
    <t>00004021</t>
  </si>
  <si>
    <t>GEOTEXTIL NAO TECIDO AGULHADO DE FILAMENTOS CONTINUOS 100% POLIESTER, RESITENCIA A TRACAO = 14 KN/M</t>
  </si>
  <si>
    <t>00044315</t>
  </si>
  <si>
    <t>TUBO PVC, RIGIDO, CORRUGADO, PERFURADO DN 100 MM, PARA DRENAGEM, SISTEMA IRRIGACAO</t>
  </si>
  <si>
    <t>00034557</t>
  </si>
  <si>
    <t>TELA DE ACO SOLDADA GALVANIZADA/ZINCADA PARA ALVENARIA, FIO D = *1,20 A 1,70* MM, MALHA 15 X 15 MM, (C X L) *50 X 7,5* CM</t>
  </si>
  <si>
    <t>00007258</t>
  </si>
  <si>
    <t>TIJOLO CERAMICO MACICO COMUM DE *5 X 10 X 20* CM (L X A X C)</t>
  </si>
  <si>
    <t>87294</t>
  </si>
  <si>
    <t>ARGAMASSA TRAÇO 1:2:9 (EM VOLUME DE CIMENTO, CAL E AREIA MÉDIA ÚMIDA) PARA EMBOÇO/MASSA ÚNICA/ASSENTAMENTO DE ALVENARIA DE VEDAÇÃO, PREPARO MECÂNICO COM BETONEIRA 600 L. AF_08/2019</t>
  </si>
  <si>
    <t>00000658</t>
  </si>
  <si>
    <t>CANALETA DE CONCRETO 9 X 19 X 19 CM (CLASSE C - NBR 6136)</t>
  </si>
  <si>
    <t>89994</t>
  </si>
  <si>
    <t>GRAUTEAMENTO DE CINTA INTERMEDIÁRIA OU DE CONTRAVERGA EM ALVENARIA ESTRUTURAL. AF_09/2021</t>
  </si>
  <si>
    <t>00039431</t>
  </si>
  <si>
    <t>FITA DE PAPEL MICROPERFURADO, 50 X 150 MM, PARA TRATAMENTO DE JUNTAS DE CHAPA DE GESSO PARA DRYWALL</t>
  </si>
  <si>
    <t>00039432</t>
  </si>
  <si>
    <t>FITA DE PAPEL REFORCADA COM LAMINA DE METAL PARA REFORCO DE CANTOS DE CHAPA DE GESSO PARA DRYWALL</t>
  </si>
  <si>
    <t>00039434</t>
  </si>
  <si>
    <t>MASSA DE REJUNTE EM PO PARA DRYWALL, A BASE DE GESSO, SECAGEM RAPIDA, PARA TRATAMENTO DE JUNTAS DE CHAPA DE GESSO (NECESSITA ADICAO DE AGUA)</t>
  </si>
  <si>
    <t>00039435</t>
  </si>
  <si>
    <t>PARAFUSO DRY WALL, EM ACO FOSFATIZADO, CABECA TROMBETA E PONTA AGULHA (TA), COMPRIMENTO 25 MM</t>
  </si>
  <si>
    <t>00039437</t>
  </si>
  <si>
    <t>PARAFUSO DRY WALL, EM ACO FOSFATIZADO, CABECA TROMBETA E PONTA AGULHA (TA), COMPRIMENTO 45 MM</t>
  </si>
  <si>
    <t>00039443</t>
  </si>
  <si>
    <t>PARAFUSO DRY WALL, EM ACO ZINCADO, CABECA LENTILHA E PONTA BROCA (LB), LARGURA 4,2 MM, COMPRIMENTO 13 MM</t>
  </si>
  <si>
    <t>00039419</t>
  </si>
  <si>
    <t>PERFIL GUIA, FORMATO U, EM ACO ZINCADO, PARA ESTRUTURA PAREDE DRYWALL, E = 0,5 MM, 70 X 3000 MM (L X C)</t>
  </si>
  <si>
    <t>00039422</t>
  </si>
  <si>
    <t>PERFIL MONTANTE, FORMATO C, EM ACO ZINCADO, PARA ESTRUTURA PAREDE DRYWALL, E = 0,5 MM, 70 X 3000 MM (L X C)</t>
  </si>
  <si>
    <t>00037586</t>
  </si>
  <si>
    <t>PINO DE ACO COM ARRUELA CONICA, DIAMETRO ARRUELA = *23* MM E COMP HASTE = *27* MM (ACAO INDIRETA)</t>
  </si>
  <si>
    <t>00039413</t>
  </si>
  <si>
    <t>PLACA / CHAPA DE GESSO ACARTONADO, STANDARD (ST), COR BRANCA, E = 12,5 MM, 1200 X 2400 MM (L X C)</t>
  </si>
  <si>
    <t>00036081</t>
  </si>
  <si>
    <t>BARRA DE APOIO RETA, EM ACO INOX POLIDO, COMPRIMENTO 80CM, DIAMETRO MINIMO 3 CM</t>
  </si>
  <si>
    <t>00004351</t>
  </si>
  <si>
    <t>PARAFUSO NIQUELADO 3 1/2" COM ACABAMENTO CROMADO PARA FIXAR PECA SANITARIA, INCLUI PORCA CEGA, ARRUELA E BUCHA DE NYLON TAMANHO S-8</t>
  </si>
  <si>
    <t>00003104</t>
  </si>
  <si>
    <t>CONJ. DE FERRAGENS PARA PORTA DE VIDRO TEMPERADO, EM ZAMAC CROMADO, CONTEMPLANDO DOBRADICA INF., DOBRADICA SUP., PIVO PARA DOBRADICA INF., PIVO PARA DOBRADICA SUP., FECHADURA CENTRAL EM ZAMC. CROMADO, CONTRA FECHADURA DE PRESSAO</t>
  </si>
  <si>
    <t>00011499</t>
  </si>
  <si>
    <t>MOLA HIDRAULICA DE PISO, PARA PORTAS DE ATE 1100 MM E PESO DE ATE 120 KG, COM CORPO EM ACO INOX</t>
  </si>
  <si>
    <t>00005031</t>
  </si>
  <si>
    <t>VIDRO TEMPERADO INCOLOR PARA PORTA DE ABRIR, E = 10 MM (SEM FERRAGENS E SEM COLOCACAO)</t>
  </si>
  <si>
    <t>88325</t>
  </si>
  <si>
    <t>00003093</t>
  </si>
  <si>
    <t>FECHADURA ROSETA REDONDA PARA PORTA INTERNA, EM ACO INOX (MAQUINA, TESTA E CONTRA-TESTA) E EM ZAMAC (MACANETA, LINGUETA E TRINCOS) COM ACABAMENTO CROMADO, MAQUINA DE 55 MM, INCLUINDO CHAVE TIPO INTERNA</t>
  </si>
  <si>
    <t>88261</t>
  </si>
  <si>
    <t>CARPINTEIRO DE ESQUADRIA COM ENCARGOS COMPLEMENTARES</t>
  </si>
  <si>
    <t>93282</t>
  </si>
  <si>
    <t>GUINCHO ELÉTRICO DE COLUNA, CAPACIDADE 400 KG, COM MOTO FREIO, MOTOR TRIFÁSICO DE 1,25 CV - CHI DIURNO. AF_03/2016</t>
  </si>
  <si>
    <t>93281</t>
  </si>
  <si>
    <t>GUINCHO ELÉTRICO DE COLUNA, CAPACIDADE 400 KG, COM MOTO FREIO, MOTOR TRIFÁSICO DE 1,25 CV - CHP DIURNO. AF_03/2016</t>
  </si>
  <si>
    <t>00005104</t>
  </si>
  <si>
    <t>REBITE DE REPUXO EM ALUMINIO VAZADO, DIAMETRO 3,2 X 8 MM DE COMPRIMENTO (1KG = 1025 UNIDADES)</t>
  </si>
  <si>
    <t>00040873</t>
  </si>
  <si>
    <t>RUFO INTERNO/EXTERNO DE CHAPA DE ACO GALVANIZADA NUM 24, CORTE 25 CM</t>
  </si>
  <si>
    <t>00013388</t>
  </si>
  <si>
    <t>SOLDA EM BARRA DE ESTANHO-CHUMBO 50/50</t>
  </si>
  <si>
    <t>88323</t>
  </si>
  <si>
    <t>TELHADISTA COM ENCARGOS COMPLEMENTARES</t>
  </si>
  <si>
    <t>00040784</t>
  </si>
  <si>
    <t>CALHA QUADRADA DE CHAPA DE ACO GALVANIZADA NUM 24, CORTE 100 CM</t>
  </si>
  <si>
    <t>00040783</t>
  </si>
  <si>
    <t>CALHA QUADRADA DE CHAPA DE ACO GALVANIZADA NUM 24, CORTE 50 CM</t>
  </si>
  <si>
    <t>91278</t>
  </si>
  <si>
    <t>PLACA VIBRATÓRIA REVERSÍVEL COM MOTOR 4 TEMPOS A GASOLINA, FORÇA CENTRÍFUGA DE 25 KN (2500 KGF), POTÊNCIA 5,5 CV - CHI DIURNO. AF_08/2015</t>
  </si>
  <si>
    <t>91277</t>
  </si>
  <si>
    <t>PLACA VIBRATÓRIA REVERSÍVEL COM MOTOR 4 TEMPOS A GASOLINA, FORÇA CENTRÍFUGA DE 25 KN (2500 KGF), POTÊNCIA 5,5 CV - CHP DIURNO. AF_08/2015</t>
  </si>
  <si>
    <t>00004721</t>
  </si>
  <si>
    <t>PEDRA BRITADA N. 1 (9,5 A 19 MM) POSTO PEDREIRA/FORNECEDOR, SEM FRETE</t>
  </si>
  <si>
    <t>00034492</t>
  </si>
  <si>
    <t>CONCRETO USINADO BOMBEAVEL, CLASSE DE RESISTENCIA C20, COM BRITA 0 E 1, SLUMP = 100 +/- 20 MM, EXCLUI SERVICO DE BOMBEAMENTO (NBR 8953)</t>
  </si>
  <si>
    <t>00000135</t>
  </si>
  <si>
    <t>ARGAMASSA POLIMERICA IMPERMEABILIZANTE SEMIFLEXIVEL, BICOMPONENTE, A BASE DE CIMENTO E ADITIVOS</t>
  </si>
  <si>
    <t>95282</t>
  </si>
  <si>
    <t>DESEMPENADEIRA DE CONCRETO, PESO DE 78 KG, 4 PÁS, MOTOR A GASOLINA, POTÊNCIA 5,5 HP - CHP DIURNO. AF_05/2023</t>
  </si>
  <si>
    <t>00043146</t>
  </si>
  <si>
    <t>ENDURECEDOR MINERAL DE BASE CIMENTICIA PARA PISO DE CONCRETO</t>
  </si>
  <si>
    <t>00037595</t>
  </si>
  <si>
    <t>ARGAMASSA COLANTE TIPO AC III</t>
  </si>
  <si>
    <t>00038186</t>
  </si>
  <si>
    <t>PISO TATIL DE ALERTA OU DIRECIONAL, DE BORRACHA, COLORIDO, 25 X 25 CM, E = 12 MM, PARA ARGAMASSA</t>
  </si>
  <si>
    <t>00012815</t>
  </si>
  <si>
    <t>FITA CREPE ROLO DE 25 MM X 50 M</t>
  </si>
  <si>
    <t>00043131</t>
  </si>
  <si>
    <t>ARAME GALVANIZADO 6 BWG, D = 5,16 MM (0,157 KG/M), OU 8 BWG, D = 4,19 MM (0,101 KG/M), OU 10 BWG, D = 3,40 MM (0,0713 KG/M)</t>
  </si>
  <si>
    <t>00040547</t>
  </si>
  <si>
    <t>PARAFUSO ZINCADO, AUTOBROCANTE, FLANGEADO, 4,2 MM X 19 MM</t>
  </si>
  <si>
    <t>00039430</t>
  </si>
  <si>
    <t>PENDURAL OU PRESILHA REGULADORA, EM ACO GALVANIZADO, COM CORPO, MOLA E REBITE, PARA PERFIL TIPO CANALETA DE ESTRUTURA EM FORROS DRYWALL</t>
  </si>
  <si>
    <t>00039427</t>
  </si>
  <si>
    <t>PERFIL CANALETA, FORMATO C, EM ACO ZINCADO, PARA ESTRUTURA FORRO DRYWALL, E = 0,5 MM, *46 X 18* (L X H), COMPRIMENTO 3 M</t>
  </si>
  <si>
    <t>00037587</t>
  </si>
  <si>
    <t>MISTURADOR MONOCOMANDO PARA CHUVEIRO, BASE BRUTA, METALICO COM ACABAMENTO CROMADO</t>
  </si>
  <si>
    <t>00036215</t>
  </si>
  <si>
    <t>BANCO ARTICULADO PARA BANHO, EM ACO INOX POLIDO, 70* CM X 45* CM</t>
  </si>
  <si>
    <t>00036205</t>
  </si>
  <si>
    <t>BARRA DE APOIO RETA, EM ACO INOX POLIDO, COMPRIMENTO 70CM, DIAMETRO MINIMO 3 CM</t>
  </si>
  <si>
    <t>00000122</t>
  </si>
  <si>
    <t>ADESIVO PLASTICO PARA PVC, FRASCO COM *850* GR</t>
  </si>
  <si>
    <t>00020083</t>
  </si>
  <si>
    <t>SOLUCAO PREPARADORA / LIMPADORA PARA PVC, FRASCO COM 1000 CM3</t>
  </si>
  <si>
    <t>8900103001SI3146</t>
  </si>
  <si>
    <t>8900103001SI11772</t>
  </si>
  <si>
    <t>TORNEIRA METALICA CROMADA, DE MESA/BANCADA, PARA COZINHA, BICA MOVEL, COM AREJADOR, 1/2 " OU 3/4 " (REF 1167 / 1168)</t>
  </si>
  <si>
    <t>0127000200SI88267</t>
  </si>
  <si>
    <t>0127000200SI88316</t>
  </si>
  <si>
    <t>00003146</t>
  </si>
  <si>
    <t>00006136</t>
  </si>
  <si>
    <t>SIFAO EM METAL CROMADO PARA PIA OU LAVATORIO, 1 X 1.1/2"</t>
  </si>
  <si>
    <t>00001332</t>
  </si>
  <si>
    <t>CHAPA DE ACO GROSSA, ASTM A36, E = 3/8" (9,53 MM) 74,69 KG/M2</t>
  </si>
  <si>
    <t>00011002</t>
  </si>
  <si>
    <t>ELETRODO REVESTIDO AWS - E6013, DIAMETRO IGUAL A 2,50 MM</t>
  </si>
  <si>
    <t>00013246</t>
  </si>
  <si>
    <t>PARAFUSO DE ACO ZINCADO, SEXTAVADO, COM ROSCA INTEIRA, DIAMETRO 5/16", COMPRIMENTO 3/4", COM PORCA E ARRUELA LISA LEVE</t>
  </si>
  <si>
    <t>00011964</t>
  </si>
  <si>
    <t>PARAFUSO DE ACO ZINCADO, TIPO CHUMBADOR PARABOLT, DIAMETRO 3/8", COMPRIMENTO 75 MM</t>
  </si>
  <si>
    <t>00034360</t>
  </si>
  <si>
    <t>PERFIL DE ALUMINIO ANODIZADO</t>
  </si>
  <si>
    <t>00020259</t>
  </si>
  <si>
    <t>PERFIL DE BORRACHA EPDM MACICO *12 X 15* MM PARA ESQUADRIAS</t>
  </si>
  <si>
    <t>00039961</t>
  </si>
  <si>
    <t>SILICONE ACETICO USO GERAL INCOLOR 280 G</t>
  </si>
  <si>
    <t>00034391</t>
  </si>
  <si>
    <t>VIDRO COMUM LAMINADO LISO INCOLOR DUPLO, ESPESSURA TOTAL 8 MM (CADA CAMADA DE 4 MM) - COLOCADO</t>
  </si>
  <si>
    <t>88251</t>
  </si>
  <si>
    <t>88315</t>
  </si>
  <si>
    <t>00011950</t>
  </si>
  <si>
    <t>BUCHA DE NYLON SEM ABA S6, COM PARAFUSO DE 4,20 X 40 MM EM ACO ZINCADO COM ROSCA SOBERBA, CABECA CHATA E FENDA PHILLIPS</t>
  </si>
  <si>
    <t>00003322</t>
  </si>
  <si>
    <t>GRAMA ESMERALDA OU SAO CARLOS OU CURITIBANA, EM PLACAS, SEM PLANTIO</t>
  </si>
  <si>
    <t>00003123</t>
  </si>
  <si>
    <t>FERTILIZANTE NPK - 4: 14: 8</t>
  </si>
  <si>
    <t>00038125</t>
  </si>
  <si>
    <t>FERTILIZANTE ORGANICO COMPOSTO, CLASSE A</t>
  </si>
  <si>
    <t>5952</t>
  </si>
  <si>
    <t>MARTELETE OU ROMPEDOR PNEUMÁTICO MANUAL, 28 KG, COM SILENCIADOR - CHI DIURNO. AF_07/2016</t>
  </si>
  <si>
    <t>5795</t>
  </si>
  <si>
    <t>MARTELETE OU ROMPEDOR PNEUMÁTICO MANUAL, 28 KG, COM SILENCIADOR - CHP DIURNO. AF_07/2016</t>
  </si>
  <si>
    <t>00042440</t>
  </si>
  <si>
    <t>LIXEIRA DUPLA, COM CAPACIDADE VOLUMETRICA DE 60L*, FABRICADA EM TUBO DE ACO CARBONO, CESTOS EM CHAPA DE ACO E PINTURA NO PROCESSO ELETROSTATICO - PARA ACADEMIA AO AR LIVRE / ACADEMIA DA TERCEIRA IDADE - ATI</t>
  </si>
  <si>
    <t>87298</t>
  </si>
  <si>
    <t>ARGAMASSA TRAÇO 1:3 (EM VOLUME DE CIMENTO E AREIA MÉDIA ÚMIDA) PARA CONTRAPISO, PREPARO MECÂNICO COM BETONEIRA 400 L. AF_08/2019</t>
  </si>
  <si>
    <t>102486</t>
  </si>
  <si>
    <t>CONCRETO FCK = 15MPA, TRAÇO 1:3,4:3,4 (EM MASSA SECA DE CIMENTO/ AREIA MÉDIA/ SEIXO ROLADO) - PREPARO MANUAL. AF_05/2021</t>
  </si>
  <si>
    <t>91635</t>
  </si>
  <si>
    <t>GUINDAUTO HIDRÁULICO, CAPACIDADE MÁXIMA DE CARGA 6500 KG, MOMENTO MÁXIMO DE CARGA 5,8 TM, ALCANCE MÁXIMO HORIZONTAL 7,60 M, INCLUSIVE CAMINHÃO TOCO PBT 9.700 KG, POTÊNCIA DE 160 CV - CHI DIURNO. AF_08/2015</t>
  </si>
  <si>
    <t>91634</t>
  </si>
  <si>
    <t>GUINDAUTO HIDRÁULICO, CAPACIDADE MÁXIMA DE CARGA 6500 KG, MOMENTO MÁXIMO DE CARGA 5,8 TM, ALCANCE MÁXIMO HORIZONTAL 7,60 M, INCLUSIVE CAMINHÃO TOCO PBT 9.700 KG, POTÊNCIA DE 160 CV - CHP DIURNO. AF_08/2015</t>
  </si>
  <si>
    <t>00038641</t>
  </si>
  <si>
    <t>MUDA DE PALMEIRA ARECA, H= *1,50* M</t>
  </si>
  <si>
    <t>00000358</t>
  </si>
  <si>
    <t>MUDA DE ARVORE ORNAMENTAL, OITI/AROEIRA SALSA/ANGICO/IPE/JACARANDA OU EQUIVALENTE DA REGIAO, H= *1* M</t>
  </si>
  <si>
    <t>Estaca de tutoramento - D = 5 cm e H = 2 m</t>
  </si>
  <si>
    <t>00000365</t>
  </si>
  <si>
    <t>MUDA DE ARBUSTO FOLHAGEM, SANSAO-DO-CAMPO OU EQUIVALENTE DA REGIAO, H= *50 A 70* CM</t>
  </si>
  <si>
    <t>00000360</t>
  </si>
  <si>
    <t>MUDA DE RASTEIRA/FORRACAO, AMENDOIM RASTEIRO/ONZE HORAS/AZULZINHA/IMPATIENS OU EQUIVALENTE DA REGIAO</t>
  </si>
  <si>
    <t>00004014</t>
  </si>
  <si>
    <t>MANTA ASFALTICA ELASTOMERICA EM POLIESTER 3 MM, TIPO III, CLASSE B, ACABAMENTO PP (NBR 9952)</t>
  </si>
  <si>
    <t>95265</t>
  </si>
  <si>
    <t>COMPACTADOR DE SOLOS DE PERCUSÃO (SOQUETE) COM MOTOR A GASOLINA, POTÊNCIA 3 CV - CHI DIURNO. AF_09/2016</t>
  </si>
  <si>
    <t>95264</t>
  </si>
  <si>
    <t>COMPACTADOR DE SOLOS DE PERCUSÃO (SOQUETE) COM MOTOR A GASOLINA, POTÊNCIA 3 CV - CHP DIURNO. AF_09/2016</t>
  </si>
  <si>
    <t>94964</t>
  </si>
  <si>
    <t>CONCRETO FCK = 20MPA, TRAÇO 1:2,7:3 (EM MASSA SECA DE CIMENTO/ AREIA MÉDIA/ BRITA 1) - PREPARO MECÂNICO COM BETONEIRA 400 L. AF_05/2021</t>
  </si>
  <si>
    <t>00034353</t>
  </si>
  <si>
    <t>ARGAMASSA COLANTE AC II</t>
  </si>
  <si>
    <t>00036178</t>
  </si>
  <si>
    <t>PISO TATIL / PODOTATIL, LADRILHO HIDRAULICO/CONCRETO, *40 X 40* CM, E= 2,5* CM, PADRAO TATIL ALERTA OU DIRECIONAL, COR NATURAL</t>
  </si>
  <si>
    <t>00034357</t>
  </si>
  <si>
    <t>REJUNTE CIMENTICIO, QUALQUER COR</t>
  </si>
  <si>
    <t>91285</t>
  </si>
  <si>
    <t>CORTADORA DE PISO COM MOTOR 4 TEMPOS A GASOLINA, POTÊNCIA DE 13 HP, COM DISCO DE CORTE DIAMANTADO SEGMENTADO PARA CONCRETO, DIÂMETRO DE 350 MM, FURO DE 1" (14 X 1") - CHI DIURNO. AF_08/2015</t>
  </si>
  <si>
    <t>91283</t>
  </si>
  <si>
    <t>CORTADORA DE PISO COM MOTOR 4 TEMPOS A GASOLINA, POTÊNCIA DE 13 HP, COM DISCO DE CORTE DIAMANTADO SEGMENTADO PARA CONCRETO, DIÂMETRO DE 350 MM, FURO DE 1" (14 X 1") - CHP DIURNO. AF_08/2015</t>
  </si>
  <si>
    <t>00040517</t>
  </si>
  <si>
    <t>BLOQUETE/PISO DE CONCRETO - MODELO PISOGRAMA/CONCREGRAMA 2 FUROS, DIMENSOES APROX. DE *35 X 15* CM E ESPESSURA DE 7 CM (+/- 1 CM), COR NATURAL</t>
  </si>
  <si>
    <t>00004741</t>
  </si>
  <si>
    <t>PO DE PEDRA (POSTO PEDREIRA/FORNECEDOR, SEM FRETE)</t>
  </si>
  <si>
    <t>88260</t>
  </si>
  <si>
    <t>CALCETEIRO COM ENCARGOS COMPLEMENTARES</t>
  </si>
  <si>
    <t>92961</t>
  </si>
  <si>
    <t>MÁQUINA EXTRUSORA DE CONCRETO PARA GUIAS E SARJETAS, MOTOR A DIESEL, POTÊNCIA 14 CV - CHI DIURNO. AF_12/2015</t>
  </si>
  <si>
    <t>92960</t>
  </si>
  <si>
    <t>MÁQUINA EXTRUSORA DE CONCRETO PARA GUIAS E SARJETAS, MOTOR A DIESEL, POTÊNCIA 14 CV - CHP DIURNO. AF_12/2015</t>
  </si>
  <si>
    <t>88631</t>
  </si>
  <si>
    <t>ARGAMASSA TRAÇO 1:4 (EM VOLUME DE CIMENTO E AREIA MÉDIA ÚMIDA), PREPARO MANUAL. AF_08/2019</t>
  </si>
  <si>
    <t>00007348</t>
  </si>
  <si>
    <t>TINTA ACRILICA PREMIUM PARA PISO</t>
  </si>
  <si>
    <t>96464</t>
  </si>
  <si>
    <t>ROLO COMPACTADOR DE PNEUS, ESTATICO, PRESSAO VARIAVEL, POTENCIA 110 HP, PESO SEM/COM LASTRO 10,8/27 T, LARGURA DE ROLAGEM 2,30 M - CHI DIURNO. AF_06/2017</t>
  </si>
  <si>
    <t>96463</t>
  </si>
  <si>
    <t>ROLO COMPACTADOR DE PNEUS, ESTATICO, PRESSAO VARIAVEL, POTENCIA 110 HP, PESO SEM/COM LASTRO 10,8/27 T, LARGURA DE ROLAGEM 2,30 M - CHP DIURNO. AF_06/2017</t>
  </si>
  <si>
    <t>5685</t>
  </si>
  <si>
    <t>ROLO COMPACTADOR VIBRATÓRIO DE UM CILINDRO AÇO LISO, POTÊNCIA 80 HP, PESO OPERACIONAL MÁXIMO 8,1 T, IMPACTO DINÂMICO 16,15 / 9,5 T, LARGURA DE TRABALHO 1,68 M - CHI DIURNO. AF_06/2014</t>
  </si>
  <si>
    <t>5684</t>
  </si>
  <si>
    <t>ROLO COMPACTADOR VIBRATÓRIO DE UM CILINDRO AÇO LISO, POTÊNCIA 80 HP, PESO OPERACIONAL MÁXIMO 8,1 T, IMPACTO DINÂMICO 16,15 / 9,5 T, LARGURA DE TRABALHO 1,68 M - CHP DIURNO. AF_06/2014</t>
  </si>
  <si>
    <t>96394</t>
  </si>
  <si>
    <t>USINAGEM DE BRITA GRADUADA TRATADA COM CIMENTO. AF_03/2020</t>
  </si>
  <si>
    <t>90965</t>
  </si>
  <si>
    <t>COMPRESSOR DE AR REBOCÁVEL, VAZÃO 89 PCM, PRESSÃO EFETIVA DE TRABALHO 102 PSI, MOTOR DIESEL, POTÊNCIA 20 CV - CHI DIURNO. AF_06/2015</t>
  </si>
  <si>
    <t>90964</t>
  </si>
  <si>
    <t>COMPRESSOR DE AR REBOCÁVEL, VAZÃO 89 PCM, PRESSÃO EFETIVA DE TRABALHO 102 PSI, MOTOR DIESEL, POTÊNCIA 20 CV - CHP DIURNO. AF_06/2015</t>
  </si>
  <si>
    <t>00042408</t>
  </si>
  <si>
    <t>LONA PLASTICA EXTRA FORTE PRETA, E = 200 MICRA</t>
  </si>
  <si>
    <t>00007311</t>
  </si>
  <si>
    <t>TINTA ESMALTE SINTETICO PREMIUM ACETINADO</t>
  </si>
  <si>
    <t>00007142</t>
  </si>
  <si>
    <t>TE SOLDAVEL, PVC, 90 GRAUS,50 MM, PARA AGUA FRIA PREDIAL (NBR 5648)</t>
  </si>
  <si>
    <t>00007141</t>
  </si>
  <si>
    <t>TE SOLDAVEL, PVC, 90 GRAUS, 40 MM, PARA AGUA FRIA PREDIAL (NBR 5648)</t>
  </si>
  <si>
    <t>00007139</t>
  </si>
  <si>
    <t>TE SOLDAVEL, PVC, 90 GRAUS, 25 MM, PARA AGUA FRIA PREDIAL (NBR 5648)</t>
  </si>
  <si>
    <t>00007131</t>
  </si>
  <si>
    <t>TE DE REDUCAO, PVC, SOLDAVEL, 90 GRAUS, 50 MM X 40 MM, PARA AGUA FRIA PREDIAL</t>
  </si>
  <si>
    <t>00007130</t>
  </si>
  <si>
    <t>TE DE REDUCAO, PVC, SOLDAVEL, 90 GRAUS, 50 MM X 32 MM, PARA AGUA FRIA PREDIAL</t>
  </si>
  <si>
    <t>00007128</t>
  </si>
  <si>
    <t>TE DE REDUCAO, PVC, SOLDAVEL, 90 GRAUS, 40 MM X 32 MM, PARA AGUA FRIA PREDIAL</t>
  </si>
  <si>
    <t>00007136</t>
  </si>
  <si>
    <t>TE DE REDUCAO, PVC, SOLDAVEL, 90 GRAUS, 32 MM X 25 MM, PARA AGUA FRIA PREDIAL</t>
  </si>
  <si>
    <t>00003869</t>
  </si>
  <si>
    <t>LUVA DE REDUCAO SOLDAVEL, PVC, 32 MM X 25 MM, PARA AGUA FRIA PREDIAL</t>
  </si>
  <si>
    <t>00020147</t>
  </si>
  <si>
    <t>JOELHO PVC, SOLDAVEL, COM BUCHA DE LATAO, 90 GRAUS, 25 MM X 1/2", PARA AGUA FRIA PREDIAL</t>
  </si>
  <si>
    <t>00003540</t>
  </si>
  <si>
    <t>JOELHO PVC, SOLDAVEL, 90 GRAUS, 50 MM, COR MARROM, PARA AGUA FRIA PREDIAL</t>
  </si>
  <si>
    <t>00003535</t>
  </si>
  <si>
    <t>JOELHO PVC, SOLDAVEL, 90 GRAUS, 40 MM, COR MARROM, PARA AGUA FRIA PREDIAL</t>
  </si>
  <si>
    <t>00003529</t>
  </si>
  <si>
    <t>JOELHO PVC, SOLDAVEL, 90 GRAUS, 25 MM, COR MARROM, PARA AGUA FRIA PREDIAL</t>
  </si>
  <si>
    <t>00003503</t>
  </si>
  <si>
    <t>JOELHO, PVC SOLDAVEL, 45 GRAUS, 50 MM, COR MARROM, PARA AGUA FRIA PREDIAL</t>
  </si>
  <si>
    <t>00003502</t>
  </si>
  <si>
    <t>JOELHO, PVC SOLDAVEL, 45 GRAUS, 40 MM, COR MARROM, PARA AGUA FRIA PREDIAL</t>
  </si>
  <si>
    <t>00003501</t>
  </si>
  <si>
    <t>JOELHO, PVC SOLDAVEL, 45 GRAUS, 32 MM, COR MARROM, PARA AGUA FRIA PREDIAL</t>
  </si>
  <si>
    <t>00003500</t>
  </si>
  <si>
    <t>JOELHO, PVC SOLDAVEL, 45 GRAUS, 25 MM, COR MARROM, PARA AGUA FRIA PREDIAL</t>
  </si>
  <si>
    <t>00000813</t>
  </si>
  <si>
    <t>BUCHA DE REDUCAO DE PVC, SOLDAVEL, LONGA, COM 50 X 25 MM, PARA AGUA FRIA PREDIAL</t>
  </si>
  <si>
    <t>00000834</t>
  </si>
  <si>
    <t>BUCHA DE REDUCAO DE PVC, SOLDAVEL, LONGA, COM 40 X 25 MM, PARA AGUA FRIA PREDIAL</t>
  </si>
  <si>
    <t>00000812</t>
  </si>
  <si>
    <t>BUCHA DE REDUCAO DE PVC, SOLDAVEL, CURTA, COM 40 X 32 MM, PARA AGUA FRIA PREDIAL</t>
  </si>
  <si>
    <t>00000829</t>
  </si>
  <si>
    <t>BUCHA DE REDUCAO DE PVC, SOLDAVEL, CURTA, COM 32 X 25 MM, PARA AGUA FRIA PREDIAL</t>
  </si>
  <si>
    <t>00000112</t>
  </si>
  <si>
    <t>ADAPTADOR PVC SOLDAVEL CURTO COM BOLSA E ROSCA, 50 MM X1 1/2", PARA AGUA FRIA</t>
  </si>
  <si>
    <t>00000110</t>
  </si>
  <si>
    <t>ADAPTADOR PVC SOLDAVEL CURTO COM BOLSA E ROSCA, 40 MM X 1 1/2", PARA AGUA FRIA</t>
  </si>
  <si>
    <t>00000301</t>
  </si>
  <si>
    <t>ANEL BORRACHA PARA TUBO ESGOTO PREDIAL, DN 100 MM (NBR 5688)</t>
  </si>
  <si>
    <t>00020078</t>
  </si>
  <si>
    <t>PASTA LUBRIFICANTE PARA TUBOS E CONEXOES COM JUNTA ELASTICA, EMBALAGEM DE *400* GR (USO EM PVC, ACO, POLIETILENO E OUTROS)</t>
  </si>
  <si>
    <t>00007091</t>
  </si>
  <si>
    <t>TE SANITARIO, PVC, DN 100 X 100 MM, SERIE NORMAL, PARA ESGOTO PREDIAL</t>
  </si>
  <si>
    <t>00000297</t>
  </si>
  <si>
    <t>ANEL BORRACHA PARA TUBO ESGOTO PREDIAL, DN 75 MM (NBR 5688)</t>
  </si>
  <si>
    <t>00011658</t>
  </si>
  <si>
    <t>TE SANITARIO, PVC, DN 75 X 75 MM, SERIE NORMAL PARA ESGOTO PREDIAL</t>
  </si>
  <si>
    <t>00000296</t>
  </si>
  <si>
    <t>ANEL BORRACHA PARA TUBO ESGOTO PREDIAL, DN 50 MM (NBR 5688)</t>
  </si>
  <si>
    <t>00007097</t>
  </si>
  <si>
    <t>TE SANITARIO, PVC, DN 50 X 50 MM, SERIE NORMAL, PARA ESGOTO PREDIAL</t>
  </si>
  <si>
    <t>00039321</t>
  </si>
  <si>
    <t>TERMINAL DE VENTILACAO, 100 MM, SERIE NORMAL, ESGOTO PREDIAL</t>
  </si>
  <si>
    <t>00039319</t>
  </si>
  <si>
    <t>TERMINAL DE VENTILACAO, 50 MM, SERIE NORMAL, ESGOTO PREDIAL</t>
  </si>
  <si>
    <t>00020171</t>
  </si>
  <si>
    <t>LUVA SIMPLES, PVC SERIE R, 150 MM, PARA ESGOTO PREDIAL</t>
  </si>
  <si>
    <t>00020170</t>
  </si>
  <si>
    <t>LUVA SIMPLES, PVC SERIE R, 100 MM, PARA ESGOTO PREDIAL</t>
  </si>
  <si>
    <t>00003899</t>
  </si>
  <si>
    <t>LUVA SIMPLES, PVC, SOLDAVEL, DN 100 MM, SERIE NORMAL, PARA ESGOTO PREDIAL</t>
  </si>
  <si>
    <t>00003898</t>
  </si>
  <si>
    <t>LUVA SIMPLES, PVC, SOLDAVEL, DN 75 MM, SERIE NORMAL, PARA ESGOTO PREDIAL</t>
  </si>
  <si>
    <t>00003875</t>
  </si>
  <si>
    <t>LUVA SIMPLES, PVC, SOLDAVEL, DN 50 MM, SERIE NORMAL, PARA ESGOTO PREDIAL</t>
  </si>
  <si>
    <t>00003670</t>
  </si>
  <si>
    <t>JUNCAO SIMPLES, PVC, 45 GRAUS, DN 100 X 100 MM, SERIE NORMAL PARA ESGOTO PREDIAL</t>
  </si>
  <si>
    <t>00003662</t>
  </si>
  <si>
    <t>JUNCAO SIMPLES, PVC, 45 GRAUS, DN 50 X 50 MM, SERIE NORMAL PARA ESGOTO PREDIAL</t>
  </si>
  <si>
    <t>00000305</t>
  </si>
  <si>
    <t>ANEL BORRACHA, PARA TUBO PVC, REDE COLETOR ESGOTO, DN 150 MM (NBR 7362)</t>
  </si>
  <si>
    <t>00037950</t>
  </si>
  <si>
    <t>JOELHO PVC, SOLDAVEL, PB, 90 GRAUS, DN 150 MM, PARA ESGOTO PREDIAL</t>
  </si>
  <si>
    <t>00003520</t>
  </si>
  <si>
    <t>JOELHO PVC, SOLDAVEL, PB, 90 GRAUS, DN 100 MM, PARA ESGOTO PREDIAL</t>
  </si>
  <si>
    <t>00003509</t>
  </si>
  <si>
    <t>JOELHO PVC, SOLDAVEL, PB, 90 GRAUS, DN 75 MM, PARA ESGOTO PREDIAL</t>
  </si>
  <si>
    <t>00003526</t>
  </si>
  <si>
    <t>JOELHO PVC, SOLDAVEL, PB, 90 GRAUS, DN 50 MM, PARA ESGOTO PREDIAL</t>
  </si>
  <si>
    <t>00003517</t>
  </si>
  <si>
    <t>JOELHO PVC, SOLDAVEL, BB, 90 GRAUS, SEM ANEL, DN 40 MM, PARA ESGOTO PREDIAL SECUNDARIO</t>
  </si>
  <si>
    <t>00020152</t>
  </si>
  <si>
    <t>JOELHO, PVC SERIE R, 45 GRAUS, DN 150 MM, PARA ESGOTO PREDIAL</t>
  </si>
  <si>
    <t>00020151</t>
  </si>
  <si>
    <t>JOELHO, PVC SERIE R, 45 GRAUS, DN 100 MM, PARA ESGOTO PREDIAL</t>
  </si>
  <si>
    <t>00003528</t>
  </si>
  <si>
    <t>JOELHO PVC, SOLDAVEL, PB, 45 GRAUS, DN 100 MM, PARA ESGOTO PREDIAL</t>
  </si>
  <si>
    <t>00003519</t>
  </si>
  <si>
    <t>JOELHO PVC, SOLDAVEL, PB, 45 GRAUS, DN 75 MM, PARA ESGOTO PREDIAL</t>
  </si>
  <si>
    <t>00003518</t>
  </si>
  <si>
    <t>JOELHO PVC, SOLDAVEL, PB, 45 GRAUS, DN 50 MM, PARA ESGOTO PREDIAL</t>
  </si>
  <si>
    <t>00003516</t>
  </si>
  <si>
    <t>JOELHO PVC, SOLDAVEL, BB, 45 GRAUS, DN 40 MM, PARA ESGOTO PREDIAL</t>
  </si>
  <si>
    <t>00001200</t>
  </si>
  <si>
    <t>CAP PVC, SOLDAVEL, DN 100 MM, SERIE NORMAL, PARA ESGOTO PREDIAL</t>
  </si>
  <si>
    <t>00007140</t>
  </si>
  <si>
    <t>TE SOLDAVEL, PVC, 90 GRAUS, 32 MM, PARA AGUA FRIA PREDIAL (NBR 5648)</t>
  </si>
  <si>
    <t>00038678</t>
  </si>
  <si>
    <t>LUVA SOLDAVEL COM BUCHA DE LATAO, PVC, 32 MM X 1"</t>
  </si>
  <si>
    <t>00003536</t>
  </si>
  <si>
    <t>JOELHO PVC, SOLDAVEL, 90 GRAUS, 32 MM, COR MARROM, PARA AGUA FRIA PREDIAL</t>
  </si>
  <si>
    <t>00020145</t>
  </si>
  <si>
    <t>JUNCAO SIMPLES, PVC SERIE R, DN 150 X 100 MM, PARA ESGOTO PREDIAL</t>
  </si>
  <si>
    <t>00009868</t>
  </si>
  <si>
    <t>TUBO PVC, SOLDAVEL, DE 25 MM, AGUA FRIA (NBR-5648)</t>
  </si>
  <si>
    <t>00009869</t>
  </si>
  <si>
    <t>TUBO PVC, SOLDAVEL, DE 32 MM, AGUA FRIA (NBR-5648)</t>
  </si>
  <si>
    <t>00009835</t>
  </si>
  <si>
    <t>TUBO PVC SERIE NORMAL, DN 40 MM, PARA ESGOTO PREDIAL (NBR 5688)</t>
  </si>
  <si>
    <t>00009874</t>
  </si>
  <si>
    <t>TUBO PVC, SOLDAVEL, DE 40 MM, AGUA FRIA (NBR-5648)</t>
  </si>
  <si>
    <t>00009838</t>
  </si>
  <si>
    <t>TUBO PVC SERIE NORMAL, DN 50 MM, PARA ESGOTO PREDIAL (NBR 5688)</t>
  </si>
  <si>
    <t>00009875</t>
  </si>
  <si>
    <t>TUBO PVC, SOLDAVEL, DE 50 MM, AGUA FRIA (NBR-5648)</t>
  </si>
  <si>
    <t>00009837</t>
  </si>
  <si>
    <t>TUBO PVC SERIE NORMAL, DN 75 MM, PARA ESGOTO PREDIAL (NBR 5688)</t>
  </si>
  <si>
    <t>00009836</t>
  </si>
  <si>
    <t>TUBO PVC SERIE NORMAL, DN 100 MM, PARA ESGOTO PREDIAL (NBR 5688)</t>
  </si>
  <si>
    <t>00007696</t>
  </si>
  <si>
    <t>TUBO ACO GALVANIZADO COM COSTURA, CLASSE MEDIA, DN 2", E = *3,65* MM, PESO *5,10* KG/M (NBR 5580)</t>
  </si>
  <si>
    <t>00020065</t>
  </si>
  <si>
    <t>TUBO PVC SERIE NORMAL, DN 150 MM, PARA ESGOTO PREDIAL (NBR 5688)</t>
  </si>
  <si>
    <t>00035277</t>
  </si>
  <si>
    <t>CAIXA DE GORDURA EM PVC, DIAMETRO MINIMO 300 MM, DIAMETRO DE SAIDA 100 MM, CAPACIDADE APROXIMADA 18 LITROS, COM TAMPA E CESTO</t>
  </si>
  <si>
    <t>101618</t>
  </si>
  <si>
    <t>00034640</t>
  </si>
  <si>
    <t>CAIXA D'AGUA / RESERVATORIO EM POLIETILENO, 2000 LITROS, COM TAMPA</t>
  </si>
  <si>
    <t>5679</t>
  </si>
  <si>
    <t>RETROESCAVADEIRA SOBRE RODAS COM CARREGADEIRA, TRAÇÃO 4X4, POTÊNCIA LÍQ. 88 HP, CAÇAMBA CARREG. CAP. MÍN. 1 M3, CAÇAMBA RETRO CAP. 0,26 M3, PESO OPERACIONAL MÍN. 6.674 KG, PROFUNDIDADE ESCAVAÇÃO MÁX. 4,37 M - CHI DIURNO. AF_06/2014</t>
  </si>
  <si>
    <t>5678</t>
  </si>
  <si>
    <t>RETROESCAVADEIRA SOBRE RODAS COM CARREGADEIRA, TRAÇÃO 4X4, POTÊNCIA LÍQ. 88 HP, CAÇAMBA CARREG. CAP. MÍN. 1 M3, CAÇAMBA RETRO CAP. 0,26 M3, PESO OPERACIONAL MÍN. 6.674 KG, PROFUNDIDADE ESCAVAÇÃO MÁX. 4,37 M - CHP DIURNO. AF_06/2014</t>
  </si>
  <si>
    <t>88628</t>
  </si>
  <si>
    <t>ARGAMASSA TRAÇO 1:3 (EM VOLUME DE CIMENTO E AREIA MÉDIA ÚMIDA), PREPARO MECÂNICO COM BETONEIRA 400 L. AF_08/2019</t>
  </si>
  <si>
    <t>87316</t>
  </si>
  <si>
    <t>ARGAMASSA TRAÇO 1:4 (EM VOLUME DE CIMENTO E AREIA GROSSA ÚMIDA) PARA CHAPISCO CONVENCIONAL, PREPARO MECÂNICO COM BETONEIRA 400 L. AF_08/2019</t>
  </si>
  <si>
    <t>97736</t>
  </si>
  <si>
    <t>PEÇA RETANGULAR PRÉ-MOLDADA, VOLUME DE CONCRETO ACIMA DE 100 LITROS, TAXA DE AÇO APROXIMADA DE 30KG/M³. AF_03/2024</t>
  </si>
  <si>
    <t>00011764</t>
  </si>
  <si>
    <t>TORNEIRA DE BOIA CONVENCIONAL PARA CAIXA D'AGUA, AGUA FRIA, 1.1/4", COM HASTE E TORNEIRA METALICOS E BALAO PLASTICO</t>
  </si>
  <si>
    <t>00006013</t>
  </si>
  <si>
    <t>REGISTRO GAVETA COM ACABAMENTO E CANOPLA CROMADOS, SIMPLES, BITOLA 1" (REF 1509)</t>
  </si>
  <si>
    <t>00006014</t>
  </si>
  <si>
    <t>REGISTRO GAVETA COM ACABAMENTO E CANOPLA CROMADOS, SIMPLES, BITOLA 1 1/4" (REF 1509)</t>
  </si>
  <si>
    <t>00020080</t>
  </si>
  <si>
    <t>ADESIVO PLASTICO PARA PVC, FRASCO COM 175 GR</t>
  </si>
  <si>
    <t>00011675</t>
  </si>
  <si>
    <t>REGISTRO DE ESFERA, PVC, COM VOLANTE, VS, SOLDAVEL, DN 32 MM, COM CORPO DIVIDIDO</t>
  </si>
  <si>
    <t>00011676</t>
  </si>
  <si>
    <t>REGISTRO DE ESFERA, PVC, COM VOLANTE, VS, SOLDAVEL, DN 40 MM, COM CORPO DIVIDIDO</t>
  </si>
  <si>
    <t>00011677</t>
  </si>
  <si>
    <t>REGISTRO DE ESFERA, PVC, COM VOLANTE, VS, SOLDAVEL, DN 50 MM, COM CORPO DIVIDIDO</t>
  </si>
  <si>
    <t>00010409</t>
  </si>
  <si>
    <t>VALVULA DE RETENCAO HORIZONTAL, DE BRONZE (PN-25), 1 1/2", 400 PSI, TAMPA DE PORCA DE UNIAO, EXTREMIDADES COM ROSCA</t>
  </si>
  <si>
    <t>00002442</t>
  </si>
  <si>
    <t>ELETRODUTO/DUTO PEAD FLEXIVEL PAREDE SIMPLES, CORRUGACAO HELICOIDAL, COR PRETA, SEM ROSCA, DE 3", CRC 680 N, PARA CABEAMENTO SUBTERRANEO (NBR 15715)</t>
  </si>
  <si>
    <t>00002446</t>
  </si>
  <si>
    <t>ELETRODUTO/DUTO PEAD FLEXIVEL PAREDE SIMPLES, CORRUGACAO HELICOIDAL, COR PRETA, SEM ROSCA, DE 2", CRC 680 N, PARA CABEAMENTO SUBTERRANEO (NBR 15715)</t>
  </si>
  <si>
    <t>00039246</t>
  </si>
  <si>
    <t>ELETRODUTO/DUTO PEAD FLEXIVEL PAREDE SIMPLES, CORRUGACAO HELICOIDAL, COR PRETA, SEM ROSCA, DE 1 1/2", CRC 680 N, PARA CABEAMENTO SUBTERRANEO (NBR 15715)</t>
  </si>
  <si>
    <t>00039247</t>
  </si>
  <si>
    <t>ELETRODUTO/DUTO PEAD FLEXIVEL PAREDE SIMPLES, CORRUGACAO HELICOIDAL, COR PRETA, SEM ROSCA, DE 1 1/4", CRC 680 N, PARA CABEAMENTO SUBTERRANEO (NBR 15715)</t>
  </si>
  <si>
    <t>ELETRODUTO DE PVC RIGIDO ROSCAVEL DE 1 1/4 ", SEM LUVA</t>
  </si>
  <si>
    <t>00002690</t>
  </si>
  <si>
    <t>ELETRODUTO PVC FLEXIVEL CORRUGADO, COR AMARELA, DE 32 MM</t>
  </si>
  <si>
    <t>00002688</t>
  </si>
  <si>
    <t>ELETRODUTO PVC FLEXIVEL CORRUGADO, COR AMARELA, DE 25 MM</t>
  </si>
  <si>
    <t>88629</t>
  </si>
  <si>
    <t>ARGAMASSA TRAÇO 1:3 (EM VOLUME DE CIMENTO E AREIA MÉDIA ÚMIDA), PREPARO MANUAL. AF_08/2019</t>
  </si>
  <si>
    <t>00001873</t>
  </si>
  <si>
    <t>CAIXA DE PASSAGEM, EM PVC, DE 4" X 4", PARA ELETRODUTO FLEXIVEL CORRUGADO</t>
  </si>
  <si>
    <t>00010569</t>
  </si>
  <si>
    <t>CAIXA DE PASSAGEM / DERIVACAO / LUZ, OCTOGONAL 4 X4, EM ACO ESMALTADA, COM FUNDO MOVEL SIMPLES (FMS)</t>
  </si>
  <si>
    <t>00012042</t>
  </si>
  <si>
    <t>QUADRO DE DISTRIBUICAO COM BARRAMENTO TRIFASICO, DE EMBUTIR, EM CHAPA DE ACO GALVANIZADO, PARA 40 DISJUNTORES DIN, 100 A</t>
  </si>
  <si>
    <t>100475</t>
  </si>
  <si>
    <t>ARGAMASSA TRAÇO 1:3 (EM VOLUME DE CIMENTO E AREIA MÉDIA ÚMIDA) COM ADIÇÃO DE IMPERMEABILIZANTE, PREPARO MECÂNICO COM BETONEIRA 400 L. AF_08/2019</t>
  </si>
  <si>
    <t>97735</t>
  </si>
  <si>
    <t>PEÇA RETANGULAR PRÉ-MOLDADA, VOLUME DE CONCRETO DE 30 A 100 LITROS, TAXA DE AÇO APROXIMADA DE 30KG/M³. AF_03/2024</t>
  </si>
  <si>
    <t>101619</t>
  </si>
  <si>
    <t>PREPARO DE FUNDO DE VALA COM LARGURA MENOR QUE 1,5 M, COM CAMADA DE BRITA, LANÇAMENTO MANUAL. AF_08/2020</t>
  </si>
  <si>
    <t>00034653</t>
  </si>
  <si>
    <t>DISJUNTOR TERMOMAGNETICO PARA TRILHO DIN (IEC), MONOPOLAR, 6 - 32 A</t>
  </si>
  <si>
    <t>00001570</t>
  </si>
  <si>
    <t>TERMINAL A COMPRESSAO EM COBRE ESTANHADO PARA CABO 2,5 MM2, 1 FURO E 1 COMPRESSAO, PARA PARAFUSO DE FIXACAO M5</t>
  </si>
  <si>
    <t>00001571</t>
  </si>
  <si>
    <t>TERMINAL A COMPRESSAO EM COBRE ESTANHADO PARA CABO 4 MM2, 1 FURO E 1 COMPRESSAO, PARA PARAFUSO DE FIXACAO M5</t>
  </si>
  <si>
    <t>00034616</t>
  </si>
  <si>
    <t>DISJUNTOR TERMOMAGNETICO PARA TRILHO DIN (IEC), BIPOLAR, 6 - 32 A</t>
  </si>
  <si>
    <t>00001573</t>
  </si>
  <si>
    <t>TERMINAL A COMPRESSAO EM COBRE ESTANHADO PARA CABO 6 MM2, 1 FURO E 1 COMPRESSAO, PARA PARAFUSO DE FIXACAO M6</t>
  </si>
  <si>
    <t>00034709</t>
  </si>
  <si>
    <t>DISJUNTOR TERMOMAGNETICO PARA TRILHO DIN (IEC), TRIPOLAR, 10 - 50 A</t>
  </si>
  <si>
    <t>00002373</t>
  </si>
  <si>
    <t>DISJUNTOR TIPO NEMA, TRIPOLAR 60 ATE 100 A, TENSAO MAXIMA DE 415 V</t>
  </si>
  <si>
    <t>00001576</t>
  </si>
  <si>
    <t>TERMINAL A COMPRESSAO EM COBRE ESTANHADO PARA CABO 25 MM2, 1 FURO E 1 COMPRESSAO, PARA PARAFUSO DE FIXACAO M8</t>
  </si>
  <si>
    <t>00002379</t>
  </si>
  <si>
    <t>DISJUNTOR TERMOMAGNETICO TRIPOLAR 400 A / 600 V, TIPO JXD / ICC - 40 KA</t>
  </si>
  <si>
    <t>00001581</t>
  </si>
  <si>
    <t>TERMINAL A COMPRESSAO EM COBRE ESTANHADO PARA CABO 120 MM2, 1 FURO E 1 COMPRESSAO, PARA PARAFUSO DE FIXACAO M12</t>
  </si>
  <si>
    <t>00002376</t>
  </si>
  <si>
    <t>DISJUNTOR TERMOMAGNETICO TRIPOLAR 600 A / 600 V, TIPO LXD / ICC - 40 KA</t>
  </si>
  <si>
    <t>00001620</t>
  </si>
  <si>
    <t>CONTATOR TRIPOLAR, CORRENTE DE *38* A, TENSAO NOMINAL DE *500* V, CATEGORIA AC-2 E AC-3</t>
  </si>
  <si>
    <t>00001574</t>
  </si>
  <si>
    <t>TERMINAL A COMPRESSAO EM COBRE ESTANHADO PARA CABO 10 MM2, 1 FURO E 1 COMPRESSAO, PARA PARAFUSO DE FIXACAO M6</t>
  </si>
  <si>
    <t>APARELHO SINALIZADOR LUMINOSO COM LED, PARA SAIDA GARAGEM, COM 2 LENTES EM POLICARBONATO, BIVOLT (INCLUI SUPORTE DE FIXACAO)</t>
  </si>
  <si>
    <t>00038061</t>
  </si>
  <si>
    <t>SINALIZADOR NOTURNO SIMPLES PARA PARA-RAIOS, SEM RELE FOTOELETRICO</t>
  </si>
  <si>
    <t>00021127</t>
  </si>
  <si>
    <t>FITA ISOLANTE ADESIVA ANTICHAMA, USO ATE 750 V, EM ROLO DE 19 MM X 5 M</t>
  </si>
  <si>
    <t>00002510</t>
  </si>
  <si>
    <t>RELE FOTOELETRICO INTERNO E EXTERNO BIVOLT 1000 W, DE CONECTOR, SEM BASE</t>
  </si>
  <si>
    <t>91946</t>
  </si>
  <si>
    <t>SUPORTE PARAFUSADO COM PLACA DE ENCAIXE 4" X 2" MÉDIO (1,30 M DO PISO) PARA PONTO ELÉTRICO - FORNECIMENTO E INSTALAÇÃO. AF_03/2023</t>
  </si>
  <si>
    <t>91998</t>
  </si>
  <si>
    <t>TOMADA BAIXA DE EMBUTIR (1 MÓDULO), 2P+T 10 A, SEM SUPORTE E SEM PLACA - FORNECIMENTO E INSTALAÇÃO. AF_03/2023</t>
  </si>
  <si>
    <t>91999</t>
  </si>
  <si>
    <t>TOMADA BAIXA DE EMBUTIR (1 MÓDULO), 2P+T 20 A, SEM SUPORTE E SEM PLACA - FORNECIMENTO E INSTALAÇÃO. AF_03/2023</t>
  </si>
  <si>
    <t>92006</t>
  </si>
  <si>
    <t>TOMADA BAIXA DE EMBUTIR (2 MÓDULOS), 2P+T 10 A, SEM SUPORTE E SEM PLACA - FORNECIMENTO E INSTALAÇÃO. AF_03/2023</t>
  </si>
  <si>
    <t>91950</t>
  </si>
  <si>
    <t>SUPORTE PARAFUSADO COM PLACA DE ENCAIXE 4" X 4" MÉDIO (1,30 M DO PISO) PARA PONTO ELÉTRICO - FORNECIMENTO E INSTALAÇÃO. AF_03/2023</t>
  </si>
  <si>
    <t>92018</t>
  </si>
  <si>
    <t>TOMADA BAIXA DE EMBUTIR (4 MÓDULOS), 2P+T 10 A, SEM SUPORTE E SEM PLACA - FORNECIMENTO E INSTALAÇÃO. AF_03/2023</t>
  </si>
  <si>
    <t>91954</t>
  </si>
  <si>
    <t>INTERRUPTOR PARALELO (1 MÓDULO), 10A/250V, SEM SUPORTE E SEM PLACA - FORNECIMENTO E INSTALAÇÃO. AF_03/2023</t>
  </si>
  <si>
    <t>91960</t>
  </si>
  <si>
    <t>INTERRUPTOR PARALELO (2 MÓDULOS), 10A/250V, SEM SUPORTE E SEM PLACA - FORNECIMENTO E INSTALAÇÃO. AF_03/2023</t>
  </si>
  <si>
    <t>00038112</t>
  </si>
  <si>
    <t>INTERRUPTOR SIMPLES 10A, 250V (APENAS MODULO)</t>
  </si>
  <si>
    <t>92028</t>
  </si>
  <si>
    <t>INTERRUPTOR PARALELO (1 MÓDULO) COM 1 TOMADA DE EMBUTIR 2P+T 10 A, SEM SUPORTE E SEM PLACA - FORNECIMENTO E INSTALAÇÃO. AF_03/2023</t>
  </si>
  <si>
    <t>ESPELHO / PLACA CEGA 4" X 2", PARA INSTALACAO DE TOMADAS E INTERRUPTORES</t>
  </si>
  <si>
    <t>8900103001SI38191</t>
  </si>
  <si>
    <t>LAMPADA FLUORESCENTE COMPACTA 2U BRANCA 15 W, BASE E27 (127/220 V)</t>
  </si>
  <si>
    <t>8900103001SI38769</t>
  </si>
  <si>
    <t>LUMINARIA ARANDELA TIPO MEIA-LUA COM VIDRO FOSCO *30 X 15* CM, PARA 1 LAMPADA, BASE E27, POTENCIA MAXIMA 40/60 W (NAO INCLUI LAMPADA)</t>
  </si>
  <si>
    <t>0127000200SI88247</t>
  </si>
  <si>
    <t>0127000200SI88264</t>
  </si>
  <si>
    <t>00001017</t>
  </si>
  <si>
    <t>CABO DE COBRE, FLEXIVEL, CLASSE 4 OU 5, ISOLACAO EM PVC/A, ANTICHAMA BWF-B, COBERTURA PVC-ST1, ANTICHAMA BWF-B, 1 CONDUTOR, 0,6/1 KV, SECAO NOMINAL 120 MM2</t>
  </si>
  <si>
    <t>00000977</t>
  </si>
  <si>
    <t>CABO DE COBRE, FLEXIVEL, CLASSE 4 OU 5, ISOLACAO EM PVC/A, ANTICHAMA BWF-B, COBERTURA PVC-ST1, ANTICHAMA BWF-B, 1 CONDUTOR, 0,6/1 KV, SECAO NOMINAL 70 MM2</t>
  </si>
  <si>
    <t>00001019</t>
  </si>
  <si>
    <t>CABO DE COBRE, FLEXIVEL, CLASSE 4 OU 5, ISOLACAO EM PVC/A, ANTICHAMA BWF-B, COBERTURA PVC-ST1, ANTICHAMA BWF-B, 1 CONDUTOR, 0,6/1 KV, SECAO NOMINAL 35 MM2</t>
  </si>
  <si>
    <t>00000996</t>
  </si>
  <si>
    <t>CABO DE COBRE, FLEXIVEL, CLASSE 4 OU 5, ISOLACAO EM PVC/A, ANTICHAMA BWF-B, COBERTURA PVC-ST1, ANTICHAMA BWF-B, 1 CONDUTOR, 0,6/1 KV, SECAO NOMINAL 25 MM2</t>
  </si>
  <si>
    <t>00000995</t>
  </si>
  <si>
    <t>CABO DE COBRE, FLEXIVEL, CLASSE 4 OU 5, ISOLACAO EM PVC/A, ANTICHAMA BWF-B, COBERTURA PVC-ST1, ANTICHAMA BWF-B, 1 CONDUTOR, 0,6/1 KV, SECAO NOMINAL 16 MM2</t>
  </si>
  <si>
    <t>00000981</t>
  </si>
  <si>
    <t>CABO DE COBRE, FLEXIVEL, CLASSE 4 OU 5, ISOLACAO EM PVC/A, ANTICHAMA BWF-B, 1 CONDUTOR, 450/750 V, SECAO NOMINAL 4 MM2</t>
  </si>
  <si>
    <t>00003379</t>
  </si>
  <si>
    <t>HASTE DE ATERRAMENTO EM ACO COM 3,00 M DE COMPRIMENTO E DN = 5/8", REVESTIDA COM BAIXA CAMADA DE COBRE, SEM CONECTOR</t>
  </si>
  <si>
    <t>00011250</t>
  </si>
  <si>
    <t>CAIXA DE PASSAGEM/ LUZ / TELEFONIA, DE EMBUTIR, EM CHAPA DE ACO GALVANIZADO, DIMENSOES 20 X 20 X *12* CM (PADRAO CONCESSIONARIA LOCAL)</t>
  </si>
  <si>
    <t>00043837</t>
  </si>
  <si>
    <t>RACK DE PISO PARA SERVIDOR, ABERTO, EM COLUNA, 44U X *570* MM</t>
  </si>
  <si>
    <t>00042422</t>
  </si>
  <si>
    <t>AR CONDICIONADO SPLIT INVERTER, HI-WALL (PAREDE), 18000 BTU/H, CICLO FRIO, 60HZ, CLASSIFICACAO A (SELO PROCEL), GAS HFC, CONTROLE S/FIO</t>
  </si>
  <si>
    <t>00011976</t>
  </si>
  <si>
    <t>CHUMBADOR DE ACO ZINCADO, DIAMETRO 1/4" COM PARAFUSO 1/4" X 40 MM</t>
  </si>
  <si>
    <t>00037591</t>
  </si>
  <si>
    <t>SUPORTE MAO-FRANCESA EM ACO, ABAS IGUAIS 40 CM, CAPACIDADE MINIMA 70 KG, BRANCO</t>
  </si>
  <si>
    <t>100308</t>
  </si>
  <si>
    <t>MECÂNICO DE REFRIGERAÇÃO COM ENCARGOS COMPLEMENTARES</t>
  </si>
  <si>
    <t>00042425</t>
  </si>
  <si>
    <t>AR CONDICIONADO SPLIT INVERTER, HI-WALL (PAREDE), 12000 BTU/H, CICLO FRIO, 60HZ, CLASSIFICACAO A (SELO PROCEL), GAS HFC, CONTROLE S/FIO</t>
  </si>
  <si>
    <t>00042424</t>
  </si>
  <si>
    <t>AR CONDICIONADO SPLIT INVERTER, HI-WALL (PAREDE), 9000 BTU/H, CICLO FRIO, 60HZ, CLASSIFICACAO A (SELO PROCEL), GAS HFC, CONTROLE S/FIO</t>
  </si>
  <si>
    <t>00043184</t>
  </si>
  <si>
    <t>AR CONDICIONADO SPLIT INVERTER, HI-WALL (PAREDE), 24000 BTU/H, CICLO FRIO, 60HZ, CLASSIFICACAO A (SELO PROCEL), GAS HFC, CONTROLE S/FIO</t>
  </si>
  <si>
    <t>00039559</t>
  </si>
  <si>
    <t>AR CONDICIONADO SPLIT ON/OFF, CASSETE (TETO), 36000 BTUS/H, CICLO QUENTE/FRIO, 60 HZ, CLASSIFICACAO ENERGETICA A - SELO PROCEL, GAS HFC, CONTROLE S/ FIO</t>
  </si>
  <si>
    <t>00013348</t>
  </si>
  <si>
    <t>ARRUELA EM ACO GALVANIZADO, DIAMETRO EXTERNO = 35MM, ESPESSURA = 3MM, DIAMETRO DO FURO= 18MM</t>
  </si>
  <si>
    <t>00039560</t>
  </si>
  <si>
    <t>AR CONDICIONADO SPLIT ON/OFF, CASSETE (TETO), 48000 BTUS/H, CICLO QUENTE/FRIO, 60 HZ, CLASSIFICACAO ENERGETICA A - SELO PROCEL, GAS HFC, CONTROLE S/ FIO</t>
  </si>
  <si>
    <t>93288</t>
  </si>
  <si>
    <t>GUINDASTE HIDRÁULICO AUTOPROPELIDO, COM LANÇA TELESCÓPICA 40 M, CAPACIDADE MÁXIMA 60 T, POTÊNCIA 260 KW - CHI DIURNO. AF_03/2016</t>
  </si>
  <si>
    <t>93287</t>
  </si>
  <si>
    <t>GUINDASTE HIDRÁULICO AUTOPROPELIDO, COM LANÇA TELESCÓPICA 40 M, CAPACIDADE MÁXIMA 60 T, POTÊNCIA 260 KW - CHP DIURNO. AF_03/2016</t>
  </si>
  <si>
    <t>00039738</t>
  </si>
  <si>
    <t>TUBO DE BORRACHA ELASTOMERICA FLEXIVEL, PRETA, PARA ISOLAMENTO TERMICO DE TUBULACAO, DN 1/4" (6 MM), E= 9 MM, COEFICIENTE DE CONDUTIVIDADE TERMICA 0,036W/MK, VAPOR DE AGUA MAIOR OU IGUAL A 10.000</t>
  </si>
  <si>
    <t>00039662</t>
  </si>
  <si>
    <t>TUBO DE COBRE FLEXIVEL, D = 1/4 ", E = 0,79 MM, PARA AR-CONDICIONADO/ INSTALACOES GAS RESIDENCIAIS E COMERCIAIS</t>
  </si>
  <si>
    <t>00039741</t>
  </si>
  <si>
    <t>TUBO DE BORRACHA ELASTOMERICA FLEXIVEL, PRETA, PARA ISOLAMENTO TERMICO DE TUBULACAO, DN 3/8" (10 MM), E= 19 MM, COEFICIENTE DE CONDUTIVIDADE TERMICA 0,036W/MK, VAPOR DE AGUA MAIOR OU IGUAL A 10.000</t>
  </si>
  <si>
    <t>00039664</t>
  </si>
  <si>
    <t>TUBO DE COBRE FLEXIVEL, D = 3/8 ", E = 0,79 MM, PARA AR-CONDICIONADO/ INSTALACOES GAS RESIDENCIAIS E COMERCIAIS</t>
  </si>
  <si>
    <t>00039737</t>
  </si>
  <si>
    <t>TUBO DE BORRACHA ELASTOMERICA FLEXIVEL, PRETA, PARA ISOLAMENTO TERMICO DE TUBULACAO, DN 1/2" (12 MM), E= 19 MM, COEFICIENTE DE CONDUTIVIDADE TERMICA 0,036W/MK, VAPOR DE AGUA MAIOR OU IGUAL A 10.000</t>
  </si>
  <si>
    <t>00039660</t>
  </si>
  <si>
    <t>TUBO DE COBRE FLEXIVEL, D = 1/2 ", E = 0,79 MM, PARA AR-CONDICIONADO/ INSTALACOES GAS RESIDENCIAIS E COMERCIAIS</t>
  </si>
  <si>
    <t>00039853</t>
  </si>
  <si>
    <t>TUBO DE BORRACHA ELASTOMERICA FLEXIVEL, PRETA, PARA ISOLAMENTO TERMICO DE TUBULACAO, DN 5/8" (15 MM), E= 19 MM, COEFICIENTE DE CONDUTIVIDADE TERMICA 0,036W/MK, VAPOR DE AGUA MAIOR OU IGUAL A 10.000</t>
  </si>
  <si>
    <t>00039665</t>
  </si>
  <si>
    <t>TUBO DE COBRE FLEXIVEL, D = 5/8 ", E = 0,79 MM, PARA AR-CONDICIONADO/ INSTALACOES GAS RESIDENCIAIS E COMERCIAIS</t>
  </si>
  <si>
    <t>00007701</t>
  </si>
  <si>
    <t>TUBO ACO GALVANIZADO COM COSTURA, CLASSE MEDIA, DN 2.1/2", E = *3,65* MM, PESO *6,51* KG/M (NBR 5580)</t>
  </si>
  <si>
    <t>00040626</t>
  </si>
  <si>
    <t>TUBO ACO GALVANIZADO COM COSTURA, CLASSE MEDIA, DN 1", E = 3,38 MM, PESO 2,50 KG/M (NBR 5580)</t>
  </si>
  <si>
    <t>00007694</t>
  </si>
  <si>
    <t>TUBO ACO GALVANIZADO COM COSTURA, CLASSE MEDIA, DN 3", E = *4,05* MM, PESO *8,47* KG/M (NBR 5580)</t>
  </si>
  <si>
    <t>00004350</t>
  </si>
  <si>
    <t>BUCHA DE NYLON, DIAMETRO DO FURO 8 MM, COMPRIMENTO 40 MM, COM PARAFUSO DE ROSCA SOBERBA, CABECA CHATA, FENDA SIMPLES, 4,8 X 50 MM</t>
  </si>
  <si>
    <t>00003470</t>
  </si>
  <si>
    <t>COTOVELO 90 GRAUS DE FERRO GALVANIZADO, COM ROSCA BSP, DE 2 1/2"</t>
  </si>
  <si>
    <t>00006299</t>
  </si>
  <si>
    <t>TE DE FERRO GALVANIZADO, DE 2 1/2"</t>
  </si>
  <si>
    <t>00003913</t>
  </si>
  <si>
    <t>LUVA DE FERRO GALVANIZADO, COM ROSCA BSP, DE 2 1/2"</t>
  </si>
  <si>
    <t>VALVULA DE RETENCAO VERTICAL, DE BRONZE (PN-16), 2 1/2", 200 PSI, EXTREMIDADES COM ROSCA</t>
  </si>
  <si>
    <t>00006011</t>
  </si>
  <si>
    <t>REGISTRO GAVETA BRUTO EM LATAO FORJADO, BITOLA 2 1/2" (REF 1509)</t>
  </si>
  <si>
    <t>00003448</t>
  </si>
  <si>
    <t>COTOVELO 45 GRAUS DE FERRO GALVANIZADO, COM ROSCA BSP, DE 3"</t>
  </si>
  <si>
    <t>00006322</t>
  </si>
  <si>
    <t>TE DE FERRO GALVANIZADO, DE 3"</t>
  </si>
  <si>
    <t>00003914</t>
  </si>
  <si>
    <t>LUVA DE FERRO GALVANIZADO, COM ROSCA BSP, DE 3"</t>
  </si>
  <si>
    <t>00006012</t>
  </si>
  <si>
    <t>REGISTRO GAVETA BRUTO EM LATAO FORJADO, BITOLA 3" (REF 1509)</t>
  </si>
  <si>
    <t>00003472</t>
  </si>
  <si>
    <t>COTOVELO 90 GRAUS DE FERRO GALVANIZADO, COM ROSCA BSP, DE 1"</t>
  </si>
  <si>
    <t>00006323</t>
  </si>
  <si>
    <t>TE DE FERRO GALVANIZADO, DE 1"</t>
  </si>
  <si>
    <t>00003910</t>
  </si>
  <si>
    <t>LUVA DE FERRO GALVANIZADO, COM ROSCA BSP, DE 1"</t>
  </si>
  <si>
    <t>00004182</t>
  </si>
  <si>
    <t>NIPLE DE FERRO GALVANIZADO, COM ROSCA BSP, DE 3"</t>
  </si>
  <si>
    <t>PLACA DE SINALIZACAO DE SEGURANCA CONTRA INCENDIO, FOTOLUMINESCENTE, RETANGULAR, *20 X 40* CM, EM PVC *2* MM ANTI-CHAMAS (SIMBOLOS, CORES E PICTOGRAMAS CONFORME NBR 16820)</t>
  </si>
  <si>
    <t>PLACA DE SINALIZACAO DE SEGURANCA CONTRA INCENDIO, FOTOLUMINESCENTE, QUADRADA, *20 X 20* CM, EM PVC *2* MM ANTI-CHAMAS (SIMBOLOS, CORES E PICTOGRAMAS CONFORME NBR 16820)</t>
  </si>
  <si>
    <t>100251</t>
  </si>
  <si>
    <t>TRANSPORTE HORIZONTAL MANUAL, DE TUBO DE AÇO CARBONO LEVE OU MÉDIO, PRETO OU GALVANIZADO, COM DIÂMETRO MAIOR QUE 32 MM E MENOR OU IGUAL A 65 MM (UNIDADE: MXKM). AF_07/2019</t>
  </si>
  <si>
    <t>MXKM</t>
  </si>
  <si>
    <t>ARMAÇÃO PARA EXECUÇÃO DE RADIER, PISO DE CONCRETO OU LAJE SOBRE SOLO, COM USO DE TELA Q-159. AF_09/2021</t>
  </si>
  <si>
    <t>EXECUÇÃO DE RADIER, ESPESSURA DE 15 CM, FCK = 30 MPA, COM USO DE FORMAS EM MADEIRA SERRADA. AF_09/2021</t>
  </si>
  <si>
    <t>PLANTIO DE ÁRVORE ORNAMENTAL AROEIRA COM ALTURA DE MUDA MENOR OU IGUAL A 2,00 M. AF_05/2018</t>
  </si>
  <si>
    <t>PORTA DE ABRIR COM MOLA HIDRÁULICA, EM VIDRO TEMPERADO, 90X210 CM, ESPESSURA 10 MM, INCLUSIVE ACESSÓRIOS. AF_01/2021 (P5 E P6)</t>
  </si>
  <si>
    <t>PORTA DE CORRER DE ALUMÍNIO, COM DUAS FOLHAS PARA VIDRO, FECHADURA E PUXADOR, COM GUARNIÇÃO. AF_12/2019 (PC1)</t>
  </si>
  <si>
    <t>RUFO (DE ENCOSTO E PINGADEIRA) EM CHAPA DE AÇO GALVANIZADO NÚMERO 24, CORTE DE 25 CM, INCLUSO TRANSPORTE VERTICAL. AF_07/2019</t>
  </si>
  <si>
    <t xml:space="preserve">
___________________________________________
ENGENHEIRO CIVIL
FELLIPE FERRARI FAKRI
CREA 506.970.406-3</t>
  </si>
  <si>
    <t>Tubo aco galvanizado com costura, classe leve, dn 50 mm (2"), e = 3,00 mm, *4,40* kg/m (nbr 5580)</t>
  </si>
  <si>
    <t>I21013S</t>
  </si>
  <si>
    <t>Placa para sinalização tátil em braile (início ou final), para corrimão, com o verso auto-aderente, conforme NBR 9050-2015</t>
  </si>
  <si>
    <t>M.04.000.024096</t>
  </si>
  <si>
    <t>I14214</t>
  </si>
  <si>
    <t>5.1.57</t>
  </si>
  <si>
    <t>5.1.58</t>
  </si>
  <si>
    <t>5.1.59</t>
  </si>
  <si>
    <t>5.1.60</t>
  </si>
  <si>
    <t>JOELHO 90 GRAUS, CPVC, SOLDÁVEL, DN 22MM - FORNECIMENTO E INSTALAÇÃO. AF_06/2022</t>
  </si>
  <si>
    <t>JOELHO DE TRANSIÇÃO, 90 GRAUS, CPVC, SOLDÁVEL, DN 22MM X 1/2" - FORNECIMENTO E INSTALAÇÃO. AF_06/2022</t>
  </si>
  <si>
    <t>TÊ COM BUCHA DE LATÃO NA BOLSA CENTRAL, PVC, SOLDÁVEL, DN 25MM X 1/2 - FORNECIMENTO E INSTALAÇÃO. AF_06/2022</t>
  </si>
  <si>
    <t xml:space="preserve">	I02036</t>
  </si>
  <si>
    <t>TUBO, CPVC, SOLDÁVEL, DN 22MM - FORNECIMENTO E INSTALAÇÃO. AF_06/2022</t>
  </si>
  <si>
    <t>5.4.7</t>
  </si>
  <si>
    <t>REGISTRO DE PRESSÃO BRUTO, LATÃO, ROSCÁVEL, 3/4", COM ACABAMENTO E CANOPLA CROMADOS - FORNECIMENTO E INSTALAÇÃO. AF_08/2021</t>
  </si>
  <si>
    <t>8.2.22</t>
  </si>
  <si>
    <t>8.2.23</t>
  </si>
  <si>
    <t>Eletroduto galvanizado por imersão a quente, DN = 1 - NBR5598</t>
  </si>
  <si>
    <t>6.1.5.13</t>
  </si>
  <si>
    <t>CABO DE COBRE FLEXÍVEL ISOLADO, 10 MM², ANTI-CHAMA 450/750 V - FORNECIMENTO E INSTALAÇÃO. AF_03/2023</t>
  </si>
  <si>
    <t>8005508200SI104062</t>
  </si>
  <si>
    <t>CURVA LONGA, 90 GRAUS, PVC OCRE, JUNTA ELÁSTICA, DN 100 MM, PARA COLETOR PREDIAL DE ESGOTO. AF_06/2022</t>
  </si>
  <si>
    <t>8002008010SI93358</t>
  </si>
  <si>
    <t>m³</t>
  </si>
  <si>
    <t>8002008040SI101618</t>
  </si>
  <si>
    <t>8002008050SI93382</t>
  </si>
  <si>
    <t>8005508200SI104076</t>
  </si>
  <si>
    <t>SELIM, PVC OCRE, COM TRAVA, DN 125 X 100 MM OU 150 X 100 MM, PARA COLETOR PREDIAL DE ESGOTO. AF_06/2022</t>
  </si>
  <si>
    <t>8005508200SI104085</t>
  </si>
  <si>
    <t>TUBO, PVC OCRE, JUNTA ELÁSTICA, DN 100 MM, PARA COLETOR PREDIAL DE ESGOTO. AF_06/2022</t>
  </si>
  <si>
    <t>00037956</t>
  </si>
  <si>
    <t>JOELHO CPVC, SOLDAVEL, 90 GRAUS, 22 MM, PARA AGUA QUENTE</t>
  </si>
  <si>
    <t>00038431</t>
  </si>
  <si>
    <t>JOELHO DE TRANSICAO, CPVC, SOLDAVEL, 90 GRAUS, 22 MM X 1/2", PARA AGUA QUENTE</t>
  </si>
  <si>
    <t>00007137</t>
  </si>
  <si>
    <t>TE PVC, SOLDAVEL, COM BUCHA DE LATAO NA BOLSA CENTRAL, 90 GRAUS, 25 MM X 1/2", PARA AGUA FRIA PREDIAL</t>
  </si>
  <si>
    <t>00021124</t>
  </si>
  <si>
    <t>TUBO CPVC, SOLDAVEL, 22 MM, AGUA QUENTE PREDIAL (NBR 15884)</t>
  </si>
  <si>
    <t>00006024</t>
  </si>
  <si>
    <t>REGISTRO PRESSAO COM ACABAMENTO E CANOPLA CROMADA, SIMPLES, BITOLA 3/4" (REF 1416)</t>
  </si>
  <si>
    <t>00001020</t>
  </si>
  <si>
    <t>CABO DE COBRE, FLEXIVEL, CLASSE 4 OU 5, ISOLACAO EM PVC/A, ANTICHAMA BWF-B, COBERTURA PVC-ST1, ANTICHAMA BWF-B, 1 CONDUTOR, 0,6/1 KV, SECAO NOMINAL 10 MM2</t>
  </si>
  <si>
    <t>6.3.2.11</t>
  </si>
  <si>
    <t>AMPLIFICADOR RECEIVER RESIDENCIAL THS 6000 TARAMPS 400W THS6000 400 RMS SOM CASA AMBIENTE HOME THEATER</t>
  </si>
  <si>
    <t>1.3</t>
  </si>
  <si>
    <t>1.4</t>
  </si>
  <si>
    <t>1.5</t>
  </si>
  <si>
    <t>DEMOLIÇÃO E DESCARTES DA OBRA</t>
  </si>
  <si>
    <t>0127000200SI88326</t>
  </si>
  <si>
    <t>ALMOXARIFE COM ENCARGOS COMPLEMENTARES</t>
  </si>
  <si>
    <t>VIGIA NOTURNO COM ENCARGOS COMPLEMENTARES</t>
  </si>
  <si>
    <t>VIGIA DIURNO COM ENCARGOS COMPLEMENTARES</t>
  </si>
  <si>
    <t>BOMBA SHOPPING</t>
  </si>
  <si>
    <t>MÉRITO COMERCIAL</t>
  </si>
  <si>
    <t>5.4.8</t>
  </si>
  <si>
    <t>PRESSURIZADOR DE ÁGUA VAZÃO: 6,96M³/H PRESSÃO: 10MCA POTÊNCIA: 0,5 CV</t>
  </si>
  <si>
    <t>1.6</t>
  </si>
  <si>
    <t>ART DE EXECUÇÃO DE OBRA</t>
  </si>
  <si>
    <t>3.4.4.2</t>
  </si>
  <si>
    <t>CANALETA MEIA CANA PRÉ-MOLDADA DE CONCRETO (D = 30 CM) - FORNECIMENTO E INSTALAÇÃO. AF_08/2021</t>
  </si>
  <si>
    <t>EPI - FAMILIA ALMOXARIFE - MENSALISTA (ENCARGOS COMPLEMENTARES - COLETADO CAIXA)</t>
  </si>
  <si>
    <t>FERRAMENTAS - FAMILIA ALMOXARIFE - MENSALISTA (ENCARGOS COMPLEMENTARES - COLETADO CAIXA)</t>
  </si>
  <si>
    <t>ALMOXARIFE (MENSALISTA)</t>
  </si>
  <si>
    <t>CURSO DE CAPACITAÇÃO PARA ALMOXARIFE (ENCARGOS COMPLEMENTARES) - MENSALISTA</t>
  </si>
  <si>
    <t>00043494</t>
  </si>
  <si>
    <t>00043470</t>
  </si>
  <si>
    <t>EPI - FAMILIA SERVENTE - HORISTA (ENCARGOS COMPLEMENTARES - COLETADO CAIXA)</t>
  </si>
  <si>
    <t>TRANSPORTE - HORISTA (COLETADO CAIXA - ENCARGOS COMPLEMENTARES)</t>
  </si>
  <si>
    <t>CURSO DE CAPACITAÇÃO PARA VIGIA NOTURNO (ENCARGOS COMPLEMENTARES) - HORISTA</t>
  </si>
  <si>
    <t>VIGIA NOTURNO, HORA EFETIVAMENTE TRABALHADA DE 22 H AS 5 H (COM ADICIONAL NOTURNO)</t>
  </si>
  <si>
    <t>8900103001SI41776</t>
  </si>
  <si>
    <t>8900103001SI37371</t>
  </si>
  <si>
    <t>8900103001SI37373</t>
  </si>
  <si>
    <t>8900103001SI43467</t>
  </si>
  <si>
    <t>8900103001SI37372</t>
  </si>
  <si>
    <t>8900103001SI43491</t>
  </si>
  <si>
    <t>8900103001SI37370</t>
  </si>
  <si>
    <t>CCU 001</t>
  </si>
  <si>
    <t>CCU 002</t>
  </si>
  <si>
    <t>CCU 003</t>
  </si>
  <si>
    <t>PRÓPRIO</t>
  </si>
  <si>
    <t>CCU 004</t>
  </si>
  <si>
    <t>CONSTRUÇÃO DE GUARITA/POSTO DE VIGIA PROVISÓRIO EM MADEIRA - FORNECIMENTO E MONTAGEM REF. 02.01.021/SP OBRAS</t>
  </si>
  <si>
    <t>CCU 005</t>
  </si>
  <si>
    <t>REMOÇÃO DE ENTULHO DE OBRA COM CAÇAMBA METÁLICA - MATERIAL VOLUMOSO E MISTURADO POR ALVENARIA, TERRA, MADEIRA, PAPEL, PLÁSTICO E METAL REF. 05.07.050/SP OBRAS</t>
  </si>
  <si>
    <t>CCU 006</t>
  </si>
  <si>
    <t>CORTE, RECORTE E REMOÇÃO DE ÁRVORE INCLUSIVE AS RAÍZES - DIÂMETRO (DAP)&gt;15CM&lt;30CM REF. 34.13.021/SP OBRAS</t>
  </si>
  <si>
    <t>CORTE, RECORTE E REMOÇÃO DE ÁRVORE INCLUSIVE AS RAÍZES - DIÂMETRO (DAP)&gt;30CM&lt;45CM REF. 34.13.031/SP OBRAS</t>
  </si>
  <si>
    <t>CCU 007</t>
  </si>
  <si>
    <t>CORTE, RECORTE E REMOÇÃO DE ÁRVORE INCLUSIVE AS RAÍZES - DIÂMETRO (DAP)&gt;45CM&lt;60CM REF. 34.13.041/SP OBRAS</t>
  </si>
  <si>
    <t>CCU 008</t>
  </si>
  <si>
    <t>CCU 009</t>
  </si>
  <si>
    <t>LAJE PRÉ-FABRICADA MISTA VIGOTA TRELIÇADA/LAJOTA CERÂMICA - LT 20 (16+4) E CAPA COM CONCRETO DE 25 MPA REF. 13.01.170/SP OBRAS</t>
  </si>
  <si>
    <t>CCU 010</t>
  </si>
  <si>
    <t>LAJE PRÉ-FABRICADA MISTA VIGOTA TRELIÇADA/LAJOTA CERÂMICA - LT 24 (20+4) E CAPA COM CONCRETO DE 25 MPA REF. 13.01.190/SP OBRAS</t>
  </si>
  <si>
    <t>CCU 011</t>
  </si>
  <si>
    <t>CCU 012</t>
  </si>
  <si>
    <t>FORNECIMENTO E MONTAGEM DE ESTRUTURA EM AÇO ASTM-A36, SEM PINTURA REF. 15.03.030/SP OBRAS</t>
  </si>
  <si>
    <t>ESTACA ESCAVADA MECANICAMENTE, DIÂMETRO DE 30 CM ATÉ 30 T, SEM ARMAÇÃO REF. 12.05.030/SP OBRAS</t>
  </si>
  <si>
    <t>CCU 015</t>
  </si>
  <si>
    <t>REVESTIMENTO EM CHAPA DE AÇO INOXIDÁVEL PARA PROTEÇÃO DE PORTAS, ALTURA DE 40 CM REF. 30.04.060/SP OBRAS</t>
  </si>
  <si>
    <t>CCU 016</t>
  </si>
  <si>
    <t>CCU 017</t>
  </si>
  <si>
    <t>EQUIPAMENTO AUTOMATIZADOR DE PORTAS DESLIZANTES PARA FOLHA DUPLA. FORNECIMENTO E INSTALAÇÃO COMPLETA (COM SENSOR DOS DOIS LADOS) REF. 28.20.800/SP OBRAS</t>
  </si>
  <si>
    <t>CCU 018</t>
  </si>
  <si>
    <t>CCU 019</t>
  </si>
  <si>
    <t>PORTA CORTA-FOGO CLASSE P.90 DE 100 X 210 CM, COMPLETA, COM MAÇANETA TIPO ALAVANCA (P4) REF. 24.02.052/SP OBRAS</t>
  </si>
  <si>
    <t>CCU 020</t>
  </si>
  <si>
    <t>PORTINHOLA EM ALUMÍNIO ANODIZADO DE CORRER, TIPO VENEZIANA, SOB MEDIDA - BRONZE/PRETO (P8) REF. 25.02.260/SP OBRAS</t>
  </si>
  <si>
    <t>CCU 021</t>
  </si>
  <si>
    <t>CCU 022</t>
  </si>
  <si>
    <t>CCU 023</t>
  </si>
  <si>
    <t>REVESTIMENTO EM PORCELANATO TÉCNICO POLIDO PARA ÁREA INTERNA E AMBIENTE DE MÉDIO TRÁFEGO, GRUPO DE ABSORÇÃO BIA, COEFICIENTE DE ATRITO I, ASSENTADO COM ARGAMASSA COLANTE INDUSTRIALIZADA, REJUNTADO REF. 18.08.170/SP OBRAS</t>
  </si>
  <si>
    <t>CCU 024</t>
  </si>
  <si>
    <t>RODAPÉ EM PORCELANATO TÉCNICO POLIDO PARA ÁREA INTERNA E AMBIENTE DE MÉDIO TRÁFEGO, GRUPO DE ABSORÇÃO BIA, ASSENTADO COM ARGAMASSA COLANTE INDUSTRIALIZADA, REJUNTADO REF. 18.08.180/SP OBRAS</t>
  </si>
  <si>
    <t>CCU 025</t>
  </si>
  <si>
    <t>FORRO EM FIBRA MINERAL NRC 0.65, EM PLACAS ACÚSTICAS REMOVÍVEIS DE 625MM X 625MM REF. 22.03.140/SP OBRAS</t>
  </si>
  <si>
    <t>CCU 026</t>
  </si>
  <si>
    <t>CHUVEIRO ELÉTRICO DE 6.800W / 220 V, COM RESISTÊNCIA BLINDADA REF. 43.02.170/SP OBRAS</t>
  </si>
  <si>
    <t>CCU 027</t>
  </si>
  <si>
    <t>CCU 028</t>
  </si>
  <si>
    <t>CCU 029</t>
  </si>
  <si>
    <t>DISPENSER PAPEL HIGIÊNICO EM ABS PARA ROLÃO 300 / 600 M, COM VISOR REF. 44.03.050/SP OBRAS</t>
  </si>
  <si>
    <t>CCU 030</t>
  </si>
  <si>
    <t>SABONETEIRA TIPO DISPENSER, PARA REFIL DE 800 ML REF. 44.03.130/SP OBRAS</t>
  </si>
  <si>
    <t>CCU 031</t>
  </si>
  <si>
    <t>CCU 032</t>
  </si>
  <si>
    <t>ESPELHO COMUM DE 3 MM COM MOLDURA EM ALUMÍNIO REF. 26.04.030/SP OBRAS</t>
  </si>
  <si>
    <t>CCU 033</t>
  </si>
  <si>
    <t>SISTEMA DE ALARME PNE COM INDICADOR AUDIOVISUAL, SISTEMA SEM FIO (WIRELESS), PARA PESSOAS COM MOBILIDADE REDUZIDA OU CADEIRANTE REF. 30.06.064/SP OBRAS</t>
  </si>
  <si>
    <t>CCU 034</t>
  </si>
  <si>
    <t>CCU 035</t>
  </si>
  <si>
    <t>CAIXILHO EM ALUMÍNIO FIXO REF. 25.01.020/SP OBRAS</t>
  </si>
  <si>
    <t>CCU 036</t>
  </si>
  <si>
    <t>CCU 037</t>
  </si>
  <si>
    <t>REVESTIMENTO EM PLACA DE ALUMÍNIO COMPOSTO "ACM", ESPESSURA DE 4 MM E ACABAMENTO EM PVDF, CORES DIVERSAS REF. 21.03.151/SP OBRAS</t>
  </si>
  <si>
    <t>CCU 038</t>
  </si>
  <si>
    <t>PLACA PARA SINALIZAÇÃO TÁTIL (INÍCIO OU FINAL) EM BRAILE PARA CORRIMÃO REF. 30.06.010/SP OBRAS</t>
  </si>
  <si>
    <t>CCU 039</t>
  </si>
  <si>
    <t>PLACA DE IDENTIFICAÇÃO EM ALUMÍNIO PARA WC, COM DESENHO UNIVERSAL DE ACESSIBILIDADE REF. 30.06.080/SP OBRAS</t>
  </si>
  <si>
    <t>CCU 040</t>
  </si>
  <si>
    <t>SUPORTE PARA APOIO DE BICICLETAS EM AÇO, MODELO U INVERTIDO SEM EMENDAS, COM ACABAMENTO COMPLETO E FIXAÇÃO CHUMBADA/PARAFUSADA REF. 34.20.382/SP OBRAS</t>
  </si>
  <si>
    <t>CCU 041</t>
  </si>
  <si>
    <t>IMPRIMAÇÃO BETUMINOSA LIGANTE REF. 54.03.230/SP OBRAS</t>
  </si>
  <si>
    <t>CCU 042</t>
  </si>
  <si>
    <t>CAMADA DE ROLAMENTO EM CONCRETO BETUMINOSO USINADO QUENTE - CBUQ REF. 54.03.210/SP OBRAS</t>
  </si>
  <si>
    <t>CCU 043</t>
  </si>
  <si>
    <t>BRISE COLMEIA P/ JANELAS REF. 22.06.350/SP OBRAS</t>
  </si>
  <si>
    <t>CCU 045</t>
  </si>
  <si>
    <t>CCU 046</t>
  </si>
  <si>
    <t>CCU 047</t>
  </si>
  <si>
    <t>TUBO DE PVC RÍGIDO PXB COM VIROLA E ANEL DE BORRACHA, LINHA ESGOTO SÉRIE REFORÇADA ´R´, DN= 100 MM, INCLUSIVE CONEXÕES REF. 46.03.050/SP OBRAS</t>
  </si>
  <si>
    <t>CCU 048</t>
  </si>
  <si>
    <t>TUBO DE PVC RÍGIDO PXB COM VIROLA E ANEL DE BORRACHA, LINHA ESGOTO SÉRIE REFORÇADA ´R´. DN= 150 MM, INCLUSIVE CONEXÕES REF. 46.03.060/SP OBRAS</t>
  </si>
  <si>
    <t>CCU 049</t>
  </si>
  <si>
    <t>CCU 050</t>
  </si>
  <si>
    <t>BOCA DE LEÃO SIMPLES TIPO PMSP COM GRELHA REF. 49.12.058/SP OBRAS</t>
  </si>
  <si>
    <t>ALÇAPÃO/TAMPA EM CHAPA DE FERRO COM PORTA CADEADO REF. 24.03.100/SP OBRAS</t>
  </si>
  <si>
    <t>CCU 051</t>
  </si>
  <si>
    <t>CCU 052</t>
  </si>
  <si>
    <t>CCU 053</t>
  </si>
  <si>
    <t>LEITO PARA CABOS, TIPO PESADO, EM AÇO GALVANIZADO DE 500 X 100 MM - COM ACESSÓRIOS REF. 38.12.120/SP OBRAS</t>
  </si>
  <si>
    <t>CCU 054</t>
  </si>
  <si>
    <t>CCU 055</t>
  </si>
  <si>
    <t>ELETROCALHA PERFURADA GALVANIZADA A FOGO, 300X100 MM, COM ACESSÓRIOS REF. 38.22.150/SP OBRAS</t>
  </si>
  <si>
    <t>CCU 056</t>
  </si>
  <si>
    <t>TAMPA DE ENCAIXE PARA ELETROCALHA, GALVANIZADA A FOGO, L= 300 MM REF. 38.22.660/SP OBRAS</t>
  </si>
  <si>
    <t>CCU 057</t>
  </si>
  <si>
    <t>ELETRODUTO GALVANIZADO A QUENTE CONFORME NBR5598 - 3´ COM ACESSÓRIOS REF. 38.06.160/SP OBRAS</t>
  </si>
  <si>
    <t>CCU 058</t>
  </si>
  <si>
    <t>ELETRODUTO GALVANIZADO A QUENTE CONFORME NBR5598 - 2´ COM ACESSÓRIOS REF. 38.06.120/SP OBRAS</t>
  </si>
  <si>
    <t>CCU 059</t>
  </si>
  <si>
    <t>ELETRODUTO GALVANIZADO A QUENTE CONFORME NBR5598 - 1 COM ACESSÓRIOS REF. 38.06.100/SP OBRAS</t>
  </si>
  <si>
    <t>CCU 060</t>
  </si>
  <si>
    <t>ELETRODUTO GALVANIZADO A QUENTE CONFORME NBR5598 - 1´ COM ACESSÓRIOS REF. 38.06.060/SP OBRAS</t>
  </si>
  <si>
    <t>CCU 061</t>
  </si>
  <si>
    <t>QUADRO DE DISTRIBUIÇÃO EM CHAPA METALICA C/ PORTA 1200X600X600 MM, COM PLACA DE MONTAGEM REF. 37.06.014/SP OBRAS</t>
  </si>
  <si>
    <t>CCU 062</t>
  </si>
  <si>
    <t>CCU 063</t>
  </si>
  <si>
    <t>QUADRO DE DISTRIBUIÇÃO EM CHAPA METALICA C/ PORTA 600X400X250 MM, COM PLACA DE MONTAGEM REF. 37.06.014/SP OBRAS</t>
  </si>
  <si>
    <t>QUADRO DE DISTRIBUIÇÃO EM CHAPA METALICA C/ PORTA 300X300X250 MM, COM PLACA DE MONTAGEM REF. 37.06.014/SP OBRAS</t>
  </si>
  <si>
    <t>CCU 064</t>
  </si>
  <si>
    <t>CONDULETE METÁLICO DE 3´ REF. 40.06.160/SP OBRAS</t>
  </si>
  <si>
    <t>CCU 065</t>
  </si>
  <si>
    <t>CONDULETE METÁLICO DE 2´ REF. 40.06.120/SP OBRAS</t>
  </si>
  <si>
    <t>CCU 066</t>
  </si>
  <si>
    <t>CCU 067</t>
  </si>
  <si>
    <t>CONDULETE METÁLICO DE 1´ REF. 40.06.060/SP OBRAS</t>
  </si>
  <si>
    <t>CCU 068</t>
  </si>
  <si>
    <t>DISPOSITIVO DIFERENCIAL RESIDUAL DE 100 A X 30 MA - 4 POLOS REF. 37.17.110/SP OBRAS</t>
  </si>
  <si>
    <t>CCU 069</t>
  </si>
  <si>
    <t>BARRAMENTO DE COBRE NU REF. 37.10.010/SP OBRAS</t>
  </si>
  <si>
    <t>CCU 070</t>
  </si>
  <si>
    <t>CHAVE COMUTADORA/SELETORA COM 1 POLO E 3 POSIÇÕES PARA 63 A REF. 40.12.020/SP OBRAS</t>
  </si>
  <si>
    <t>CCU 071</t>
  </si>
  <si>
    <t>TOMADA STECK SOBREPOR 63A 4P 3F+T REF. 40.04.080/SP OBRAS</t>
  </si>
  <si>
    <t>CCU 072</t>
  </si>
  <si>
    <t>TERMINAL DE PRESSÃO/COMPRESSÃO PARA CABO DE 120 MM² REF. 39.10.246/SP OBRAS</t>
  </si>
  <si>
    <t>CCU 073</t>
  </si>
  <si>
    <t>CCU 074</t>
  </si>
  <si>
    <t>TERMINAL DE PRESSÃO/COMPRESSÃO PARA CABO DE 25 MM² REF. 39.10.120/SP OBRAS</t>
  </si>
  <si>
    <t>CCU 075</t>
  </si>
  <si>
    <t>TERMINAL DE PRESSÃO/COMPRESSÃO PARA CABO DE 16 MM² REF. 39.10.080/SP OBRAS</t>
  </si>
  <si>
    <t>CCU 076</t>
  </si>
  <si>
    <t>BARRA CONDUTORA CHATA EM ALUMÍNIO DE 7/8´ X 1/8´, INCLUSIVE ACESSÓRIOS DE FIXAÇÃO REF. 42.05.440/SP OBRAS</t>
  </si>
  <si>
    <t>CCU 077</t>
  </si>
  <si>
    <t>CCU 078</t>
  </si>
  <si>
    <t>TERMINAL DE PRESSÃO/COMPRESSÃO PARA CABO DE 50 MM² REF. 39.10.160/SP OBRAS</t>
  </si>
  <si>
    <t>CCU 079</t>
  </si>
  <si>
    <t>TERMINAL DE PRESSÃO/COMPRESSÃO PARA CABO DE 35 MM² REF. 39.10.130/SP OBRAS</t>
  </si>
  <si>
    <t>CCU 080</t>
  </si>
  <si>
    <t>CCU 081</t>
  </si>
  <si>
    <t>CCU 082</t>
  </si>
  <si>
    <t>SOLDA EXOTÉRMICA CONEXÃO CABO-CABO HORIZONTAL EM T, BITOLA DO CABO DE 16-16MM² A 50-35MM², 70-35MM² E 95-35MM² REF. 42.20.150/SP OBRAS</t>
  </si>
  <si>
    <t>CCU 083</t>
  </si>
  <si>
    <t>SOLDA EXOTÉRMICA CONEXÃO CABO-HASTE NA LATERAL, BITOLA DO CABO DE 25MM² A 70MM² PARA HASTE DE 5/8" E 3/4" REF. 42.20.230/SP OBRAS</t>
  </si>
  <si>
    <t>CCU 084</t>
  </si>
  <si>
    <t>CAIXA DE EQUALIZAÇÃO, DE EMBUTIR, EM AÇO COM BARRAMENTO, DE 400 X 400 MM E TAMPA REF. 42.05.370/SP OBRAS</t>
  </si>
  <si>
    <t>CCU 086</t>
  </si>
  <si>
    <t>ELETROCALHA PERFURADA GALVANIZADA A FOGO, 100 X 50 MM, COM ACESSÓRIOS REF. 38.21.920/SP OBRAS</t>
  </si>
  <si>
    <t>CCU 087</t>
  </si>
  <si>
    <t>TAMPA DE ENCAIXE PARA ELETROCALHA, GALVANIZADA A FOGO, L= 100 MM REF. 38.22.620/SP OBRAS</t>
  </si>
  <si>
    <t>PERFILADO PERFURADO 38 X 38 MM EM CHAPA 14 PRÉ-ZINCADA, COM ACESSÓRIOS REF. 38.07.300/SP OBRAS</t>
  </si>
  <si>
    <t>CCU 089</t>
  </si>
  <si>
    <t>SWITCH GIGABIT 24 PORTAS COM CAPACIDADE DE 10/100/1000/MBPS REF. 66.20.225/SP OBRAS</t>
  </si>
  <si>
    <t>CCU 090</t>
  </si>
  <si>
    <t>GUIA ORGANIZADORA DE CABOS PARA RACK, 19´ 1 U REF. 66.20.150/SP OBRAS</t>
  </si>
  <si>
    <t>CCU 091</t>
  </si>
  <si>
    <t>RÉGUA COM 8 TOMADAS 2P+T 250 V, COM CABO TIPO FILTRO DE LINHA REF. P.13.000.030526/SP OBRAS</t>
  </si>
  <si>
    <t>CCU 092</t>
  </si>
  <si>
    <t>UNIDADE GERENCIADORA DIGITAL VÍDEO EM REDE (NVR) DE ATÉ 32 CÂMERAS IP, ARMAZENAMENTO DE 48 TB, 2 INTERFACE DE REDE GIGABIT ETHERNET E 16 ENTRADAS DE ALARME REF. 66.08.620/SP OBRAS</t>
  </si>
  <si>
    <t>CCU 093</t>
  </si>
  <si>
    <t>CABO COAXIAL REF. 39.18.104/SP OBRAS</t>
  </si>
  <si>
    <t>CCU 094</t>
  </si>
  <si>
    <t>CCU 095</t>
  </si>
  <si>
    <t>GRELHA DE INSUFLAÇÃO DE AR EM ALUMÍNIO ANODIZADO, DE DUPLA DEFLEXÃO, TAMANHO: ACIMA DE 0,10 M² ATÉ 0,50 M² REF. 61.10.565/SP OBRAS</t>
  </si>
  <si>
    <t>CCU 096</t>
  </si>
  <si>
    <t>CCU 097</t>
  </si>
  <si>
    <t>ABRIGO PARA REGISTRO DE RECALQUE TIPO COLUNA, COMPLETO - INCLUSIVE TUBULAÇÕES E VÁLVULAS REF. 50.01.340/SP OBRAS</t>
  </si>
  <si>
    <t>CCU 098</t>
  </si>
  <si>
    <t>ABRIGO DE HIDRANTE DE 1 1/2´ COMPLETO - INCLUSIVE MANGUEIRA DE 30 M (2 X 15 M) REF. 50.01.320/SP OBRAS</t>
  </si>
  <si>
    <t>CCU 099</t>
  </si>
  <si>
    <t>BOTOEIRA PARA ACIONAMENTO DE BOMBA DE INCÊNDIO TIPO QUEBRA-VIDRO REF. 50.01.090/SP OBRAS</t>
  </si>
  <si>
    <t>CCU 100</t>
  </si>
  <si>
    <t>CONJUNTO MOTOR-BOMBA (CENTRÍFUGA) 2 CV, MONOESTÁGIO, HMAN= 12 A 27 MCA, Q= 25 A 8 M³/H REF. 43.10.230/SP OBRAS</t>
  </si>
  <si>
    <t>CCU 101</t>
  </si>
  <si>
    <t>PLACA M1 REF. 97.02.036/SP OBRAS</t>
  </si>
  <si>
    <t>CCU 102</t>
  </si>
  <si>
    <t>CCU 103</t>
  </si>
  <si>
    <t>LUMINÁRIA DE EMERGÊNCIA LED DE SOBREPOR, PARA TETO OU PAREDE, AUTONOMIA MÍNIMA 2 HORAS REF. 50.05.072/SP OBRAS</t>
  </si>
  <si>
    <t>CCU 104</t>
  </si>
  <si>
    <t>LIMPEZA FINAL DA OBRA REF. 55.01.020/SP OBRAS</t>
  </si>
  <si>
    <t>CCU 105</t>
  </si>
  <si>
    <t>LIMPEZA DE SUPERFÍCIE COM HIDROJATEAMENTO REF. 55.01.140/SP OBRAS</t>
  </si>
  <si>
    <t>CCU 106</t>
  </si>
  <si>
    <t>ANDAIME TORRE METÁLICO (1,5 X 1,5 M) COM PISO METÁLICO REF. 02.05.202/SP OBRAS</t>
  </si>
  <si>
    <t>CCU 107</t>
  </si>
  <si>
    <t>CCU 108</t>
  </si>
  <si>
    <t>LOCAÇÃO DE MURO, INCLUSIVE EXECUÇÃO DE GABARITO DE MADEIRA REF. S04816/ORSE</t>
  </si>
  <si>
    <t>CCU 109</t>
  </si>
  <si>
    <t>CHAPA XADREZ 1/4" REF. S00226/ORSE</t>
  </si>
  <si>
    <t>CCU 110</t>
  </si>
  <si>
    <t>CCU 111</t>
  </si>
  <si>
    <t>CCU 112</t>
  </si>
  <si>
    <t>CCU 113</t>
  </si>
  <si>
    <t>CCU 114</t>
  </si>
  <si>
    <t>PISO EM GRANITO BRANCO SIENA, ESP= 2CM, APLICADO COM ARGAMASSA INDUSTRIALIZADA AC-II, REJUNTADO, EXCLUSIVE REGULARIZAÇÃO DE BASE REF. S07653/ORSE</t>
  </si>
  <si>
    <t>CCU 115</t>
  </si>
  <si>
    <t>REVESTIMENTO CERÂMICO PARA PISO OU PAREDE, 30 X 60 CM, LINHA CETIM BIANCO OU SIMILAR, PORTOBELLO OU SIMILAR, APLICADO COM ARGAMASSA INDUSTRIALIZADA AC-I, REJUNTADO, EXCLUSIVE REGULARIZAÇÃO DE BASE OU EMBOÇO REF. S12418/ORSE</t>
  </si>
  <si>
    <t>CCU 116</t>
  </si>
  <si>
    <t>APLICAÇÃO DE 01 DEMÃO DE TEXTURA EM PAREDES EM CORES DIVERSAS (EXTERNO) REF. S13475/ORSE</t>
  </si>
  <si>
    <t>CCU 117</t>
  </si>
  <si>
    <t>CCU 118</t>
  </si>
  <si>
    <t>CCU 119</t>
  </si>
  <si>
    <t>LAVATÓRIO LOUÇA (DECA-LINHA VOGUE PLUS CONFORTO, REF L-510 OU SIMILAR) COM COLUNA SUSPENSA, (DECA, LINHA VOGUE PLUS CONFORTO, REF. C-510 OU SIMILAR), C/ SIFÃO CROMADO, VÁLVULA CROMADA, ENGATE CROMADO, EXCLUSIVE TORNEIRA REF. S07759/ORSE</t>
  </si>
  <si>
    <t>CCU 120</t>
  </si>
  <si>
    <t>CUBA DE EMBUTIR, CIRCULAR, LINHA CARRARA L41, DECA OU SIMILAR, INCLUSIVE SIFÃO CROMADO, VÁLVULA CROMADA PARA PIA E ENGATE CROMADO REF. S03670/ORSE</t>
  </si>
  <si>
    <t>CCU 121</t>
  </si>
  <si>
    <t>CCU 122</t>
  </si>
  <si>
    <t>TORNEIRA PRESSMATIC BENEFIT DOCOL, OU SIMILAR REF. S12209/ORSE</t>
  </si>
  <si>
    <t>CCU 123</t>
  </si>
  <si>
    <t>CCU 124</t>
  </si>
  <si>
    <t>CABIDE EM AÇO INOX, DECA 2060 C40, ACABAMENTO CROMADO OU SIMILAR REF. S03708/ORSE</t>
  </si>
  <si>
    <t>CCU 125</t>
  </si>
  <si>
    <t>TAMPO/BANCADA EM GRANITO BRANCO SIENA, E=2CM REF. S12492/ORSE</t>
  </si>
  <si>
    <t>CCU 126</t>
  </si>
  <si>
    <t>DIVISÓRIA EM GRANITO BRANCO SIENA, POLIDO DO DOIS LADOS, E= 2CM, INCLUSIVE MONTAGEM COM FERRAGENS REF. S12444/ORSE</t>
  </si>
  <si>
    <t>CCU 127</t>
  </si>
  <si>
    <t>CUBA DE AÇO INOX 304, DIMENSÕES 34 X 56 X 17CM, PARA INSTALAÇÃO EM BANCADA, C/VÁLVULA CROMADA 3 1/2", REF.94024-207, TRAMONTINA OU SIMILAR REF. S09684/ORSE</t>
  </si>
  <si>
    <t>CCU 129</t>
  </si>
  <si>
    <t>TANQUE DE LOUÇA (DECA REFTQ 03) COM COLUNA (DECA REFCT 25), COM TORNEIRA METÁLICA (DECA LINHA C23 REF 1153), C/ VÁLVULA E CONJUNTO DE FIXAÇÃO OU SIMILARES REF. S02016/ORSE</t>
  </si>
  <si>
    <t>CCU 130</t>
  </si>
  <si>
    <t>CCU 131</t>
  </si>
  <si>
    <t>PLATAFORMA ELEVATÓRIA PARA PNE, CABINADA, MODELO UNILATERAL REF. S13303/ORSE</t>
  </si>
  <si>
    <t>CCU 133</t>
  </si>
  <si>
    <t>CCU 134</t>
  </si>
  <si>
    <t>SINALIZAÇÃO - PLACA EM BRAILLE E AMBIENTES - EM PVC, DIM: 23 X 15 CM REF. S07320/ORSE</t>
  </si>
  <si>
    <t>CCU 135</t>
  </si>
  <si>
    <t>FITA AUTO ADESIVA FOTOLUMINESCENTE L=5,0CM OU SIMILAR REF. S11622/ORSE</t>
  </si>
  <si>
    <t>CCU 136</t>
  </si>
  <si>
    <t>CCU 137</t>
  </si>
  <si>
    <t>ADESIVO PARA MESA, COM SINALIZAÇÃO PARA DEFICIENTES REF. S10719/ORSE</t>
  </si>
  <si>
    <t>CCU 138</t>
  </si>
  <si>
    <t>BANCO DE CONCRETO PRE-MOLDADO COM PINTURA VERNIZ REF. S03224/ORSE</t>
  </si>
  <si>
    <t>CCU 139</t>
  </si>
  <si>
    <t>PEDRA ORNAMENTAL TAMANHO MEDIO (SEIXO ROLADO BRANCO), 1 A 1,50 TON, PARA PAISAGISMO (INCLUSO TRANSPORTE) REF. I10306/ORSE</t>
  </si>
  <si>
    <t>CCU 140</t>
  </si>
  <si>
    <t>LIMITADOR DE GRAMA COM BORDA FINA, L=12,5CM REF. S07657/ORSE</t>
  </si>
  <si>
    <t>CCU 141</t>
  </si>
  <si>
    <t>GRAMA ESMERALDA OU SÃO CARLOS OU CURITIBANA EM MUDAS, FORNECIMENTO E PLANTIO REF. S02395/ORSE</t>
  </si>
  <si>
    <t>CCU 142</t>
  </si>
  <si>
    <t>TÊ SANITÁRIO EM PVC RÍGIDO SOLDÁVEL, PARA ESGOTO PRIMÁRIO, DIÂM = 75 X 50MM REV. 01 - 10/2022 REF. S01586/ORSE</t>
  </si>
  <si>
    <t>CCU 143</t>
  </si>
  <si>
    <t>CCU 144</t>
  </si>
  <si>
    <t>DISPOSITIVO DE PROTEÇÃO CONTRA SURTO DE TENSÃO DPS 40KA - 275V REF. S09041/ORSE</t>
  </si>
  <si>
    <t>CCU 145</t>
  </si>
  <si>
    <t>CCU 146</t>
  </si>
  <si>
    <t>LUMINÁRIA PLAFON (EMBUTIR) - 48 W REF. S13158/ORSE</t>
  </si>
  <si>
    <t>CCU 148</t>
  </si>
  <si>
    <t>CCU 149</t>
  </si>
  <si>
    <t>CAIXA ACUSTICA QUADRADA EM ABS, TELA DE ALUMINIO MICROPERFURADA, PINTURA ELETROSTATICA C/POLIESTER, WOOFER COAXIAL 6" C/CARCAÇA DE ALUMINIO. POTENCIA 100W REF. I09325/ORSE</t>
  </si>
  <si>
    <t>CCU 150</t>
  </si>
  <si>
    <t>CABO PARALELO 2 X 2,5MM2 PARA SOM REF. I08331/ORSE</t>
  </si>
  <si>
    <t>CCU 151</t>
  </si>
  <si>
    <t>CAIXA DE PASSAGEM POLAR PARA AR CONDICIONADO REF. I12184/ORSE</t>
  </si>
  <si>
    <t>CCU 152</t>
  </si>
  <si>
    <t>CABO DE COBRE PP CORDPLAST 4 X 2,5 MM2 - FORNECIMENTO E INSTALAÇÃO REF. S11412/ORSE</t>
  </si>
  <si>
    <t>CCU 153</t>
  </si>
  <si>
    <t>CAIXA VENTILADORA C/FILTRO REF. I10313/ORSE</t>
  </si>
  <si>
    <t>CCU 154</t>
  </si>
  <si>
    <t>CCU 155</t>
  </si>
  <si>
    <t>CAP DE PVC RÍGIDO SOLDÁVEL, MARROM, DIÂM = 22MM A 25MM REF. S01094/ORSE</t>
  </si>
  <si>
    <t>CCU 157</t>
  </si>
  <si>
    <t>ISOLACAO TERMOACUSTICA - LA DE VIDRO E=2" REF. 10.01.059/SP EDUCAÇÃO</t>
  </si>
  <si>
    <t>CCU 159</t>
  </si>
  <si>
    <t>CCU 160</t>
  </si>
  <si>
    <t>CCU 161</t>
  </si>
  <si>
    <t>BP-01 BARRA ANTIPANICO SIMPLES REF. 06.03.016/SP EDUCAÇÃO</t>
  </si>
  <si>
    <t>CCU 162</t>
  </si>
  <si>
    <t>GA-01 GUIA LEVE OU SEPARADOR DE PISOS REF. 16.02.027/SP EDUCAÇÃO</t>
  </si>
  <si>
    <t>CCU 163</t>
  </si>
  <si>
    <t>CO-29 CORRIMÃO DUPLO INTERMEDIÁRIO AÇO INOX FORNECIDO E INSTALADO REF. 06.03.063/SP EDUCAÇÃO</t>
  </si>
  <si>
    <t>CCU 165</t>
  </si>
  <si>
    <t>GRADIL ELETROFUNDIDO GALV. COM PINTURA ELETROSTATICA 62X132MM BARRA 25X2MM REF. 16.01.058/SP EDUCAÇÃO</t>
  </si>
  <si>
    <t>CCU 166</t>
  </si>
  <si>
    <t>CCU 167</t>
  </si>
  <si>
    <t>TUBO PVC OCRE JUNTA ELASTICA DN 200 INCLUSIVE CONEXOES - ENTERRADO REF. 16.05.066/SP EDUCAÇÃO</t>
  </si>
  <si>
    <t>CCU 168</t>
  </si>
  <si>
    <t>CCU 169</t>
  </si>
  <si>
    <t>TE-11 ENTRADA PRIMÁRIA SIMPLIF. POSTE UNICO - NEOENERGIA - 225 KVA 15KV- 220/127 V REF. 09.01.011/SP EDUCAÇÃO</t>
  </si>
  <si>
    <t>CCU 170</t>
  </si>
  <si>
    <t>EXAUSTOR TUBULAR COM FILTRO REF. 3.91.11/SP EDUCAÇÃO</t>
  </si>
  <si>
    <t>CCU 171</t>
  </si>
  <si>
    <t>QUADRO COMANDO PARA CONJUNTO MOTOR BOMBA TRIFASICO REF. 09.05.081/SP EDUCAÇÃO</t>
  </si>
  <si>
    <t>CCU 172</t>
  </si>
  <si>
    <t>EXTINTOR PORTATIL DE PO QUIMICO ABC CAPACIDADE 6 KG REF. 08.08.051/SP EDUCAÇÃO</t>
  </si>
  <si>
    <t>CCU 173</t>
  </si>
  <si>
    <t>EXTINTOR PORTATIL DE PO QUIMICO BC CAPACIDADE 6 KG REF. 08.08.048/SP EDUCAÇÃO</t>
  </si>
  <si>
    <t>CCU 174</t>
  </si>
  <si>
    <t>SIRENE PARA ALARME DE EMERGENCIA- ELETRODUTO DE PVC REF. 09.08.087/SP EDUCAÇÃO</t>
  </si>
  <si>
    <t>CCU 175</t>
  </si>
  <si>
    <t>ACIONADOR DO ALARME DE INCENDIO REF. 09.08.086/SP EDUCAÇÃO</t>
  </si>
  <si>
    <t>CCU 176</t>
  </si>
  <si>
    <t>PLACA DE INAUGURAÇÃO DE OBRA EM ALUMÍNIO 0,15 X 0,39 M REF.S03239/ORSE</t>
  </si>
  <si>
    <t>LAJE PRÉ-FABRICADA MISTA VIGOTA TRELIÇADA/LAJOTA CERÂMICA - LT 16 (12+4) E CAPA COM CONCRETO DE 25 MPA REF. 13.01.150/SP OBRAS</t>
  </si>
  <si>
    <t>PELÍCULA ADESIVA PARA VIDROS - USO INTERNO REF. 32.06.240/SP OBRAS</t>
  </si>
  <si>
    <t>CAIXILHO EM ALUMÍNIO BRANCO PARA PELE DE VIDRO, TIPO FACHADA REF. 25.01.450/SP OBRAS</t>
  </si>
  <si>
    <t>TELHA GALVALUME / ACO GALV SANDUICHE E=50MM (PIR) TRAPEZ H=40MM NAS DUAS FACES E= 0,50MM COM PINT FACES APARENTES REF. 07.03.136/SP EDUCAÇÃO</t>
  </si>
  <si>
    <t>RODAPÉ EM GRANITO BRANCO SIENA 10CM X 2CM REF. I13169/ORSE</t>
  </si>
  <si>
    <t>VASO SANITÁRIO COM CAIXA DE DESCARGA ACOPLADA, PARA SANITÁRIO ACESSÍVEL, LINHA VOGUE PLUS CONFORTO, SEM ABERTURA FRONTAL P.515.17, DECA OU SIMILAR, COM CAIXA ACOPLADA LINHA VOGUE PLUS CONFORTO, COR BRANCA, REFERÊNCIA CDC 01F 17, DECA OU SIMILAR REF. S12099/ORSE</t>
  </si>
  <si>
    <t>TORNEIRA DE MESA COM FECHAMENTO AUTOMÁTICO, LINHA DECAMATIC ECO, REF.1173.C, DECA OU SIMILAR REF. S09676/ORSE</t>
  </si>
  <si>
    <t>CHUVEIRO C/DESVIADOR E DUCHA MANUAL EM LATÃO CROMADO DN 15MM REF. 100860/SINAPI</t>
  </si>
  <si>
    <t>BARRA DE APOIO LATERAL PARA LAVATÓRIO, PARA PESSOAS COM MOBILIDADE REDUZIDA, EM TUBO DE AÇO INOXIDÁVEL DE 1.1/4", COMPRIMENTO 25 A 30 CM REF. 30.01.061/SP OBRAS</t>
  </si>
  <si>
    <t>BARRA DE APOIO RETA, PARA PESSOAS COM MOBILIDADE REDUZIDA, EM TUBO DE AÇO INOXIDÁVEL DE 1 1/4´ X 400 MM REF. 30.01.120/SP OBRAS</t>
  </si>
  <si>
    <t>DISPENSER TOALHEIRO EM ABS, PARA FOLHAS REF. 44.03.180/SP OBRAS</t>
  </si>
  <si>
    <t>AQUECEDOR DE PASSAGEM ELÉTRICO INDIVIDUAL, BAIXA PRESSÃO - 5.000 W / 6.400 W REF. 43.03.212/SP OBRAS</t>
  </si>
  <si>
    <t>PORTA DE ENTRADA DE ABRIR EM ALUMÍNIO, SOB MEDIDA (P12) REF. 25.02.020/SP OBRAS</t>
  </si>
  <si>
    <t>SINALIZAÇÃO PARA DEFICIENTES/IDOSO - PLACA METÁLICA 50 X 70 CM - "ESTACIONAMENTO RESERVADO" REF. S07319/ORSE</t>
  </si>
  <si>
    <t>MAPA TÁTIL EM ACRÍLICO MEDINDO 70 X 50CM, COM SUPORTE EM CHAPA GALVANIZADA REVESTIDA COM ALUCOBOND H=1,00M REF.S09691/ORSE</t>
  </si>
  <si>
    <t>PLATAFORMA COM 3 MASTROS GALVANIZADOS, SENDO 1 DE H= 6,00 M E DOIS DE H= 5,00 M REF. 35.07.030/SP OBRAS</t>
  </si>
  <si>
    <t>TUBO PVC OCRE JUNTA ELASTICA DN 250 INCLUSIVE CONEXOES - ENTERRADO REF. 16.05.067/EP EDUCAÇÃO</t>
  </si>
  <si>
    <t>ELETRODUTO GALVANIZADO A QUENTE CONFORME NBR5598 - 1 1/2´ COM ACESSÓRIOS REF. 38.06.100/SP OBRAS</t>
  </si>
  <si>
    <t>CONDULETE METÁLICO DE 1 1/2´ REF. 40.06.100/SP OBRAS</t>
  </si>
  <si>
    <t>POSTE BALIZADOR PARA JARDIM, EM ALUMÍNIO PRETO, + LED 12 W BRANCO FRIO ST1301 ( STARLUMEN OU SIMILAR) REF. S13159/ORSE</t>
  </si>
  <si>
    <t>TERMINAL DE PRESSÃO/COMPRESSÃO PARA CABO DE 70 MM² REF. 39.10.200/ SP OBRAS</t>
  </si>
  <si>
    <t>CÂMERA DE VÍDEO DIGITAL, BULLET POE, FULL HD 1080P, COM INFRAVERMELHO E ALCANCE DE 30M, IP67, HIKVISION OU SIMILAR. EXCLUSIVE PONTO DE LÓGICA E PONTO DE ENERGIA REF. S13597/ORSE</t>
  </si>
  <si>
    <t>DUTOS EM CHAPA DE AÇO GALVANIZADO - DIMENSÕES E EXECUÇÕES CONFORME O PROJETO REF. 61.20.450/SP OBRAS</t>
  </si>
  <si>
    <t>PLACA M2 REF. 97.02.036/ SP OBRAS</t>
  </si>
  <si>
    <t>CENTRAL DE SISTEMA DE ALARME DE 13 A 24 ENDEREÇOS REF. 09.05.097/SP EDUCAÇÃO</t>
  </si>
  <si>
    <t>AS BUILT. DE TODAS AS DISCIPLINAS CONFORME CONSTRUÍDO REF. I07325/ORSE</t>
  </si>
  <si>
    <t>TRANSPORTE COM CAMINHÃO BASCULANTE, EM VIA URBANA - DESCARTE NA DISTÂNCIA DE 41,6 KM NO URE (UNIDADE DE RECEBIMENTO DE ENTULHOS). AF_07/2020</t>
  </si>
  <si>
    <t>2.4.1.7</t>
  </si>
  <si>
    <t>2.4.3.3</t>
  </si>
  <si>
    <t>TX/T</t>
  </si>
  <si>
    <t>TAXA DE DESCARTE DE MATERIAL CONFORME SLU (SERVIÇO DE LIMPEZA URBANA DO DISTRITO FEDERAL)</t>
  </si>
  <si>
    <t>COMPOSIÇÃO</t>
  </si>
  <si>
    <t>COT 01.001</t>
  </si>
  <si>
    <t>FGA</t>
  </si>
  <si>
    <t>ENERGIA SOLAR ECOLÓGICA</t>
  </si>
  <si>
    <t>FEDERAL SOLAR</t>
  </si>
  <si>
    <t>CONTATO</t>
  </si>
  <si>
    <t>www.fgaeletrica.com.br</t>
  </si>
  <si>
    <t>www.energiasolarecologica.com.br</t>
  </si>
  <si>
    <t>www.federalsolar.com.br</t>
  </si>
  <si>
    <t>PREÇO ORIGINAL</t>
  </si>
  <si>
    <t>CNPJ</t>
  </si>
  <si>
    <t>33.519.192/0001-04</t>
  </si>
  <si>
    <t>12.376.985/0001-33</t>
  </si>
  <si>
    <t>41.380.520/0001-54</t>
  </si>
  <si>
    <t>TELEFONE</t>
  </si>
  <si>
    <t>(15) 3384-3756</t>
  </si>
  <si>
    <t>(61) 99235-7002</t>
  </si>
  <si>
    <t>(61) 98157-7748</t>
  </si>
  <si>
    <t>DATA ORIGINAL</t>
  </si>
  <si>
    <t>ARQUIVO</t>
  </si>
  <si>
    <t>FOTO - 02</t>
  </si>
  <si>
    <t>FOTO - 01</t>
  </si>
  <si>
    <t>FOTO - 03</t>
  </si>
  <si>
    <t>COT 01.002</t>
  </si>
  <si>
    <t xml:space="preserve">DUDA FERRAGENS (MERCADO LIVRE) </t>
  </si>
  <si>
    <t>FLORESTA FERRAGENS</t>
  </si>
  <si>
    <t>www.metalferco.com.br</t>
  </si>
  <si>
    <t>www.mercadolivre.com.br</t>
  </si>
  <si>
    <t>www.ferragensfloresta.com.br</t>
  </si>
  <si>
    <t>55.089.528/0001-70</t>
  </si>
  <si>
    <t>23.894.022/0001-48</t>
  </si>
  <si>
    <t>21.009.346/0001-20</t>
  </si>
  <si>
    <t>(11) 3082-2277</t>
  </si>
  <si>
    <t>(11) 3034-1443</t>
  </si>
  <si>
    <t>(19) 3995-0299</t>
  </si>
  <si>
    <t>MACA - 01</t>
  </si>
  <si>
    <t>MACA - 02</t>
  </si>
  <si>
    <t>MACA - 03</t>
  </si>
  <si>
    <t>COT 01.003</t>
  </si>
  <si>
    <t>www.eletrotrafo.com.br</t>
  </si>
  <si>
    <t>www.allever.com</t>
  </si>
  <si>
    <t>www.buscape.com.br</t>
  </si>
  <si>
    <t>80.224.785/0001-15</t>
  </si>
  <si>
    <t>43.757.816/0001-77</t>
  </si>
  <si>
    <t xml:space="preserve"> 09.083.175/0001-84</t>
  </si>
  <si>
    <t>(43) 3520-5000</t>
  </si>
  <si>
    <t>(11) 4200-0010</t>
  </si>
  <si>
    <t>0800 887 1563</t>
  </si>
  <si>
    <t>AQUE - 01</t>
  </si>
  <si>
    <t>AQUE - 02</t>
  </si>
  <si>
    <t>AQUE - 03</t>
  </si>
  <si>
    <t>COT 01.004</t>
  </si>
  <si>
    <t>(69) 9217-3820</t>
  </si>
  <si>
    <t>AMP - 01</t>
  </si>
  <si>
    <t>AMP - 02</t>
  </si>
  <si>
    <t>AMP - 03</t>
  </si>
  <si>
    <t>COT 01.005</t>
  </si>
  <si>
    <t>SLU</t>
  </si>
  <si>
    <t>(DISPOSIÇÃO FINAL DE RESÍDUOS DA CONSTRUÇÃO CIVIL SEGREGADOS)</t>
  </si>
  <si>
    <t>www.slu.df.gov.br</t>
  </si>
  <si>
    <t>COEFICIENTE (POR TONELADA)</t>
  </si>
  <si>
    <t>01.567.525/0001-76</t>
  </si>
  <si>
    <t>(61) 3213-0153</t>
  </si>
  <si>
    <t>TAXA SLU</t>
  </si>
  <si>
    <t>COT 01.006</t>
  </si>
  <si>
    <t>PRESSURIZADOR DE ÁGUA VAZÃO: 6,96 M3/H PRESSÃO: 10 MCA POTÊNCIA: 0,5 CV</t>
  </si>
  <si>
    <t xml:space="preserve">PARAÍSO DAS BOMBAS </t>
  </si>
  <si>
    <t>www.paraisodasbombas.com.br</t>
  </si>
  <si>
    <t>www.bombashopping.com.br</t>
  </si>
  <si>
    <t>www.meritocomercial.com.br</t>
  </si>
  <si>
    <t>00.057.359/0001-03</t>
  </si>
  <si>
    <t>14.778.311/0001-90</t>
  </si>
  <si>
    <t>01.582.892/0001-49</t>
  </si>
  <si>
    <t>(31) 3270-9633</t>
  </si>
  <si>
    <t>(11) 2971-5695</t>
  </si>
  <si>
    <t>(11) 3055-7600</t>
  </si>
  <si>
    <t>PRES - 01</t>
  </si>
  <si>
    <t>PRES - 02</t>
  </si>
  <si>
    <t>PRES - 03</t>
  </si>
  <si>
    <t>MÃO DE OBRA COT 01.006</t>
  </si>
  <si>
    <t>VALOR UNITÁRIO</t>
  </si>
  <si>
    <t>VALOR TOTAL</t>
  </si>
  <si>
    <t>COT 01.007</t>
  </si>
  <si>
    <t>RESOLUÇÃO 1067/2015 CONFEA (art. 2°, §2° e §3°)</t>
  </si>
  <si>
    <t>TAXA ART</t>
  </si>
  <si>
    <t>MÃO DE OBRA COT 01.004</t>
  </si>
  <si>
    <t>conferencia de valor para casas decimais</t>
  </si>
  <si>
    <t>totais</t>
  </si>
  <si>
    <t>HISTOGRAMA DOS OPERADORES EM OBRA</t>
  </si>
  <si>
    <t>PICO DE VALOR</t>
  </si>
  <si>
    <t>SOMATÓRIAS</t>
  </si>
  <si>
    <t>ENGENHEIRO CIVIL</t>
  </si>
  <si>
    <t>ENCARREGADO GERAL</t>
  </si>
  <si>
    <t>ALMOXARIFE</t>
  </si>
  <si>
    <t>VIGIA DIURNO</t>
  </si>
  <si>
    <t>VIGIA NOTURNO</t>
  </si>
  <si>
    <t>AUXILIAR DE CARPINTEIRO</t>
  </si>
  <si>
    <t>AJUDANTE DE PINTOR</t>
  </si>
  <si>
    <t>AUXILIAR DE ELETRICISTA</t>
  </si>
  <si>
    <t>CARPINTEIRO</t>
  </si>
  <si>
    <t>ELETRICISTA</t>
  </si>
  <si>
    <t>PEDREIRO</t>
  </si>
  <si>
    <t>PINTOR</t>
  </si>
  <si>
    <t>SERVENTE DE OBRA</t>
  </si>
  <si>
    <t>ENCANADOR</t>
  </si>
  <si>
    <t>AUXILIAR DE ENCANADOR</t>
  </si>
  <si>
    <t>MONTATOR DE ESTURUTRA METÁLICA</t>
  </si>
  <si>
    <t>AUXILIAR DE TOPOGRAFIA</t>
  </si>
  <si>
    <t>TOPÓGRAFO</t>
  </si>
  <si>
    <t>AUXILIAR GERAL</t>
  </si>
  <si>
    <t>OPERADOR DE MÁQUINAS PESADAS</t>
  </si>
  <si>
    <t>AUXILIAR DE ARMADOR</t>
  </si>
  <si>
    <t>ARMADOR</t>
  </si>
  <si>
    <t>AJUDANTE ESPECIALIZADO</t>
  </si>
  <si>
    <t>IMPERMEABILIZADOR</t>
  </si>
  <si>
    <t>MONTADOR DE ESTRUTURA METÁLICA</t>
  </si>
  <si>
    <t>SERVENTE  DE OBRA</t>
  </si>
  <si>
    <t>VIDRACEIRO</t>
  </si>
  <si>
    <t>SERVETE DE OBRA</t>
  </si>
  <si>
    <t>AUXILIAR DE TELHADISTA</t>
  </si>
  <si>
    <t>TELHADISTA</t>
  </si>
  <si>
    <t>AJUDANTE DE SERRALHEIRO</t>
  </si>
  <si>
    <t>SERRALHEIRO</t>
  </si>
  <si>
    <t>CALCETEIRO</t>
  </si>
  <si>
    <t>JARDINEIRO</t>
  </si>
  <si>
    <t>ELETROTÉCNICO MONTADOR</t>
  </si>
  <si>
    <t>TÉCNICO EM INFORMÁTICA</t>
  </si>
  <si>
    <t>MECÂNICO DE REFRIGERAÇÃO</t>
  </si>
  <si>
    <t>MONTADOR</t>
  </si>
  <si>
    <t>AJUDANTE GERAL</t>
  </si>
  <si>
    <t>1.7</t>
  </si>
  <si>
    <t>TÉCNICO EM SEGURANÇA DO TRABALHO COM ENCARGOS COMPLEMENTARES</t>
  </si>
  <si>
    <t>4.4.4.3</t>
  </si>
  <si>
    <t>FUNDO ESPECIAL PARA ACO GALVANIZADO E ALUMINIO</t>
  </si>
  <si>
    <t>PT-43 PORTAO CORRER EM GRADIL ELETROF (360X230CM)</t>
  </si>
  <si>
    <t>3.12.51</t>
  </si>
  <si>
    <t>CCU 164</t>
  </si>
  <si>
    <t>Captor tipo terminal aéreo, h = 300 mm, em alumínio, ref. Tagal da Gelcam, PK 1989 da Paraklin ou equivalente</t>
  </si>
  <si>
    <t>P.19.000.070864</t>
  </si>
  <si>
    <t>CAIXA SIFONADA DE PVC DN 100X150X50MM COM GRELHA DE AÇO INOX COM FECHO ROTATIVO. REF. 08.10.008/SP EDUCAÇÃO</t>
  </si>
  <si>
    <t>4.1.7.4</t>
  </si>
  <si>
    <t>CCU 179</t>
  </si>
  <si>
    <t>Detector microprocessado metais tipo portal; ref. MAGXXI linha 300 / 3P da Magnetec; DMP-01/MP da Priel ou equivalente</t>
  </si>
  <si>
    <t>P.17.000.092771</t>
  </si>
  <si>
    <t>4.1.6.1.26</t>
  </si>
  <si>
    <t>ARO ACABAMENTO EM INOX P/ FURO DE 20 CM EM BANCADA</t>
  </si>
  <si>
    <t>https://www.magazineluiza.com.br/</t>
  </si>
  <si>
    <t>http://www.lojasarah.com.br/</t>
  </si>
  <si>
    <t>40.841.085/0001-55</t>
  </si>
  <si>
    <t>15.684.701/0001-64</t>
  </si>
  <si>
    <t>(11) 97133-6592</t>
  </si>
  <si>
    <t>(11) 3501-8438</t>
  </si>
  <si>
    <t>43.795.092/0001-56</t>
  </si>
  <si>
    <t>(11) 4616-3004</t>
  </si>
  <si>
    <t>COT 01.008</t>
  </si>
  <si>
    <t>ARO -01</t>
  </si>
  <si>
    <t>ARO - 02</t>
  </si>
  <si>
    <t>ARO - 03</t>
  </si>
  <si>
    <t>SM SOLUÇÕES E DESIGN</t>
  </si>
  <si>
    <t>LOJA SARAH</t>
  </si>
  <si>
    <t>BANHEIROCOMBR COMERCIO</t>
  </si>
  <si>
    <t>AUXILIAR DE PINTOR</t>
  </si>
  <si>
    <t>P.10.000.050016</t>
  </si>
  <si>
    <t>Conector RJ-45, fêmea, categoria 6A, ref. BR ROHS da Furukawa, ou equivalente</t>
  </si>
  <si>
    <t>Placa cega para tomada RJ45, ref. Tablet, da Tramontina</t>
  </si>
  <si>
    <t>S12802</t>
  </si>
  <si>
    <t>38.10.090</t>
  </si>
  <si>
    <t>Suporte de tomada para caixas com 2, 3 ou 4 vias</t>
  </si>
  <si>
    <t>CCU 180</t>
  </si>
  <si>
    <t>S10592</t>
  </si>
  <si>
    <t>Encargos Complementares - Cabista</t>
  </si>
  <si>
    <t>Cabista para instalação telefônica</t>
  </si>
  <si>
    <t>I00049</t>
  </si>
  <si>
    <t>CCU 181</t>
  </si>
  <si>
    <t>COT 01.009</t>
  </si>
  <si>
    <t>PATCH PANEL 24 PORTAS CAT.6A</t>
  </si>
  <si>
    <t>ED CABOS</t>
  </si>
  <si>
    <t>(11) 3331-6250</t>
  </si>
  <si>
    <t>PATCH - 01</t>
  </si>
  <si>
    <t>PATCH - 02</t>
  </si>
  <si>
    <t>PATCH - 03</t>
  </si>
  <si>
    <t>NET COMPUTADORES</t>
  </si>
  <si>
    <t>(19) 3483-4607</t>
  </si>
  <si>
    <t>02.465.944/0001-60</t>
  </si>
  <si>
    <t>SOLARIS TELEINFORMATICA LTDA</t>
  </si>
  <si>
    <t>11.099.588/0001-07</t>
  </si>
  <si>
    <t>(11) 96434-3269</t>
  </si>
  <si>
    <t>30.979.444/0001-81</t>
  </si>
  <si>
    <t>https://www.edcabos.com/</t>
  </si>
  <si>
    <t>https://netcomputadores.com.br/index.php</t>
  </si>
  <si>
    <t>CCU 182</t>
  </si>
  <si>
    <t>COT</t>
  </si>
  <si>
    <t>PATCH PANEL 24 PORTAS CAT.6A - FORNECIMENTO E INSTALAÇÃO REF. 98302/SINAPI</t>
  </si>
  <si>
    <t>Brise metálico colmeia, em chapa lisa de alumínio pré-pintada, ref. Refax, Hunter Douglas ou equivalente - instalado</t>
  </si>
  <si>
    <t>ESTACA HÉLICE CONTÍNUA, DIÂMETRO DE 30 CM, INCLUSO CONCRETO FCK=30MPA - SEM ARMAÇÃO (EXCLUSIVE BOMBEAMENTO, MOBILIZAÇÃO E DESMOBILIZAÇÃO). AF_12/2019_PA REF. 100651/SINAPI</t>
  </si>
  <si>
    <t>CCU 183</t>
  </si>
  <si>
    <t>ESTACA BROCA DE CONCRETO, DIÂMETRO DE 20CM, ESCAVAÇÃO MANUAL COM TRADO CONCHA, SEM ARMAÇÃO. AF_05/2020 REF. 101173/SINAPI</t>
  </si>
  <si>
    <t>CCU 184</t>
  </si>
  <si>
    <t>5.3.21</t>
  </si>
  <si>
    <t>5.3.22</t>
  </si>
  <si>
    <t>CAIXA D´ÁGUA EM POLIÉSTER REFORÇADO COM FIBRA DE VIDRO, 1000 LITROS - FORNECIMENTO E INSTALAÇÃO. AF_06/2021</t>
  </si>
  <si>
    <t>CAIXA D´ÁGUA EM POLIÉSTER REFORÇADO COM FIBRA DE VIDRO, 5000 LITROS - FORNECIMENTO E INSTALAÇÃO. AF_06/2021</t>
  </si>
  <si>
    <t>00037105</t>
  </si>
  <si>
    <t>CAIXA D'AGUA / RESERVATORIO EM POLIESTER REFORCADO COM FIBRA DE VIDRO, 5000 LITROS, COM TAMPA</t>
  </si>
  <si>
    <t>00011868</t>
  </si>
  <si>
    <t>CAIXA D'AGUA / RESERVATORIO EM POLIESTER REFORCADO COM FIBRA DE VIDRO,1000 LITROS, COM TAMPA</t>
  </si>
  <si>
    <t>PORTA DE ALUMÍNIO DE ABRIR COM LAMBRI, COM GUARNIÇÃO, FIXAÇÃO COM PARAFUSOS - FORNECIMENTO E INSTALAÇÃO. AF_12/2019 (PB1)</t>
  </si>
  <si>
    <t>00004914</t>
  </si>
  <si>
    <t>PORTA DE ABRIR EM ALUMINIO COM LAMBRI HORIZONTAL/LAMINADA, ACABAMENTO ANODIZADO NATURAL, SEM GUARNICAO/ALIZAR/VISTA</t>
  </si>
  <si>
    <t>COT 01.010</t>
  </si>
  <si>
    <t>REFLETOR RGBW FULL LED 44x10 W</t>
  </si>
  <si>
    <t>REFLET - 01</t>
  </si>
  <si>
    <t>REFLET - 02</t>
  </si>
  <si>
    <t>REFLET - 03</t>
  </si>
  <si>
    <t>MÃO DE OBRA COT 01.010</t>
  </si>
  <si>
    <t>COT 01.011</t>
  </si>
  <si>
    <t>LETREIRO DE FACHADA EM ACABAMENTO ACRÍLICO E ADESIVADO NA COR CONFORME LOGOTIPO, COM LOGO ILUMINADOS E LETRAS EM ILUMINAÇÃO INDIRETA</t>
  </si>
  <si>
    <t>PRISMA</t>
  </si>
  <si>
    <t>ALUMAX</t>
  </si>
  <si>
    <t>START PRINT</t>
  </si>
  <si>
    <t>www.prismacv.com.br</t>
  </si>
  <si>
    <t>www.alumax.com.br</t>
  </si>
  <si>
    <t>www.startprint.com.br</t>
  </si>
  <si>
    <t>20.824.159/0001-38</t>
  </si>
  <si>
    <t>37.118.378/0001-02</t>
  </si>
  <si>
    <t>39.441.709/0001-68</t>
  </si>
  <si>
    <t>(61) 3026-3225</t>
  </si>
  <si>
    <t>(62) 98161-0398</t>
  </si>
  <si>
    <t>(61) 3465-5301</t>
  </si>
  <si>
    <t>LETRA - 01</t>
  </si>
  <si>
    <t>LETRA - 02</t>
  </si>
  <si>
    <t>LETRA - 03</t>
  </si>
  <si>
    <t>REFLETOR RGB LED 400W COM MEMÓRIA</t>
  </si>
  <si>
    <t>ZERO 41 LED</t>
  </si>
  <si>
    <t>LEDEXPRES (MERCADO LIVRE)</t>
  </si>
  <si>
    <t>www.zero41led.com.br</t>
  </si>
  <si>
    <t>www.isitron.com.br</t>
  </si>
  <si>
    <t>37.195.255/0001-67</t>
  </si>
  <si>
    <t>33.388.608/0001-94</t>
  </si>
  <si>
    <t>51.020.449/0001-52</t>
  </si>
  <si>
    <t>(41) 3117-4147</t>
  </si>
  <si>
    <t>(12) 3432-7795</t>
  </si>
  <si>
    <t>(11) 2924-4211</t>
  </si>
  <si>
    <t>ISITRON</t>
  </si>
  <si>
    <t>CCU 185</t>
  </si>
  <si>
    <t>TOTAL Mão de Obra</t>
  </si>
  <si>
    <t>3.1.1.6</t>
  </si>
  <si>
    <t>3.1.1.7</t>
  </si>
  <si>
    <t>MONTAGEM DE ARMADURA TRANSVERSAL DE ESTACAS DE SEÇÃO CIRCULAR, DIÂMETRO = 5,0 MM. AF_09/2021_PS</t>
  </si>
  <si>
    <t>MONTAGEM DE ARMADURA DE ESTACAS, DIÂMETRO = 10,0 MM. AF_09/2021_PS</t>
  </si>
  <si>
    <t>4.1.5.2.1.9</t>
  </si>
  <si>
    <t>APLICAÇÃO MANUAL DE MASSA ACRÍLICA EM PANOS DE FACHADA COM PRESENÇA DE VÃOS, DE EDIFÍCIOS DE MÚLTIPLOS PAVIMENTOS, DUAS DEMÃOS. AF_03/2024</t>
  </si>
  <si>
    <t>4.1.5.4.4</t>
  </si>
  <si>
    <t>4.1.5.4.5</t>
  </si>
  <si>
    <t>CABO ELETRÔNICO CATEGORIA 6A, INSTALADO EM EDIFICAÇÃO INSTITUCIONAL - FORNECIMENTO E INSTALAÇÃO. AF_11/2019</t>
  </si>
  <si>
    <t>FORNECIMENTO E INSTALAÇÃO DE CONECTOR RJ 45 MACHO CAT 6A</t>
  </si>
  <si>
    <t>PINTURA COM TINTA ALQUÍDICA DE ACABAMENTO (ESMALTE SINTÉTICO ACETINADO) PULVERIZADA SOBRE SUPERFÍCIES METÁLICAS EXECUTADO EM OBRA (02 DEMÃOS) - PINTURA DA TUBULAÇÃO E ELETRODUTO</t>
  </si>
  <si>
    <t>RAMPAS E ESCADAS</t>
  </si>
  <si>
    <t>LASTRO COM MATERIAL GRANULAR (PEDRA BRITADA N.1 E PEDRA BRITADA N.2), APLICADO EM PISOS OU LAJES SOBRE SOLO, ESPESSURA DE *6 CM*. AF_01/2024 (RAMPAS)</t>
  </si>
  <si>
    <t>EXECUÇÃO DE PASSEIO (CALÇADA) OU PISO DE CONCRETO COM CONCRETO MOLDADO IN LOCO, USINADO, ACABAMENTO CONVENCIONAL, ESPESSURA 6 CM, ARMADO. AF_08/2022 (RAMPAS E ESCADAS)</t>
  </si>
  <si>
    <t>LUVA SIMPLES, PVC, SERIE R, ÁGUA PLUVIAL, DN 50 MM, JUNTA ELÁSTICA. AF_06/2022</t>
  </si>
  <si>
    <t>JOELHO 90 GRAUS, PVC, SERIE R, ÁGUA PLUVIAL, DN 50 MM, JUNTA ELÁSTICA, FORNECIDO E INSTALADO</t>
  </si>
  <si>
    <t>JOELHO 45 GRAUS, PVC, SERIE R, ÁGUA PLUVIAL, DN 150 MM, JUNTA ELÁSTICA, FORNECIDO E INSTALADO</t>
  </si>
  <si>
    <t>JOELHO 45 GRAUS, PVC, SERIE R, ÁGUA PLUVIAL, DN 50 MM, JUNTA ELÁSTICA, FORNECIDO E INSTALADO</t>
  </si>
  <si>
    <t>5.1.61</t>
  </si>
  <si>
    <t>5.1.62</t>
  </si>
  <si>
    <t>5.1.63</t>
  </si>
  <si>
    <t>5.3.2</t>
  </si>
  <si>
    <t>CCU 013</t>
  </si>
  <si>
    <t>CCU 014</t>
  </si>
  <si>
    <t>CCU 044</t>
  </si>
  <si>
    <t>CCU 085</t>
  </si>
  <si>
    <t>CCU 132</t>
  </si>
  <si>
    <t>CAIXA ENTERRADA HIDRÁULICA RETANGULAR EM ALVENARIA COM TIJOLOS CERÂMICOS MACIÇOS, DIMENSÕES INTERNAS: 0,6X0,6X0,6 M PARA REDE DE DRENAGEM. AF_12/2020</t>
  </si>
  <si>
    <t>CAIXA DE PASSAGEM EM ALVENARIA DE TIJOLOS MACIÇOS ESP. = 0,12M, DIM. INT. = 0.50 X 0.50 X 0.60M, COM GRELHA DE FERRO FUNDIDO REF. S03234/ORSE</t>
  </si>
  <si>
    <t>Grelha metálica de ferro fundido 50 x 50cm</t>
  </si>
  <si>
    <t xml:space="preserve">	I02602</t>
  </si>
  <si>
    <t>TOTAL Serviço</t>
  </si>
  <si>
    <t>5.3.23</t>
  </si>
  <si>
    <t>GRELHA COM CALHA E CESTO COLETOR PARA PISO EM AÇO INOXIDÁVEL, LARGURA DE 15 CM REF. 49.06.550/SP OBRAS</t>
  </si>
  <si>
    <t>Grelha com calha e cesto coletor para piso, em aço inoxidável AISI 304, largura de 15cm</t>
  </si>
  <si>
    <t>O.15.000.067555</t>
  </si>
  <si>
    <t>4.4.4.4</t>
  </si>
  <si>
    <t>4.4.4.5</t>
  </si>
  <si>
    <t>4.4.4.6</t>
  </si>
  <si>
    <t>VÍDEO PORTEIRO ELETRÔNICO COLORIDO, COM UM INTERFONE REF. 66.02.460/SP OBRAS</t>
  </si>
  <si>
    <t>KIT DE AUTOMATIZAÇÃO DE PORTÃO DE ABRIR, INCLUSO: FERRAGENS (BRAÇO DE AÇO COM 0,75M, CHAPA E MONTANTE, ETC.) E 02 MOTORES PPA 1/3 CV - 220V REF. I12240/ORSE</t>
  </si>
  <si>
    <t>KIT DE AUTOMATIZAÇÃO DE PORTÃO, INCLUSO: FERRAGENS (VIGA U, ROLDANAS COM PINO, CABO DE AÇO, CHAPA E MONTANTE, ETC.) E MOTOR PPA 1/4 CV - 220V REF. I01276/ORSE</t>
  </si>
  <si>
    <t xml:space="preserve">	Video porteiro eletrônico colorido com um interfone; referência comercial HDL 90.02.01.033, 90.02.01.700 ou equivalente</t>
  </si>
  <si>
    <t>P.17.000.031495</t>
  </si>
  <si>
    <t>4.1.2.1.15</t>
  </si>
  <si>
    <t>4.1.2.1.16</t>
  </si>
  <si>
    <t>4.1.2.1.17</t>
  </si>
  <si>
    <t>COT 01.012</t>
  </si>
  <si>
    <t>07.282.516/0001-15</t>
  </si>
  <si>
    <t>48.637.625/0001-95</t>
  </si>
  <si>
    <t>(14) 99119-3166</t>
  </si>
  <si>
    <t>AUDIO EXPRESSO</t>
  </si>
  <si>
    <t>NINJA SOM</t>
  </si>
  <si>
    <t>HZ SOM 01 (MAGAZINE LUIZA)</t>
  </si>
  <si>
    <t>35.567.314/0001.55</t>
  </si>
  <si>
    <t>(47) 99182-1695</t>
  </si>
  <si>
    <t>https://www.audioexpresso.com.br/</t>
  </si>
  <si>
    <t>https://www.ninjasom.com.br/</t>
  </si>
  <si>
    <t>AMPLIFICADOR DE SOM - SLIM 4700 HDMI OPTICAL</t>
  </si>
  <si>
    <t>2.1.1.5</t>
  </si>
  <si>
    <t>CCU 147</t>
  </si>
  <si>
    <t>CONSTRUÇÃO DE REFEITÓRIO PROVISÓRIO EM MADERIA - FORNECIMENTO E MONTAGEM REF. 02.01.021/SP OBRAS</t>
  </si>
  <si>
    <t>2.2.1.2</t>
  </si>
  <si>
    <t>CCU 158</t>
  </si>
  <si>
    <t>DEMOLIÇÃO DE CONSTRUÇÕES PROVISÓRIAS EM MADEIRA REF. 04.50.010/SP EDUCAÇÃO</t>
  </si>
  <si>
    <t>VASO SANITÁRIO COM CAIXA DE DESCARGA ACOPLADA, LINHA VOGUE PLUS REFERÊNCIA P.505.17, DECA OU SIMILAR, COM CAIXA ACOPLADA, COR BRANCA, REFERÊNCIA CD 01F 17, DECA OU SIMILAR REF. S12099/ORSE</t>
  </si>
  <si>
    <t>TORNEIRA CROMADA, 1/2", REF.1153 C39, DECA OU SIMILAR REF. S03682/ORSE</t>
  </si>
  <si>
    <t>COT 01.013</t>
  </si>
  <si>
    <t>BACIA PARA CAIXA ACOPLADA VOGUE PLUS BRANCA P.505.17</t>
  </si>
  <si>
    <t>ELEVATO</t>
  </si>
  <si>
    <t>MADEIRAMADEIRA</t>
  </si>
  <si>
    <t>VOGUE (MERCADO LIVRE)</t>
  </si>
  <si>
    <t>www.elevato.com.br</t>
  </si>
  <si>
    <t>www.madeiramadeira.com.br</t>
  </si>
  <si>
    <t>87.305.850/0001-86</t>
  </si>
  <si>
    <t>10.490.181/0001-35</t>
  </si>
  <si>
    <t>38.729.752/0001-60</t>
  </si>
  <si>
    <t>(51) 3103-9493</t>
  </si>
  <si>
    <t>0800 080 0099</t>
  </si>
  <si>
    <t>(31) 99137-3493</t>
  </si>
  <si>
    <t>BACIA - 01</t>
  </si>
  <si>
    <t>BACIA -02</t>
  </si>
  <si>
    <t>BACIA - 03</t>
  </si>
  <si>
    <t>COT 01.014</t>
  </si>
  <si>
    <t>www.pormade.com.br</t>
  </si>
  <si>
    <t>10.652.922/0001-18</t>
  </si>
  <si>
    <t>(42) 99113-5705</t>
  </si>
  <si>
    <t>ORÇAMENTO ÚNICO POR SE TRATAR DA PRÓPRIA FÁBRICA DA PORMADE</t>
  </si>
  <si>
    <t>VIDRO - 01</t>
  </si>
  <si>
    <t>VALOR POR M2</t>
  </si>
  <si>
    <t xml:space="preserve">	S.03.000.028011</t>
  </si>
  <si>
    <t>Silicone para envidraçamento estrutural, 280g</t>
  </si>
  <si>
    <t>CCU 187</t>
  </si>
  <si>
    <t>COT 01.015</t>
  </si>
  <si>
    <t>PRATELEIRA METÁLICA REF LINHA POLO 2031.C33, DECA OU EQUIVALENTE</t>
  </si>
  <si>
    <t>PADOVANI</t>
  </si>
  <si>
    <t>FRANPISOS</t>
  </si>
  <si>
    <t>ACABAOBRA</t>
  </si>
  <si>
    <t>www.padovani.com.br</t>
  </si>
  <si>
    <t>www.franpisos.com.br</t>
  </si>
  <si>
    <t>www.acabaobra.com.br</t>
  </si>
  <si>
    <t>50.223.692/0004-58</t>
  </si>
  <si>
    <t>00.246.147/0001-66</t>
  </si>
  <si>
    <t>87.305.850/0033-63</t>
  </si>
  <si>
    <t>(11) 4013-7000</t>
  </si>
  <si>
    <t>(16) 3724-0024</t>
  </si>
  <si>
    <t>(51) 4042-9413</t>
  </si>
  <si>
    <t>PRAT - 01</t>
  </si>
  <si>
    <t>PRAT - 02</t>
  </si>
  <si>
    <t>PRAT - 03</t>
  </si>
  <si>
    <t>CCU 188</t>
  </si>
  <si>
    <t>4.1.6.1.27</t>
  </si>
  <si>
    <t>00040809</t>
  </si>
  <si>
    <t>95413</t>
  </si>
  <si>
    <t>ALIMENTACAO - HORISTA (COLETADO CAIXA - ENCARGOS COMPLEMENTARES)</t>
  </si>
  <si>
    <t>FERRAMENTAS - FAMILIA SERVENTE - HORISTA (ENCARGOS COMPLEMENTARES - COLETADO CAIXA)</t>
  </si>
  <si>
    <t>0127000200SI95388</t>
  </si>
  <si>
    <t>00040862</t>
  </si>
  <si>
    <t>ALIMENTACAO - MENSALISTA (COLETADO CAIXA - ENCARGOS COMPLEMENTARES)</t>
  </si>
  <si>
    <t>00043503</t>
  </si>
  <si>
    <t>EPI - FAMILIA SERVENTE - MENSALISTA (ENCARGOS COMPLEMENTARES - COLETADO CAIXA)</t>
  </si>
  <si>
    <t>00043479</t>
  </si>
  <si>
    <t>FERRAMENTAS - FAMILIA SERVENTE - MENSALISTA (ENCARGOS COMPLEMENTARES - COLETADO CAIXA)</t>
  </si>
  <si>
    <t>00040861</t>
  </si>
  <si>
    <t>TRANSPORTE - MENSALISTA (COLETADO CAIXA - ENCARGOS COMPLEMENTARES)</t>
  </si>
  <si>
    <t>00041096</t>
  </si>
  <si>
    <t>VIGIA DIURNO (MENSALISTA)</t>
  </si>
  <si>
    <t>101372</t>
  </si>
  <si>
    <t>CURSO DE CAPACITAÇÃO PARA VIGIA DIURNO (ENCARGOS COMPLEMENTARES) - MENSALISTA</t>
  </si>
  <si>
    <t>00043482</t>
  </si>
  <si>
    <t>EPI - FAMILIA ALMOXARIFE - HORISTA (ENCARGOS COMPLEMENTARES - COLETADO CAIXA)</t>
  </si>
  <si>
    <t>00043458</t>
  </si>
  <si>
    <t>FERRAMENTAS - FAMILIA ALMOXARIFE - HORISTA (ENCARGOS COMPLEMENTARES - COLETADO CAIXA)</t>
  </si>
  <si>
    <t>00040943</t>
  </si>
  <si>
    <t>TECNICO EM SEGURANCA DO TRABALHO (HORISTA)</t>
  </si>
  <si>
    <t>100299</t>
  </si>
  <si>
    <t>CURSO DE CAPACITAÇÃO PARA TÉCNICO EM SEGURANÇA DO TRABALHO (ENCARGOS COMPLEMENTARES) - HORISTA</t>
  </si>
  <si>
    <t>00010541</t>
  </si>
  <si>
    <t>CALHA/CANALETA DE CONCRETO SIMPLES, TIPO MEIA CANA, DIAMETRO DE 30 CM, PARA AGUA PLUVIAL</t>
  </si>
  <si>
    <t>00043651</t>
  </si>
  <si>
    <t>MASSA ACRILICA PARA SUPERFICIES INTERNAS E EXTERNAS</t>
  </si>
  <si>
    <t>00020085</t>
  </si>
  <si>
    <t>ANEL BORRACHA, DN 50 MM, PARA TUBO SERIE REFORCADA ESGOTO PREDIAL</t>
  </si>
  <si>
    <t>00020168</t>
  </si>
  <si>
    <t>LUVA SIMPLES, PVC SERIE R, 50 MM, PARA ESGOTO PREDIAL</t>
  </si>
  <si>
    <t>00038676</t>
  </si>
  <si>
    <t>LUVA SIMPLES, PVC, SOLDAVEL, DN 150 MM, SERIE NORMAL, PARA ESGOTO PREDIAL</t>
  </si>
  <si>
    <t>00020155</t>
  </si>
  <si>
    <t>JOELHO, PVC SERIE R, 90 GRAUS, DN 50 MM, PARA ESGOTO PREDIAL</t>
  </si>
  <si>
    <t>00020149</t>
  </si>
  <si>
    <t>JOELHO, PVC SERIE R, 45 GRAUS, DN 50 MM, PARA ESGOTO PREDIAL</t>
  </si>
  <si>
    <t>00043832</t>
  </si>
  <si>
    <t>CABO ELETRONICO CATEGORIA 6A U/UTP 23AWG X 4P</t>
  </si>
  <si>
    <t>LUMINÁRIA PLAFON (SOBREPOR) 40 X40 - 36 W a 48W - 6000K - G - LIGHT OU SIMILAR</t>
  </si>
  <si>
    <t>POSTE DE AÇO GALVANIZADO CÔNICO CONTÍNO RETO, DIÂMETRO SUPERIOR 60MM, DIÂMETRO DA BASE 93MM, ALTURA UTIL 3M, CONIPOST REF. SÉRIE 0003/CLASSE 60 DA CONIPOST (orse código I13978)</t>
  </si>
  <si>
    <t>I13978</t>
  </si>
  <si>
    <t>CCU 189</t>
  </si>
  <si>
    <t>S.01.000.080351</t>
  </si>
  <si>
    <t>Guindauto MUNCK M-640/18 com lança telescópica capacidade 3750 kg</t>
  </si>
  <si>
    <t>P.15.000.034127</t>
  </si>
  <si>
    <t>Luminária pública LED retangular para poste, 14.200 a 18.000 lm, IRC&gt;=70, temperatura cor 5000K/6500K, eficiência mínima 120lm/W, IP&gt;=66; ref. P-702-SPXL2508100 SpledLux, LPMI-120W Mepó Ilumina, 7017570 Ledvance, FLEDSS21-5K Fortlight ou equivalente</t>
  </si>
  <si>
    <t>CCU 190</t>
  </si>
  <si>
    <t>9.00.19</t>
  </si>
  <si>
    <t>FURADEIRA ELETRICA MOD PROFISSIONAL</t>
  </si>
  <si>
    <t>4.60.82</t>
  </si>
  <si>
    <t xml:space="preserve"> IL-101 PROJETOR LED &lt;=100W L240 x H175 MM C/DIFUSOR DE VIDRO TEMPERADO</t>
  </si>
  <si>
    <t>FORNECIMENTO E INSTALAÇÃO DE: GUARDA-CORPO DE AÇO INOX DE 1,10M DE ALTURA, FORMADO POR MONTANTES TUBULARES DE 1.1/4" ESPAÇADOS DE 1,20M,  FIXADO COM CHUMBADOR MECÂNICO. TUBOS HORIZONTAIS DE 1" SUPERIOR E INFERIOR E TUBOS VERTICAIS DE 3/4" A CADA 0,11M PARA FECHAMENTO. INCLUSIVE CORRIMÃO DUPLO DE 1.1/2” EM AÇO INOX SENDO, BARRAS SUPERIORES COM ALTURA DE 0,92M E INFERIORES COM ALTURA DE 0,70M. REF. S12385/ORSE</t>
  </si>
  <si>
    <t>CORRIMÃO DUPLO AÇO INOX FORNECIDO E INSTALADO NO GUARDA-CORPO DE VIDRO REF. 06.03.061/SP EDUCAÇÃO</t>
  </si>
  <si>
    <t xml:space="preserve">I03339 </t>
  </si>
  <si>
    <t>TUBO EM AÇO INOX, ESCOVADO, D=1 1/2" (REFERENCIA ORSE I03339)</t>
  </si>
  <si>
    <t>I02511</t>
  </si>
  <si>
    <t>PERFIL AÇO INOX, CANTONEIRA ABAS IGUAIS - 1" X 1/8" (1,19KG/M) (REFERENCIA ORSE I02511)</t>
  </si>
  <si>
    <t>CCU 191</t>
  </si>
  <si>
    <t>CAPTOR TIPO TERMINAL AÉREO, H= 300 MM EM ALUMÍNIO REF. 42.01.086/SP OBRAS</t>
  </si>
  <si>
    <t>LUVA SIMPLES, PVC, SÉRIE NORMAL, ESGOTO PREDIAL, DN 150 MM, JUNTA ELÁSTICA, FORNECIDO E INSTALADO. AF_08/2022</t>
  </si>
  <si>
    <t>BRISE EM CHAPA PERFURADA, SOB MEDIDA CONFORME PROJETO - FORNECIMENTO E INSTALAÇÃO REF. 24.03.410/SP OBRAS</t>
  </si>
  <si>
    <t>1 - O valor estimado no orçamento são baseados em tabela referencial de preços do governo e públicas regularizadas e reconhecidas pelo mercado, como exemplo SINAPI.
2 -  Não fazem parte desta estimativa de preços os seguintes itens: mobiliário de marcenaria e equipamentos eletronicos das áreas de trabalho.
3 - A pesquisa de mercado foram seguidos os 3 orçamentos e retirado a média/mediana dos valores (todos contemplam fornecimento e instalação completa)</t>
  </si>
  <si>
    <t>3.4.1.1.3</t>
  </si>
  <si>
    <t>4.4.2.4</t>
  </si>
  <si>
    <t>MANTA LIQUIDA DE BASE ASFALTICA MODIFICADA COM A ADICAO DE ELASTOMEROS DILUIDOS EM SOLVENTE ORGANICO, APLICACAO A FRIO (MEMBRANA DE EMULSAO ASFALTICA PARA IMPERMEABILIZACAO FLEXIVEL)</t>
  </si>
  <si>
    <t>GUARDA-CORPO PANORÂMICO COM PERFIS DE AÇO INOX E VIDRO LAMINADO 8 MM (CLASSE SEGURANÇA 1), ALTURA 1,10 M, FIXADORES EM AÇO INOX REF. 99841/SINAPI</t>
  </si>
  <si>
    <t>TOMADA RJ-45 - CATEGORIA 6A (PLACA, MÓDULO E CONECTOR) REF. 69.03.360/SP OBRAS</t>
  </si>
  <si>
    <t>INTERRUPTOR SIMPLES 10A, 250V</t>
  </si>
  <si>
    <t>00020205</t>
  </si>
  <si>
    <t>RIPA APARELHADA *1,5 X 5* CM, EM MACARANDUBA/MASSARANDUBA, ANGELIM OU EQUIVALENTE DA REGIAO</t>
  </si>
  <si>
    <t>00006189</t>
  </si>
  <si>
    <t>TABUA NAO APARELHADA *2,5 X 30* CM, EM MACARANDUBA/MASSARANDUBA, ANGELIM OU EQUIVALENTE DA REGIAO - BRUTA</t>
  </si>
  <si>
    <t>00038075</t>
  </si>
  <si>
    <t>00004460</t>
  </si>
  <si>
    <t>SARRAFO NAO APARELHADO *2,5 X 10* CM, EM MACARANDUBA/MASSARANDUBA, ANGELIM OU EQUIVALENTE DA REGIAO - BRUTA</t>
  </si>
  <si>
    <t>Caixilho em alumínio anodizado natural para pele de vidro, linha cittá da alcoa ou equivalente</t>
  </si>
  <si>
    <t>00000591</t>
  </si>
  <si>
    <t>CANTONEIRA EM ALUMINIO, ABAS IGUAIS, LARGURA DE 38,10 MM (1 1/2"), ESPESSURA DE 4,76 MM (3/16") E PESO LINEAR DE APROXIMADAMENTE 0,915 KG/M</t>
  </si>
  <si>
    <t>00044073</t>
  </si>
  <si>
    <t>TARUGO DELIMITADOR DE PROFUNDIDADE EM ESPUMA DE POLIETILENO DE BAIXA DENSIDADE 10 MM, CINZA</t>
  </si>
  <si>
    <t>00004722</t>
  </si>
  <si>
    <t>PEDRA BRITADA N. 3 (38 A 50 MM) POSTO PEDREIRA/FORNECEDOR, SEM FRETE</t>
  </si>
  <si>
    <t>ROLO COMPACTADOR DE PNEUS ESTÁTICO, PRESSÃO VARIÁVEL, POTÊNCIA 111 HP, PESO SEM/COM LASTRO 9,5 / 26 T, LARGURA DE TRABALHO 1,90 M - CHP DIURNO. AF_07/2014</t>
  </si>
  <si>
    <t>VIBROACABADORA DE ASFALTO SOBRE ESTEIRAS, LARGURA DE PAVIMENTAÇÃO 2,13 M A 4,55 M, POTÊNCIA 100 HP CAPACIDADE 400 T/H - CHP DIURNO. AF_11/2014</t>
  </si>
  <si>
    <t>00034770</t>
  </si>
  <si>
    <t>CONCRETO BETUMINOSO USINADO A QUENTE (CBUQ) PARA PAVIMENTACAO ASFALTICA, PADRAO DNIT, FAIXA C, COM CAP 30/45 - AQUISICAO POSTO USINA</t>
  </si>
  <si>
    <t>00004415</t>
  </si>
  <si>
    <t>SARRAFO NAO APARELHADO *2,5 X 5* CM, EM MACARANDUBA/MASSARANDUBA, ANGELIM, PEROBA-ROSA OU EQUIVALENTE DA REGIAO - BRUTA</t>
  </si>
  <si>
    <t>00043059</t>
  </si>
  <si>
    <t>ACO CA-60, 4,2 MM, OU 5,0 MM, OU 6,0 MM, OU 7,0 MM, VERGALHAO</t>
  </si>
  <si>
    <t>00010589</t>
  </si>
  <si>
    <t>BOMBA SUBMERSIVEL, ELETRICA, TRIFASICA, POTENCIA 1,97 HP, DIAMETRO DO ROTOR 144 MM SEMIABERTO, BOCAL DE SAIDA DIAMETRO DE 2 POLEGADAS, HM/Q = 2 M / 26,8 M3/H A 28 M / 4,6 M3/H</t>
  </si>
  <si>
    <t>00000034</t>
  </si>
  <si>
    <t>ACO CA-50, 6,3 MM E 8 MM E 10,0 MM E 12,5 MM E 16 MM, VERGALHAO</t>
  </si>
  <si>
    <t>00020111</t>
  </si>
  <si>
    <t>FITA ISOLANTE ADESIVA ANTICHAMA, USO ATE 750 V, EM ROLO DE 19 MM X 20 M</t>
  </si>
  <si>
    <t>00004006</t>
  </si>
  <si>
    <t>MADEIRA SERRADA EM PINUS, MISTA OU EQUIVALENTE DA REGIAO - BRUTA</t>
  </si>
  <si>
    <t>00001380</t>
  </si>
  <si>
    <t>CIMENTO BRANCO NAO ESTRUTURAL (CPB - NAO ESTRUTURAL)</t>
  </si>
  <si>
    <t>00000371</t>
  </si>
  <si>
    <t>ARGAMASSA INDUSTRIALIZADA MULTIUSO, PARA REVESTIMENTO INTERNO E EXTERNO E ASSENTAMENTO DE BLOCOS DIVERSOS</t>
  </si>
  <si>
    <t>00006138</t>
  </si>
  <si>
    <t>ANEL DE VEDACAO, PVC FLEXIVEL, 100 MM, PARA SAIDA DE BACIA / VASO SANITARIO</t>
  </si>
  <si>
    <t xml:space="preserve">	Caixa de descarga acoplada para vaso sanitário da linha vogue plus conforto, ref.: CD. 01F, da DECA ou similar</t>
  </si>
  <si>
    <t>00006141</t>
  </si>
  <si>
    <t>ENGATE/RABICHO FLEXIVEL PLASTICO (PVC OU ABS) BRANCO 1/2" X 30 CM</t>
  </si>
  <si>
    <t>00011683</t>
  </si>
  <si>
    <t>ENGATE / RABICHO FLEXIVEL INOX 1/2" X 30 CM</t>
  </si>
  <si>
    <t>00006157</t>
  </si>
  <si>
    <t>VALVULA EM METAL CROMADO PARA PIA AMERICANA 3.1/2 X 1.1/2"</t>
  </si>
  <si>
    <t>000034360</t>
  </si>
  <si>
    <t>CONCRETO FCK = 15MPA, TRAÇO 1:3,4:3,5 (EM MASSA SECA DE CIMENTO/ AREIA MÉDIA/ BRITA 1) - PREPARO MECÂNICO COM BETONEIRA 400 L. AF_05/2021</t>
  </si>
  <si>
    <t>00011790</t>
  </si>
  <si>
    <t>PARAFUSO M16 EM ACO GALVANIZADO, COMPRIMENTO = 450 MM, DIAMETRO = 16 MM, ROSCA MAQUINA, CABECA QUADRADA</t>
  </si>
  <si>
    <t>ARMAÇÃO DE ESTRUTURAS DIVERSAS DE CONCRETO ARMADO, EXCETO VIGAS, PILARES, LAJES E FUNDAÇÕES, UTILIZANDO AÇO CA-50 DE 12,5 MM - MONTAGEM. AF_06/2022</t>
  </si>
  <si>
    <t>Grama em mudas</t>
  </si>
  <si>
    <t>00007253</t>
  </si>
  <si>
    <t>TERRA VEGETAL (GRANEL)</t>
  </si>
  <si>
    <t>00020177</t>
  </si>
  <si>
    <t>TE, PVC, SERIE R, 75 X 75 MM, PARA ESGOTO PREDIAL</t>
  </si>
  <si>
    <t>00001185</t>
  </si>
  <si>
    <t>CAP PVC, SOLDAVEL, 25 MM, PARA AGUA FRIA PREDIAL</t>
  </si>
  <si>
    <t>00039603</t>
  </si>
  <si>
    <t>CONECTOR MACHO RJ 45, CATEGORIA 6 (CAT 6) PARA CABOS</t>
  </si>
  <si>
    <t>CHAPISCO APLICADO EM ALVENARIAS E ESTRUTURAS DE CONCRETO, COM COLHER DE PEDREIRO. ARGAMASSA TRAÇO 1:3 COM PREPARO MANUAL. AF_10/2022</t>
  </si>
  <si>
    <t>REBOCO, EM ARGAMASSA TRAÇO 1:2:8, PREPARO MANUAL, APLICADA MANUALMENTE EM PAREDES, E = 10MM, COM TALISCAS. AF_03/2024</t>
  </si>
  <si>
    <t>00005085</t>
  </si>
  <si>
    <t>CADEADO SIMPLES, CORPO EM LATAO MACICO, COM LARGURA DE 35 MM E ALTURA DE APROX 30 MM, HASTE CEMENTADA (NAO LONGA), EM ACO TEMPERADO COM DIAMETRO DE APROX 6,0 MM, INCLUINDO 2 CHAVES</t>
  </si>
  <si>
    <t>00003768</t>
  </si>
  <si>
    <t>LIXA EM FOLHA PARA FERRO, NUMERO 150</t>
  </si>
  <si>
    <t>00043648</t>
  </si>
  <si>
    <t>TINTA ESMALTE SINTETICO STANDARD FOSCO</t>
  </si>
  <si>
    <t>00000979</t>
  </si>
  <si>
    <t>00034738</t>
  </si>
  <si>
    <t>DISJUNTOR TERMOMAGNETICO AJUSTAVEL, TRIPOLAR DE 450 ATE 600A, CAPACIDADE DE INTERRUPCAO DE 35KA</t>
  </si>
  <si>
    <t>00039479</t>
  </si>
  <si>
    <t>DISPOSITIVO DPS CLASSE II, 1 POLO, TENSAO MAXIMA DE 460 V, CORRENTE MAXIMA DE *45* KA (TIPO AC)</t>
  </si>
  <si>
    <t>PLACA DE SINALIZACAO DE SEGURANCA - ALERTA, TRIANGULAR, BASE DE *30* CM, EM PVC *2* MM ANTI-CHAMAS</t>
  </si>
  <si>
    <t>00001051</t>
  </si>
  <si>
    <t>CABECOTE PARA ENTRADA DE LINHA DE ALIMENTACAO PARA ELETRODUTO, EM LIGA DE ALUMINIO COM ACABAMENTO ANTI CORROSIVO, COM FIXACAO POR ENCAIXE LISO DE 360 GRAUS, DE 4"</t>
  </si>
  <si>
    <t>1612003013XXX7</t>
  </si>
  <si>
    <t>CABO PP 4X4,0 MM² COM ISOLAÇÃO PVC FLEXIVEL 70°C 750V</t>
  </si>
  <si>
    <t>00041474</t>
  </si>
  <si>
    <t>CAIXA DE INSPECAO PARA ATERRAMENTO OU OUTRO USO, EM PVC, DN = 300 X *300* MM</t>
  </si>
  <si>
    <t>00002621</t>
  </si>
  <si>
    <t>CURVA 90 GRAUS PARA ELETRODUTO, EM ACO GALVANIZADO ELETROLITICO, COM ROSCA, DIAMETRO DE 100 MM (4")</t>
  </si>
  <si>
    <t>00000406</t>
  </si>
  <si>
    <t>FITA ACO INOX PARA CINTAR POSTE, L = 19 MM, E = 0,5 MM (ROLO DE 30M)</t>
  </si>
  <si>
    <t>00002641</t>
  </si>
  <si>
    <t>LUVA PARA ELETRODUTO, EM ACO GALVANIZADO ELETROLITICO, COM ROSCA, DIAMETRO DE 100 MM (4")</t>
  </si>
  <si>
    <t>00039137</t>
  </si>
  <si>
    <t>ABRACADEIRA EM ACO PARA AMARRACAO DE ELETRODUTOS, TIPO U SIMPLES, COM 1/2"</t>
  </si>
  <si>
    <t>00004376</t>
  </si>
  <si>
    <t>BUCHA DE NYLON SEM ABA S8</t>
  </si>
  <si>
    <t>00001619</t>
  </si>
  <si>
    <t>CONTATOR TRIPOLAR, CORRENTE DE 25 A, TENSAO NOMINAL DE *500* V, CATEGORIA AC-2 E AC-3</t>
  </si>
  <si>
    <t>00002370</t>
  </si>
  <si>
    <t>DISJUNTOR TIPO NEMA, MONOPOLAR 10 ATE 30A, TENSAO MAXIMA DE 240 V</t>
  </si>
  <si>
    <t>00002689</t>
  </si>
  <si>
    <t>ELETRODUTO PVC FLEXIVEL CORRUGADO, COR AMARELA, DE 20 MM</t>
  </si>
  <si>
    <t>00012343</t>
  </si>
  <si>
    <t>FUSIVEL DIAZED 35 A TAMANHO DIII, CAPACIDADE DE INTERRUPCAO DE 50 KA EM VCA E 8 KA EM VCC, TENSAO NOMINAL DE 500 V</t>
  </si>
  <si>
    <t>00011712</t>
  </si>
  <si>
    <t>CAIXA SIFONADA, PVC, 150 X 150 X 50 MM, COM GRELHA QUADRADA, BRANCA (NBR 5688)</t>
  </si>
  <si>
    <t>00011962</t>
  </si>
  <si>
    <t>PARAFUSO ZINCADO, SEXTAVADO, COM ROSCA INTEIRA, DIAMETRO 1/4", COMPRIMENTO 1/2"</t>
  </si>
  <si>
    <t>RELATÓRIO ANALÍTICO DE FONTES MODIFICADAS</t>
  </si>
  <si>
    <t>Tinta textura premium riscado, Terracor ou similar, cores diversas</t>
  </si>
  <si>
    <t>CORDOALHA DE COBRE NU 35 MM², ENTERRADA - FORNECIMENTO E INSTALAÇÃO. AF_08/2023 REF. 96977/SINAPI</t>
  </si>
  <si>
    <t>CABO DE COBRE NU 35 MM2 MEIO-DURO</t>
  </si>
  <si>
    <t>ALIZAR DE 5X1,5CM PARA PORTA FIXADO COM PREGOS, PADRÃO MÉDIO - FORNECIMENTO E INSTALAÇÃO. AF_12/2019</t>
  </si>
  <si>
    <t>4.1.2.1.18</t>
  </si>
  <si>
    <t>KIT DE PORTA PRONTA DE MADEIRA, 80X210CM, ITENS INCLUSOS: DOBRADIÇAS, MONTAGEM E INSTALAÇÃO DO BATENTE, FECHADURA - FORNECIMENTO E INSTALAÇÃO REFERÊNCIA PORMADE - CAPPUCCINO LISA. (P1) REF. 91334/SINAPI</t>
  </si>
  <si>
    <t>KIT DE PORTA PRONTA DE MADEIRA, 90X210CM, ITENS INCLUSOS: DOBRADIÇAS, MONTAGEM E INSTALAÇÃO DE BATENTE, FECHADURA - FORNECIMENTO E INSTALAÇÃO REFERÊNCIA PORMADE - CAPPUCCINO LISA. (P2) REF. 100691/SINAPI</t>
  </si>
  <si>
    <t>KIT DE PORTA PRONTA DE MADEIRA, 80X210CM, ITENS INCLUSOS: DOBRADIÇAS, MONTAGEM E INSTALAÇÃO DO BATENTE, FECHADURA - FORNECIMENTO E INSTALAÇÃO REFERÊNCIA PORMADE - CAPPUCCINO LISA - VENEZIANA INFERIOR. (P3) REF. 91334/SINAPI</t>
  </si>
  <si>
    <t>COT 01.016</t>
  </si>
  <si>
    <t>PORTA - 01</t>
  </si>
  <si>
    <t>PORMADE</t>
  </si>
  <si>
    <t>PORTAS 80X210 E 90X210 - REF. PORMADE - CAPPUCCINO LISA</t>
  </si>
  <si>
    <t>PORTAS 80X210 - REF. PORMADE - CAPPUCCINO LISA - VENEZIANA INFERIOR</t>
  </si>
  <si>
    <t>00000863</t>
  </si>
  <si>
    <t>P.14.000.046511</t>
  </si>
  <si>
    <t>Lâmpada fluorescente tubular comum 40W, base Bipino bilateral; ref. Universal 85858 GE, L40LDE Osram, TLTRS40W-ELD-25 Philips ou equivalente</t>
  </si>
  <si>
    <t>S.04.000.081346</t>
  </si>
  <si>
    <t>Motosserra a gasolina portátil tipo 60 cilindradas; ref. mod.61 da Husqvarna ou equivalente</t>
  </si>
  <si>
    <t>C.04.000.020536</t>
  </si>
  <si>
    <t>Concreto usinado fck= 25 MPa, slump 5 ± 1cm</t>
  </si>
  <si>
    <t>F.03.000.024704</t>
  </si>
  <si>
    <t>Emulsão RR-1-C</t>
  </si>
  <si>
    <t>B.09.000.024069</t>
  </si>
  <si>
    <t>Aditivo hidrófugo de pega normal; ref. Vedacit, Sika 1 / Sika ou equivalente</t>
  </si>
  <si>
    <t>S00127</t>
  </si>
  <si>
    <t>Concreto simples usinado fck=21mpa, bombeado, lançado e adensado em superestrutura</t>
  </si>
  <si>
    <t>I00140</t>
  </si>
  <si>
    <t>Adubo orgânico bovino, cacau ou similar</t>
  </si>
  <si>
    <t>I00138</t>
  </si>
  <si>
    <t>Adesivo pvc em frasco de 850 gramas</t>
  </si>
  <si>
    <t>S00095</t>
  </si>
  <si>
    <t>Concreto simples fabricado na obra, fck=13,5 mpa, lançado e adensado</t>
  </si>
  <si>
    <t>2.05.35</t>
  </si>
  <si>
    <t>CONCRETO DOSADO (CONDICAO-A) FCK 20 MPA</t>
  </si>
  <si>
    <t>4.80.13</t>
  </si>
  <si>
    <t>CONECTOR P/ HASTE TERRA DN 16MM (5/8")</t>
  </si>
  <si>
    <t>2.67.26</t>
  </si>
  <si>
    <t>PARAFUSO AUTO-ATARRACHANTE 5,5X38MM C/ ARRUELA</t>
  </si>
  <si>
    <t>9.10.42</t>
  </si>
  <si>
    <t>BROCA COM PONTA DE VIDIA (D=3/8"X160MM)</t>
  </si>
  <si>
    <t>4.1.1.2.3</t>
  </si>
  <si>
    <t>PAREDE COM SISTEMA EM CHAPAS DE GESSO PARA DRYWALL, USO INTERNO COM DUAS FACES DUPLAS E ESTRUTURA METÁLICA COM GUIAS DUPLAS, SEM VÃOS. AF_07/2023_PS</t>
  </si>
  <si>
    <t>SOLEIRA EM GRANITO BRANCO SIENA, POLIDO, LARGURA E ESPESSURA CONFORME PROJETO REF. S12445/ORSE</t>
  </si>
  <si>
    <t>PEITORIL EM GRANITO BRANCO SIENA, POLIDO, C/ LARGURA E ESPESSURA CONFORME PROJETO REF. S12446/ORSE</t>
  </si>
  <si>
    <t>Soleira em granito branco Siena, polido</t>
  </si>
  <si>
    <t>Peitoril granito branco siena, polido</t>
  </si>
  <si>
    <t>4.2.9</t>
  </si>
  <si>
    <t>4.2.10</t>
  </si>
  <si>
    <t>4.2.11</t>
  </si>
  <si>
    <t>4.2.12</t>
  </si>
  <si>
    <t>PLACA DE SINALIZACAO RISCO DE CHOQUE - ALERTA, TRIANGULAR, EM PVC *2* MM ANTI-CHAMAS</t>
  </si>
  <si>
    <t>1042003003005S</t>
  </si>
  <si>
    <t>PLACA DE SINALIZAÇÃO PROIBIDO FUMAR EM PVC. (ESPESSURA:2,0 MM)</t>
  </si>
  <si>
    <t>PLACA DE SINALIZACAO PROIBIDO ENTRADA, RETANGULAR, EM PVC *2* MM ANTI-CHAMAS</t>
  </si>
  <si>
    <t>PLACA EM AÇO INOX HORÁRIO DE FUNCIONAMENTO REF. S10760/ORSE</t>
  </si>
  <si>
    <t>I11571</t>
  </si>
  <si>
    <t>Placa em aço inox</t>
  </si>
  <si>
    <t>PLACA DE SINALIZACAO (ROTA DE FUGA), FOTOLUMINESCENTE, RETANGULAR, *20 X 40* CM ANTI-CHAMAS</t>
  </si>
  <si>
    <t>PLACA DE SINALIZACAO (EXTINTOR, ALARME, HIDRANTES), FOTOLUMINESCENTE, QUADRADA, *20 X 20* CM ANTI-CHAMAS</t>
  </si>
  <si>
    <t>4.4.1.16</t>
  </si>
  <si>
    <t>4.1.5.1.1.7</t>
  </si>
  <si>
    <t>CONTRAPISO EM ARGAMASSA PRONTA, PREPARO MANUAL, APLICADO EM ÁREAS SECAS SOBRE LAJE, ADERIDO, ACABAMENTO NÃO REFORÇADO, ESPESSURA 4CM. AF_07/2021</t>
  </si>
  <si>
    <t>4.1.6.1.28</t>
  </si>
  <si>
    <t>CCU 192</t>
  </si>
  <si>
    <t>4.4.3.10</t>
  </si>
  <si>
    <t>P.17.000.090534</t>
  </si>
  <si>
    <t>Destravador magnético eletroímã (sem fonte), para porta de emergência de 24 Vcc, ref. Gevi gamma ou equivalente</t>
  </si>
  <si>
    <t>DESTRAVADOR MAGNÉTICO (ELETROIMÃ) PARA PORTA DE EMERGÊNCIA DE 24VCC REF. 50.05.022</t>
  </si>
  <si>
    <t>4.1.2.1.19</t>
  </si>
  <si>
    <t>TARJETA TIPO LIVRE/OCUPADO PARA PORTA DE BANHEIRO. AF_12/2019</t>
  </si>
  <si>
    <t>VIDRO LAMINADO REFLETIVO 8MM REF. 26.03.070/SP OBRAS</t>
  </si>
  <si>
    <t>CHAPA VIDRO LAMINADO REFLETIVO 8MM (4+4) - MATERIAL</t>
  </si>
  <si>
    <t>TEMPER</t>
  </si>
  <si>
    <t>www.temper.com.br</t>
  </si>
  <si>
    <t>07.842.195/0001-66</t>
  </si>
  <si>
    <t>(61) 3403-5200</t>
  </si>
  <si>
    <t>FECHADURA DE EMBUTIR PARA PORTAS INTERNAS, COMPLETA, ACABAMENTO PADRÃO MÉDIO, COM EXECUÇÃO DE FURO - FORNECIMENTO E INSTALAÇÃO. AF_12/2019 (P9, P10 E PORTAS DE MADEIRA)</t>
  </si>
  <si>
    <t>PORTA EM ALUMÍNIO DE ABRIR TIPO VENEZIANA COM GUARNIÇÃO, FIXAÇÃO COM PARAFUSOS - FORNECIMENTO E INSTALAÇÃO. AF_12/2019 (P7 E P8)</t>
  </si>
  <si>
    <t>PORTA DE ABRIR DE ALUMÍNIO, COM DUAS FOLHAS PARA VIDRO, FECHADURA E PUXADOR, SEM ALIZAR. AF_12/2019 (P15) REF. S100702S/ORSE</t>
  </si>
  <si>
    <t>CAIXILHO EM ALUMÍNIO FIXO (MONTANTES INTERNOS) REF. 25.01.020/SP OBRAS</t>
  </si>
  <si>
    <t>VIDRO LAMINADO TEMPERADO INCOLOR DE 8MM REF. 26.03.070/SP OBRAS (MONTANTES E PORTAS INTERNAS)</t>
  </si>
  <si>
    <t>DETECTOR DE METAIS, TIPO PORTAL, MICROPROCESSADO REF. 66.02.090</t>
  </si>
  <si>
    <t>FORNECIMENTO E INSTALAÇÃODE DE TAPETE EM PVC, DEMARCAÇÃO PARA ÁREA RESERVADA A CADEIRANTE REF. I13028/ORSE</t>
  </si>
  <si>
    <t>PORTÃO EM GRADIL ELETROFUNDIDO COM PINTURA (PO2 E PO3) REF. 06.02.063/SP EDUCAÇÃO</t>
  </si>
  <si>
    <t>PORTÃO DE CORRER EM GRADIL ELETROFUNDIDO COM PINTURA (P01) REF. 06.02.088/SP EDUCAÇÃO</t>
  </si>
  <si>
    <t>JOELHO 90 GRAUS COM BUCHA DE LATÃO, PVC, SOLDÁVEL, DN 25 MM X 3/4" - FORNECIMENTO E INSTALAÇÃO. AF_04/2024</t>
  </si>
  <si>
    <t>CONJUNTO MOTOR-BOMBA SUBMERSÍVEL VERTICAL PARA ÁGUAS RESIDUAIS, POTÊNCIA 1,97 HP/ REF. 43.11.390/SP OBRAS</t>
  </si>
  <si>
    <t>POSTE DE AÇO GALVANIZADO CÔNICO CONTÍNO RETO, DIÂMETRO SUPERIOR 60MM, DIÂMETRO DA BASE 115MM, ALTURA TOTAL 5M, CONIPOST REF. SÉRIE 0005/CLASSE 60 DA CONIPOST OU SIMILAR (REF. S07269/ORSE</t>
  </si>
  <si>
    <t>LUMINÁRIA PÚBLICA LED RETANGULAR PARA POSTE, FLUXO LUMINOSO DE 14200 A 18000 LM, EFICIÊNCIA MÍNIMA DE 120 LM/W - POTÊNCIA DE 100 W/120 W (UN) REF. 41.11.703/SP OBRAS</t>
  </si>
  <si>
    <t>IL-101 PROJETOR LED &lt;=100W L240 X H175 MM C/DIFUSOR DE VIDRO TEMPERADO. (09.11.041 - SP EDUCAÇÃO)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</si>
</sst>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_-&quot;R$&quot;* #,##0.00_-;\-&quot;R$&quot;* #,##0.00_-;_-&quot;R$&quot;* &quot;-&quot;??_-;_-@_-"/>
    <numFmt numFmtId="168" formatCode="General\ &quot;dias&quot;"/>
    <numFmt numFmtId="169" formatCode="#,##0.00000000"/>
    <numFmt numFmtId="170" formatCode="###,###,##0.00"/>
    <numFmt numFmtId="171" formatCode="#,##0.00%"/>
    <numFmt numFmtId="172" formatCode="mm/yyyy"/>
    <numFmt numFmtId="173" formatCode="#,###.00;;;@"/>
    <numFmt numFmtId="174" formatCode="00000000"/>
    <numFmt numFmtId="175" formatCode="&quot;R$&quot;\ #,##0.00"/>
    <numFmt numFmtId="176" formatCode="#,###;;;@"/>
  </numFmts>
  <fonts count="66">
    <font>
      <sz val="11"/>
      <color theme="1"/>
      <name val="Calibri"/>
      <family val="2"/>
      <scheme val="minor"/>
    </font>
    <font>
      <sz val="11"/>
      <color theme="1"/>
      <name val="Calibri"/>
      <family val="2"/>
      <scheme val="minor"/>
    </font>
    <font>
      <b/>
      <sz val="11"/>
      <color theme="1"/>
      <name val="Calibri"/>
      <family val="2"/>
      <scheme val="minor"/>
    </font>
    <font>
      <b/>
      <sz val="16"/>
      <color rgb="FF92D050"/>
      <name val="Calibri"/>
      <family val="2"/>
      <scheme val="minor"/>
    </font>
    <font>
      <b/>
      <sz val="16"/>
      <color indexed="10"/>
      <name val="Calibri"/>
      <family val="2"/>
    </font>
    <font>
      <b/>
      <sz val="16"/>
      <color indexed="50"/>
      <name val="Calibri"/>
      <family val="2"/>
    </font>
    <font>
      <sz val="8"/>
      <name val="Times New Roman"/>
      <family val="1"/>
    </font>
    <font>
      <b/>
      <sz val="12"/>
      <name val="Calibri"/>
      <family val="2"/>
      <scheme val="minor"/>
    </font>
    <font>
      <b/>
      <u/>
      <sz val="15"/>
      <name val="Calibri"/>
      <family val="2"/>
      <scheme val="minor"/>
    </font>
    <font>
      <b/>
      <u/>
      <sz val="15"/>
      <name val="Calibri"/>
      <family val="2"/>
    </font>
    <font>
      <b/>
      <sz val="14"/>
      <name val="Times New Roman"/>
      <family val="1"/>
    </font>
    <font>
      <b/>
      <sz val="12"/>
      <name val="Times New Roman"/>
      <family val="1"/>
    </font>
    <font>
      <sz val="10"/>
      <name val="Arial"/>
      <family val="2"/>
    </font>
    <font>
      <b/>
      <sz val="10"/>
      <name val="Calibri"/>
      <family val="2"/>
      <scheme val="minor"/>
    </font>
    <font>
      <sz val="10"/>
      <name val="Calibri"/>
      <family val="2"/>
      <scheme val="minor"/>
    </font>
    <font>
      <b/>
      <sz val="10"/>
      <name val="Times New Roman"/>
      <family val="1"/>
    </font>
    <font>
      <b/>
      <sz val="10"/>
      <name val="Arial"/>
      <family val="2"/>
    </font>
    <font>
      <sz val="13"/>
      <name val="Arial"/>
      <family val="2"/>
    </font>
    <font>
      <b/>
      <i/>
      <sz val="13"/>
      <name val="Calibri"/>
      <family val="2"/>
      <scheme val="minor"/>
    </font>
    <font>
      <sz val="11"/>
      <name val="Calibri"/>
      <family val="2"/>
      <scheme val="minor"/>
    </font>
    <font>
      <b/>
      <sz val="11"/>
      <color rgb="FFFF0000"/>
      <name val="Calibri"/>
      <family val="2"/>
      <scheme val="minor"/>
    </font>
    <font>
      <b/>
      <sz val="9"/>
      <name val="Calibri"/>
      <family val="2"/>
      <scheme val="minor"/>
    </font>
    <font>
      <b/>
      <sz val="9"/>
      <color theme="0"/>
      <name val="Calibri"/>
      <family val="2"/>
      <scheme val="minor"/>
    </font>
    <font>
      <b/>
      <sz val="9"/>
      <color rgb="FF000000"/>
      <name val="Calibri"/>
      <family val="2"/>
      <scheme val="minor"/>
    </font>
    <font>
      <sz val="10"/>
      <color theme="1"/>
      <name val="Calibri"/>
      <family val="2"/>
      <scheme val="minor"/>
    </font>
    <font>
      <sz val="9"/>
      <name val="Calibri"/>
      <family val="2"/>
      <scheme val="minor"/>
    </font>
    <font>
      <b/>
      <sz val="10"/>
      <color theme="1"/>
      <name val="Arial"/>
      <family val="2"/>
    </font>
    <font>
      <b/>
      <sz val="13"/>
      <color theme="1"/>
      <name val="Arial"/>
      <family val="2"/>
    </font>
    <font>
      <b/>
      <sz val="11"/>
      <color theme="1"/>
      <name val="Arial"/>
      <family val="2"/>
    </font>
    <font>
      <sz val="10"/>
      <color theme="1"/>
      <name val="Arial"/>
      <family val="2"/>
    </font>
    <font>
      <b/>
      <sz val="10"/>
      <color rgb="FF000000"/>
      <name val="Arial"/>
      <family val="2"/>
    </font>
    <font>
      <sz val="8"/>
      <color theme="1"/>
      <name val="Arial"/>
      <family val="2"/>
    </font>
    <font>
      <sz val="8"/>
      <name val="Calibri"/>
      <family val="2"/>
      <scheme val="minor"/>
    </font>
    <font>
      <b/>
      <sz val="9"/>
      <color theme="9" tint="0.79998168889431442"/>
      <name val="Calibri"/>
      <family val="2"/>
      <scheme val="minor"/>
    </font>
    <font>
      <sz val="11"/>
      <color theme="1"/>
      <name val="Arial"/>
      <family val="2"/>
    </font>
    <font>
      <sz val="11"/>
      <name val="Arial"/>
      <family val="2"/>
    </font>
    <font>
      <sz val="9"/>
      <color theme="0"/>
      <name val="Arial"/>
      <family val="2"/>
    </font>
    <font>
      <sz val="28"/>
      <color theme="1"/>
      <name val="Arial"/>
      <family val="2"/>
    </font>
    <font>
      <u/>
      <sz val="9"/>
      <color theme="1"/>
      <name val="Arial"/>
      <family val="2"/>
    </font>
    <font>
      <sz val="9"/>
      <color theme="1"/>
      <name val="Arial"/>
      <family val="2"/>
    </font>
    <font>
      <b/>
      <sz val="9"/>
      <color theme="1"/>
      <name val="Arial"/>
      <family val="2"/>
    </font>
    <font>
      <sz val="10"/>
      <name val="Calibri"/>
      <family val="2"/>
    </font>
    <font>
      <sz val="9"/>
      <color rgb="FF000000"/>
      <name val="Calibri"/>
      <family val="2"/>
      <scheme val="minor"/>
    </font>
    <font>
      <sz val="10"/>
      <color rgb="FF000000"/>
      <name val="Arial"/>
      <family val="2"/>
    </font>
    <font>
      <b/>
      <sz val="12"/>
      <color theme="1"/>
      <name val="Arial"/>
      <family val="2"/>
    </font>
    <font>
      <b/>
      <sz val="11"/>
      <name val="Calibri"/>
      <family val="2"/>
      <scheme val="minor"/>
    </font>
    <font>
      <sz val="12"/>
      <color theme="1"/>
      <name val="Arial"/>
      <family val="2"/>
    </font>
    <font>
      <b/>
      <sz val="11"/>
      <color rgb="FF000000"/>
      <name val="Arial"/>
      <family val="2"/>
    </font>
    <font>
      <b/>
      <sz val="14"/>
      <color theme="1"/>
      <name val="Arial"/>
      <family val="2"/>
    </font>
    <font>
      <sz val="11"/>
      <color rgb="FF000000"/>
      <name val="Arial"/>
      <family val="2"/>
    </font>
    <font>
      <b/>
      <sz val="16"/>
      <color rgb="FF000000"/>
      <name val="Arial"/>
      <family val="2"/>
    </font>
    <font>
      <sz val="16"/>
      <color theme="1"/>
      <name val="Arial"/>
      <family val="2"/>
    </font>
    <font>
      <sz val="11"/>
      <color rgb="FF000000"/>
      <name val="SansSerif"/>
      <family val="2"/>
    </font>
    <font>
      <sz val="10"/>
      <color rgb="FF000000"/>
      <name val="SansSerif"/>
      <family val="2"/>
    </font>
    <font>
      <b/>
      <sz val="10"/>
      <color rgb="FF000000"/>
      <name val="SansSerif"/>
      <family val="2"/>
    </font>
    <font>
      <u/>
      <sz val="11"/>
      <color theme="10"/>
      <name val="Calibri"/>
      <family val="2"/>
      <scheme val="minor"/>
    </font>
    <font>
      <sz val="11"/>
      <color theme="2" tint="-0.249977111117893"/>
      <name val="Arial"/>
      <family val="2"/>
    </font>
    <font>
      <sz val="16"/>
      <color theme="2" tint="-0.249977111117893"/>
      <name val="Arial"/>
      <family val="2"/>
    </font>
    <font>
      <b/>
      <sz val="11"/>
      <name val="Arial"/>
      <family val="2"/>
    </font>
    <font>
      <sz val="11"/>
      <color theme="0" tint="-0.249977111117893"/>
      <name val="Arial"/>
      <family val="2"/>
    </font>
    <font>
      <b/>
      <sz val="14"/>
      <color rgb="FF000000"/>
      <name val="Arial"/>
      <family val="2"/>
    </font>
    <font>
      <sz val="12"/>
      <color rgb="FF000000"/>
      <name val="Arial"/>
      <family val="2"/>
    </font>
    <font>
      <sz val="14"/>
      <color rgb="FF000000"/>
      <name val="Arial"/>
      <family val="2"/>
    </font>
    <font>
      <sz val="10"/>
      <color rgb="FFFF0000"/>
      <name val="Arial"/>
      <family val="2"/>
    </font>
    <font>
      <sz val="10"/>
      <color theme="1"/>
      <name val="SansSerif"/>
      <charset val="2"/>
    </font>
    <font>
      <sz val="10"/>
      <color rgb="FF000000"/>
      <name val="SansSerif"/>
      <charset val="2"/>
    </font>
  </fonts>
  <fills count="13">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CCCCCC"/>
      </patternFill>
    </fill>
    <fill>
      <patternFill patternType="solid">
        <fgColor rgb="FFDFDFDF"/>
      </patternFill>
    </fill>
    <fill>
      <patternFill patternType="solid">
        <fgColor rgb="FFDAFEDB"/>
      </patternFill>
    </fill>
    <fill>
      <patternFill patternType="solid">
        <fgColor rgb="FFFFFF00"/>
        <bgColor indexed="64"/>
      </patternFill>
    </fill>
    <fill>
      <patternFill patternType="solid">
        <fgColor theme="4" tint="0.79998168889431442"/>
        <bgColor indexed="64"/>
      </patternFill>
    </fill>
    <fill>
      <patternFill patternType="solid">
        <fgColor rgb="FFFAFFE9"/>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indexed="64"/>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rgb="FF000000"/>
      </right>
      <top/>
      <bottom/>
      <diagonal/>
    </border>
    <border>
      <left style="thin">
        <color rgb="FF000000"/>
      </left>
      <right style="thin">
        <color indexed="64"/>
      </right>
      <top/>
      <bottom/>
      <diagonal/>
    </border>
  </borders>
  <cellStyleXfs count="15">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164"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67" fontId="1" fillId="0" borderId="0" applyFont="0" applyFill="0" applyBorder="0" applyAlignment="0" applyProtection="0"/>
    <xf numFmtId="0" fontId="55"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cellStyleXfs>
  <cellXfs count="507">
    <xf numFmtId="0" fontId="0" fillId="0" borderId="0" xfId="0"/>
    <xf numFmtId="0" fontId="0" fillId="0" borderId="0" xfId="0" applyAlignment="1">
      <alignment vertical="center"/>
    </xf>
    <xf numFmtId="0" fontId="12" fillId="0" borderId="0" xfId="0" applyFont="1"/>
    <xf numFmtId="0" fontId="12" fillId="0" borderId="0" xfId="0" applyFont="1" applyAlignment="1">
      <alignment vertical="center"/>
    </xf>
    <xf numFmtId="0" fontId="17" fillId="0" borderId="0" xfId="0" applyFont="1"/>
    <xf numFmtId="164" fontId="19" fillId="0" borderId="5" xfId="4" applyFont="1" applyFill="1" applyBorder="1" applyAlignment="1" applyProtection="1">
      <alignment vertical="center"/>
    </xf>
    <xf numFmtId="44" fontId="12" fillId="0" borderId="0" xfId="1" applyFont="1" applyFill="1" applyProtection="1"/>
    <xf numFmtId="165" fontId="12" fillId="0" borderId="0" xfId="0" applyNumberFormat="1" applyFont="1"/>
    <xf numFmtId="44" fontId="17" fillId="0" borderId="0" xfId="1" applyFont="1" applyFill="1" applyProtection="1"/>
    <xf numFmtId="165" fontId="17" fillId="0" borderId="0" xfId="0" applyNumberFormat="1" applyFont="1"/>
    <xf numFmtId="164" fontId="12" fillId="0" borderId="0" xfId="4" applyFont="1" applyBorder="1" applyProtection="1"/>
    <xf numFmtId="44" fontId="12" fillId="0" borderId="0" xfId="0" applyNumberFormat="1" applyFont="1"/>
    <xf numFmtId="164" fontId="12" fillId="0" borderId="0" xfId="0" applyNumberFormat="1" applyFont="1"/>
    <xf numFmtId="44" fontId="0" fillId="0" borderId="0" xfId="1" applyFont="1" applyProtection="1"/>
    <xf numFmtId="44" fontId="0" fillId="0" borderId="0" xfId="0" applyNumberFormat="1"/>
    <xf numFmtId="166" fontId="0" fillId="0" borderId="0" xfId="0" applyNumberFormat="1"/>
    <xf numFmtId="4" fontId="0" fillId="0" borderId="0" xfId="0" applyNumberFormat="1" applyAlignment="1">
      <alignment vertical="top" wrapText="1"/>
    </xf>
    <xf numFmtId="164" fontId="0" fillId="0" borderId="0" xfId="0" applyNumberFormat="1" applyAlignment="1">
      <alignment vertical="center"/>
    </xf>
    <xf numFmtId="164" fontId="0" fillId="0" borderId="0" xfId="0" applyNumberFormat="1"/>
    <xf numFmtId="44" fontId="0" fillId="0" borderId="0" xfId="0" applyNumberFormat="1" applyAlignment="1">
      <alignment vertical="center"/>
    </xf>
    <xf numFmtId="166" fontId="20" fillId="0" borderId="0" xfId="0" applyNumberFormat="1" applyFont="1"/>
    <xf numFmtId="10" fontId="0" fillId="0" borderId="0" xfId="2" applyNumberFormat="1" applyFont="1" applyAlignment="1" applyProtection="1">
      <alignment vertical="center"/>
    </xf>
    <xf numFmtId="4" fontId="0" fillId="0" borderId="0" xfId="0" applyNumberFormat="1"/>
    <xf numFmtId="0" fontId="0" fillId="0" borderId="0" xfId="0" applyAlignment="1">
      <alignment vertical="top"/>
    </xf>
    <xf numFmtId="0" fontId="0" fillId="0" borderId="0" xfId="0" applyAlignment="1">
      <alignment horizontal="left" vertical="top"/>
    </xf>
    <xf numFmtId="0" fontId="22" fillId="2" borderId="0" xfId="5" applyFont="1" applyFill="1" applyAlignment="1">
      <alignment horizontal="center" vertical="center" wrapText="1"/>
    </xf>
    <xf numFmtId="0" fontId="12" fillId="0" borderId="0" xfId="5"/>
    <xf numFmtId="0" fontId="12" fillId="0" borderId="0" xfId="5" applyAlignment="1">
      <alignment horizontal="center" vertical="center"/>
    </xf>
    <xf numFmtId="0" fontId="2" fillId="0" borderId="0" xfId="5" applyFont="1" applyAlignment="1">
      <alignment horizontal="center" vertical="center"/>
    </xf>
    <xf numFmtId="10" fontId="21" fillId="0" borderId="12" xfId="6" applyNumberFormat="1" applyFont="1" applyFill="1" applyBorder="1" applyAlignment="1">
      <alignment horizontal="center" vertical="center" wrapText="1"/>
    </xf>
    <xf numFmtId="0" fontId="23" fillId="0" borderId="12" xfId="5" applyFont="1" applyBorder="1" applyAlignment="1">
      <alignment horizontal="left" vertical="center" wrapText="1"/>
    </xf>
    <xf numFmtId="165" fontId="23" fillId="0" borderId="12" xfId="7" applyNumberFormat="1" applyFont="1" applyFill="1" applyBorder="1" applyAlignment="1">
      <alignment horizontal="center" vertical="center" wrapText="1"/>
    </xf>
    <xf numFmtId="10" fontId="23" fillId="0" borderId="12" xfId="8" applyNumberFormat="1" applyFont="1" applyFill="1" applyBorder="1" applyAlignment="1">
      <alignment horizontal="center" vertical="center" wrapText="1"/>
    </xf>
    <xf numFmtId="165" fontId="23" fillId="0" borderId="0" xfId="7" applyNumberFormat="1" applyFont="1" applyFill="1" applyBorder="1" applyAlignment="1">
      <alignment horizontal="center" vertical="center" wrapText="1"/>
    </xf>
    <xf numFmtId="43" fontId="24" fillId="0" borderId="0" xfId="5" applyNumberFormat="1" applyFont="1"/>
    <xf numFmtId="0" fontId="24" fillId="0" borderId="0" xfId="5" applyFont="1"/>
    <xf numFmtId="4" fontId="24" fillId="0" borderId="0" xfId="5" applyNumberFormat="1" applyFont="1" applyAlignment="1">
      <alignment horizontal="center" vertical="center"/>
    </xf>
    <xf numFmtId="0" fontId="24" fillId="0" borderId="0" xfId="5" applyFont="1" applyAlignment="1">
      <alignment horizontal="center" vertical="center"/>
    </xf>
    <xf numFmtId="0" fontId="21" fillId="0" borderId="12" xfId="5" applyFont="1" applyBorder="1" applyAlignment="1">
      <alignment horizontal="center" vertical="center" wrapText="1"/>
    </xf>
    <xf numFmtId="165" fontId="21" fillId="0" borderId="12" xfId="7" applyNumberFormat="1" applyFont="1" applyFill="1" applyBorder="1" applyAlignment="1">
      <alignment horizontal="center" vertical="center" wrapText="1"/>
    </xf>
    <xf numFmtId="165" fontId="21" fillId="0" borderId="0" xfId="7" applyNumberFormat="1" applyFont="1" applyFill="1" applyBorder="1" applyAlignment="1">
      <alignment horizontal="center" vertical="center" wrapText="1"/>
    </xf>
    <xf numFmtId="165" fontId="21" fillId="0" borderId="0" xfId="7" applyNumberFormat="1" applyFont="1" applyFill="1" applyBorder="1" applyAlignment="1">
      <alignment horizontal="center" vertical="center"/>
    </xf>
    <xf numFmtId="10" fontId="24" fillId="0" borderId="0" xfId="2" applyNumberFormat="1" applyFont="1"/>
    <xf numFmtId="0" fontId="21" fillId="0" borderId="12" xfId="5" applyFont="1" applyBorder="1" applyAlignment="1">
      <alignment horizontal="left" vertical="center" wrapText="1"/>
    </xf>
    <xf numFmtId="10" fontId="21" fillId="0" borderId="12" xfId="6" applyNumberFormat="1" applyFont="1" applyFill="1" applyBorder="1" applyAlignment="1">
      <alignment horizontal="left" vertical="center" wrapText="1"/>
    </xf>
    <xf numFmtId="10" fontId="21" fillId="0" borderId="12" xfId="8" applyNumberFormat="1" applyFont="1" applyFill="1" applyBorder="1" applyAlignment="1">
      <alignment horizontal="center" vertical="center" wrapText="1"/>
    </xf>
    <xf numFmtId="0" fontId="14" fillId="0" borderId="0" xfId="0" applyFont="1" applyAlignment="1">
      <alignment vertical="top"/>
    </xf>
    <xf numFmtId="0" fontId="14" fillId="0" borderId="0" xfId="0" applyFont="1" applyAlignment="1">
      <alignment vertical="center" wrapText="1"/>
    </xf>
    <xf numFmtId="0" fontId="14" fillId="0" borderId="0" xfId="0" applyFont="1" applyAlignment="1">
      <alignment vertical="center"/>
    </xf>
    <xf numFmtId="165" fontId="12" fillId="0" borderId="0" xfId="5" applyNumberFormat="1"/>
    <xf numFmtId="43" fontId="23" fillId="0" borderId="12" xfId="1" applyNumberFormat="1" applyFont="1" applyFill="1" applyBorder="1" applyAlignment="1">
      <alignment horizontal="center" vertical="center" wrapText="1"/>
    </xf>
    <xf numFmtId="0" fontId="34" fillId="3" borderId="0" xfId="0" applyFont="1" applyFill="1"/>
    <xf numFmtId="0" fontId="34" fillId="0" borderId="0" xfId="0" applyFont="1"/>
    <xf numFmtId="0" fontId="31" fillId="0" borderId="0" xfId="0" applyFont="1"/>
    <xf numFmtId="0" fontId="28" fillId="3" borderId="0" xfId="0" applyFont="1" applyFill="1" applyAlignment="1">
      <alignment vertical="center"/>
    </xf>
    <xf numFmtId="0" fontId="36" fillId="3" borderId="0" xfId="0" applyFont="1" applyFill="1" applyAlignment="1" applyProtection="1">
      <alignment horizontal="center" vertical="center"/>
      <protection locked="0"/>
    </xf>
    <xf numFmtId="10" fontId="29" fillId="0" borderId="29" xfId="2" applyNumberFormat="1" applyFont="1" applyFill="1" applyBorder="1" applyAlignment="1">
      <alignment horizontal="center" vertical="center"/>
    </xf>
    <xf numFmtId="10" fontId="26" fillId="0" borderId="34" xfId="0" applyNumberFormat="1" applyFont="1" applyBorder="1" applyAlignment="1">
      <alignment horizontal="center" vertical="center"/>
    </xf>
    <xf numFmtId="10" fontId="29" fillId="0" borderId="14" xfId="2" applyNumberFormat="1" applyFont="1" applyFill="1" applyBorder="1" applyAlignment="1">
      <alignment horizontal="center" vertical="center"/>
    </xf>
    <xf numFmtId="10" fontId="29" fillId="0" borderId="35" xfId="2" applyNumberFormat="1" applyFont="1" applyFill="1" applyBorder="1" applyAlignment="1">
      <alignment horizontal="center" vertical="center"/>
    </xf>
    <xf numFmtId="0" fontId="29" fillId="0" borderId="13" xfId="0" applyFont="1" applyBorder="1" applyAlignment="1">
      <alignment horizontal="center" vertical="center"/>
    </xf>
    <xf numFmtId="0" fontId="34" fillId="3" borderId="0" xfId="0" applyFont="1" applyFill="1" applyAlignment="1">
      <alignment vertical="center"/>
    </xf>
    <xf numFmtId="0" fontId="38" fillId="3" borderId="0" xfId="0" applyFont="1" applyFill="1" applyAlignment="1">
      <alignment horizontal="center"/>
    </xf>
    <xf numFmtId="0" fontId="39" fillId="3" borderId="0" xfId="0" applyFont="1" applyFill="1" applyAlignment="1">
      <alignment horizontal="center" vertical="top"/>
    </xf>
    <xf numFmtId="0" fontId="39" fillId="3" borderId="0" xfId="0" applyFont="1" applyFill="1" applyAlignment="1">
      <alignment horizontal="center" vertical="center"/>
    </xf>
    <xf numFmtId="0" fontId="39" fillId="3" borderId="0" xfId="0" applyFont="1" applyFill="1" applyAlignment="1">
      <alignment horizontal="left" vertical="center"/>
    </xf>
    <xf numFmtId="0" fontId="34" fillId="3" borderId="0" xfId="0" applyFont="1" applyFill="1" applyAlignment="1">
      <alignment horizontal="left"/>
    </xf>
    <xf numFmtId="0" fontId="34" fillId="0" borderId="0" xfId="0" applyFont="1" applyAlignment="1">
      <alignment horizontal="left"/>
    </xf>
    <xf numFmtId="0" fontId="39" fillId="0" borderId="0" xfId="0" applyFont="1"/>
    <xf numFmtId="0" fontId="40" fillId="0" borderId="0" xfId="0" applyFont="1" applyAlignment="1">
      <alignment horizontal="center" vertical="center"/>
    </xf>
    <xf numFmtId="0" fontId="26" fillId="6" borderId="24" xfId="0" applyFont="1" applyFill="1" applyBorder="1" applyAlignment="1">
      <alignment horizontal="center" vertical="center"/>
    </xf>
    <xf numFmtId="0" fontId="26" fillId="6" borderId="26" xfId="0" applyFont="1" applyFill="1" applyBorder="1" applyAlignment="1">
      <alignment horizontal="center" vertical="center"/>
    </xf>
    <xf numFmtId="10" fontId="26" fillId="6" borderId="39" xfId="2" applyNumberFormat="1" applyFont="1" applyFill="1" applyBorder="1" applyAlignment="1">
      <alignment horizontal="center" vertical="center"/>
    </xf>
    <xf numFmtId="0" fontId="13" fillId="0" borderId="9" xfId="0" applyFont="1" applyBorder="1" applyAlignment="1">
      <alignment horizontal="left" vertical="top"/>
    </xf>
    <xf numFmtId="0" fontId="0" fillId="0" borderId="3" xfId="0" applyBorder="1"/>
    <xf numFmtId="0" fontId="0" fillId="0" borderId="5" xfId="0" applyBorder="1"/>
    <xf numFmtId="0" fontId="10" fillId="0" borderId="5" xfId="0" applyFont="1" applyBorder="1" applyAlignment="1">
      <alignment horizontal="center"/>
    </xf>
    <xf numFmtId="0" fontId="15" fillId="0" borderId="5" xfId="0" applyFont="1" applyBorder="1" applyAlignment="1">
      <alignment horizontal="left"/>
    </xf>
    <xf numFmtId="0" fontId="15" fillId="0" borderId="5" xfId="0" applyFont="1" applyBorder="1" applyAlignment="1">
      <alignment horizontal="center" wrapText="1"/>
    </xf>
    <xf numFmtId="0" fontId="12" fillId="0" borderId="5" xfId="0" applyFont="1" applyBorder="1"/>
    <xf numFmtId="0" fontId="17" fillId="0" borderId="5" xfId="0" applyFont="1" applyBorder="1"/>
    <xf numFmtId="0" fontId="12" fillId="0" borderId="6" xfId="0" applyFont="1" applyBorder="1"/>
    <xf numFmtId="0" fontId="12" fillId="0" borderId="7" xfId="0" applyFont="1" applyBorder="1"/>
    <xf numFmtId="0" fontId="12" fillId="0" borderId="7" xfId="0" applyFont="1" applyBorder="1" applyAlignment="1">
      <alignment vertical="center"/>
    </xf>
    <xf numFmtId="0" fontId="12" fillId="0" borderId="8" xfId="0" applyFont="1" applyBorder="1"/>
    <xf numFmtId="0" fontId="0" fillId="0" borderId="1" xfId="0" applyBorder="1"/>
    <xf numFmtId="0" fontId="0" fillId="0" borderId="4" xfId="0" applyBorder="1"/>
    <xf numFmtId="0" fontId="12" fillId="0" borderId="4" xfId="0" applyFont="1" applyBorder="1"/>
    <xf numFmtId="0" fontId="17" fillId="0" borderId="4" xfId="0" applyFont="1" applyBorder="1"/>
    <xf numFmtId="0" fontId="0" fillId="0" borderId="2" xfId="0" applyBorder="1"/>
    <xf numFmtId="0" fontId="0" fillId="0" borderId="2" xfId="0" applyBorder="1" applyAlignment="1">
      <alignment vertical="center"/>
    </xf>
    <xf numFmtId="0" fontId="13" fillId="0" borderId="19" xfId="0" applyFont="1" applyBorder="1" applyAlignment="1">
      <alignment vertical="center"/>
    </xf>
    <xf numFmtId="0" fontId="13" fillId="0" borderId="21" xfId="0" applyFont="1" applyBorder="1" applyAlignment="1">
      <alignment horizontal="left" vertical="center"/>
    </xf>
    <xf numFmtId="0" fontId="13" fillId="0" borderId="21" xfId="0" applyFont="1" applyBorder="1" applyAlignment="1">
      <alignment horizontal="left" vertical="center" wrapText="1"/>
    </xf>
    <xf numFmtId="0" fontId="12" fillId="0" borderId="17" xfId="0" applyFont="1" applyBorder="1"/>
    <xf numFmtId="0" fontId="13" fillId="0" borderId="41" xfId="0" applyFont="1" applyBorder="1" applyAlignment="1">
      <alignment horizontal="left" vertical="center"/>
    </xf>
    <xf numFmtId="0" fontId="0" fillId="0" borderId="10" xfId="0" applyBorder="1"/>
    <xf numFmtId="0" fontId="11" fillId="0" borderId="10" xfId="0" applyFont="1" applyBorder="1" applyAlignment="1">
      <alignment horizontal="left" vertical="center"/>
    </xf>
    <xf numFmtId="0" fontId="13" fillId="0" borderId="43" xfId="0" applyFont="1" applyBorder="1" applyAlignment="1">
      <alignment vertical="center"/>
    </xf>
    <xf numFmtId="0" fontId="16" fillId="0" borderId="7" xfId="0" applyFont="1" applyBorder="1" applyAlignment="1">
      <alignment vertical="center"/>
    </xf>
    <xf numFmtId="0" fontId="16" fillId="0" borderId="10" xfId="0" applyFont="1" applyBorder="1" applyAlignment="1">
      <alignment horizontal="left" vertical="center"/>
    </xf>
    <xf numFmtId="4" fontId="30" fillId="0" borderId="44" xfId="0" applyNumberFormat="1" applyFont="1" applyBorder="1" applyAlignment="1">
      <alignment horizontal="right" vertical="center" wrapText="1"/>
    </xf>
    <xf numFmtId="0" fontId="30" fillId="7" borderId="44" xfId="0" applyFont="1" applyFill="1" applyBorder="1" applyAlignment="1">
      <alignment horizontal="center" vertical="center" wrapText="1"/>
    </xf>
    <xf numFmtId="0" fontId="29" fillId="0" borderId="0" xfId="0" applyFont="1" applyAlignment="1" applyProtection="1">
      <alignment wrapText="1"/>
      <protection locked="0"/>
    </xf>
    <xf numFmtId="0" fontId="29" fillId="0" borderId="0" xfId="0" applyFont="1"/>
    <xf numFmtId="164" fontId="45" fillId="0" borderId="8" xfId="4" applyFont="1" applyFill="1" applyBorder="1" applyAlignment="1" applyProtection="1">
      <alignment vertical="center"/>
    </xf>
    <xf numFmtId="0" fontId="43" fillId="0" borderId="0" xfId="0" applyFont="1" applyAlignment="1">
      <alignment vertical="center"/>
    </xf>
    <xf numFmtId="0" fontId="30" fillId="5" borderId="44" xfId="0" applyFont="1" applyFill="1" applyBorder="1" applyAlignment="1">
      <alignment horizontal="left" vertical="center" wrapText="1"/>
    </xf>
    <xf numFmtId="0" fontId="43" fillId="0" borderId="0" xfId="0" applyFont="1" applyAlignment="1">
      <alignment horizontal="left" vertical="top" wrapText="1"/>
    </xf>
    <xf numFmtId="0" fontId="30" fillId="0" borderId="0" xfId="0" applyFont="1" applyAlignment="1">
      <alignment horizontal="right" vertical="center" wrapText="1"/>
    </xf>
    <xf numFmtId="0" fontId="29" fillId="5" borderId="0" xfId="0" applyFont="1" applyFill="1"/>
    <xf numFmtId="0" fontId="46" fillId="0" borderId="0" xfId="0" applyFont="1"/>
    <xf numFmtId="0" fontId="46" fillId="0" borderId="0" xfId="0" applyFont="1" applyAlignment="1">
      <alignment horizontal="center"/>
    </xf>
    <xf numFmtId="0" fontId="44" fillId="3" borderId="46" xfId="0" applyFont="1" applyFill="1" applyBorder="1" applyAlignment="1">
      <alignment horizontal="center" vertical="center"/>
    </xf>
    <xf numFmtId="0" fontId="44" fillId="3" borderId="0" xfId="0" applyFont="1" applyFill="1" applyAlignment="1">
      <alignment horizontal="center" vertical="center"/>
    </xf>
    <xf numFmtId="0" fontId="30" fillId="0" borderId="44" xfId="0" applyFont="1" applyBorder="1" applyAlignment="1">
      <alignment horizontal="right" vertical="center" wrapText="1"/>
    </xf>
    <xf numFmtId="0" fontId="43" fillId="0" borderId="44" xfId="0" applyFont="1" applyBorder="1" applyAlignment="1">
      <alignment horizontal="center" vertical="top" wrapText="1"/>
    </xf>
    <xf numFmtId="0" fontId="43" fillId="0" borderId="44" xfId="0" applyFont="1" applyBorder="1" applyAlignment="1">
      <alignment horizontal="justify" vertical="top" wrapText="1"/>
    </xf>
    <xf numFmtId="169" fontId="43" fillId="0" borderId="44" xfId="0" applyNumberFormat="1" applyFont="1" applyBorder="1" applyAlignment="1">
      <alignment horizontal="right" vertical="top" wrapText="1"/>
    </xf>
    <xf numFmtId="4" fontId="43" fillId="0" borderId="44" xfId="0" applyNumberFormat="1" applyFont="1" applyBorder="1" applyAlignment="1">
      <alignment horizontal="right" vertical="top" wrapText="1"/>
    </xf>
    <xf numFmtId="4" fontId="30" fillId="0" borderId="44" xfId="0" applyNumberFormat="1" applyFont="1" applyBorder="1" applyAlignment="1">
      <alignment horizontal="right" vertical="top" wrapText="1"/>
    </xf>
    <xf numFmtId="0" fontId="30" fillId="0" borderId="44" xfId="0" applyFont="1" applyBorder="1" applyAlignment="1">
      <alignment horizontal="center" vertical="center" wrapText="1"/>
    </xf>
    <xf numFmtId="0" fontId="30" fillId="0" borderId="44" xfId="0" applyFont="1" applyBorder="1" applyAlignment="1">
      <alignment horizontal="center" vertical="top" wrapText="1"/>
    </xf>
    <xf numFmtId="0" fontId="30" fillId="0" borderId="44" xfId="0" applyFont="1" applyBorder="1" applyAlignment="1">
      <alignment horizontal="left" vertical="top" wrapText="1"/>
    </xf>
    <xf numFmtId="0" fontId="43" fillId="0" borderId="44" xfId="0" applyFont="1" applyBorder="1" applyAlignment="1">
      <alignment horizontal="left" vertical="top" wrapText="1"/>
    </xf>
    <xf numFmtId="49" fontId="43" fillId="0" borderId="44" xfId="0" applyNumberFormat="1" applyFont="1" applyBorder="1" applyAlignment="1">
      <alignment horizontal="center" vertical="top" wrapText="1"/>
    </xf>
    <xf numFmtId="171" fontId="49" fillId="0" borderId="49" xfId="0" applyNumberFormat="1" applyFont="1" applyBorder="1" applyAlignment="1">
      <alignment horizontal="right" vertical="center" wrapText="1"/>
    </xf>
    <xf numFmtId="4" fontId="49" fillId="8" borderId="12" xfId="0" applyNumberFormat="1" applyFont="1" applyFill="1" applyBorder="1" applyAlignment="1">
      <alignment vertical="center" wrapText="1"/>
    </xf>
    <xf numFmtId="4" fontId="49" fillId="8" borderId="55" xfId="0" applyNumberFormat="1" applyFont="1" applyFill="1" applyBorder="1" applyAlignment="1">
      <alignment horizontal="right" vertical="center" wrapText="1"/>
    </xf>
    <xf numFmtId="4" fontId="49" fillId="8" borderId="48" xfId="0" applyNumberFormat="1" applyFont="1" applyFill="1" applyBorder="1" applyAlignment="1">
      <alignment horizontal="right" vertical="center" wrapText="1"/>
    </xf>
    <xf numFmtId="4" fontId="49" fillId="8" borderId="44" xfId="0" applyNumberFormat="1" applyFont="1" applyFill="1" applyBorder="1" applyAlignment="1">
      <alignment horizontal="right" vertical="center" wrapText="1"/>
    </xf>
    <xf numFmtId="4" fontId="49" fillId="0" borderId="0" xfId="0" applyNumberFormat="1" applyFont="1" applyAlignment="1">
      <alignment vertical="center" wrapText="1"/>
    </xf>
    <xf numFmtId="0" fontId="50" fillId="4" borderId="44" xfId="0" applyFont="1" applyFill="1" applyBorder="1" applyAlignment="1">
      <alignment horizontal="center" vertical="center" wrapText="1"/>
    </xf>
    <xf numFmtId="0" fontId="50" fillId="4" borderId="44" xfId="0" applyFont="1" applyFill="1" applyBorder="1" applyAlignment="1">
      <alignment vertical="center" wrapText="1"/>
    </xf>
    <xf numFmtId="0" fontId="30" fillId="5" borderId="54" xfId="0" applyFont="1" applyFill="1" applyBorder="1" applyAlignment="1">
      <alignment vertical="center" wrapText="1"/>
    </xf>
    <xf numFmtId="0" fontId="30" fillId="5" borderId="48" xfId="0" applyFont="1" applyFill="1" applyBorder="1" applyAlignment="1">
      <alignment vertical="center" wrapText="1"/>
    </xf>
    <xf numFmtId="0" fontId="30" fillId="5" borderId="45" xfId="0" applyFont="1" applyFill="1" applyBorder="1" applyAlignment="1">
      <alignment vertical="center"/>
    </xf>
    <xf numFmtId="0" fontId="0" fillId="0" borderId="0" xfId="0" applyAlignment="1" applyProtection="1">
      <alignment wrapText="1"/>
      <protection locked="0"/>
    </xf>
    <xf numFmtId="0" fontId="53" fillId="0" borderId="44" xfId="0" applyFont="1" applyBorder="1" applyAlignment="1">
      <alignment horizontal="center" vertical="top" wrapText="1"/>
    </xf>
    <xf numFmtId="0" fontId="53" fillId="0" borderId="44" xfId="0" applyFont="1" applyBorder="1" applyAlignment="1">
      <alignment horizontal="justify" vertical="top" wrapText="1"/>
    </xf>
    <xf numFmtId="169" fontId="53" fillId="0" borderId="44" xfId="0" applyNumberFormat="1" applyFont="1" applyBorder="1" applyAlignment="1">
      <alignment horizontal="right" vertical="top" wrapText="1"/>
    </xf>
    <xf numFmtId="4" fontId="53" fillId="0" borderId="44" xfId="0" applyNumberFormat="1" applyFont="1" applyBorder="1" applyAlignment="1">
      <alignment horizontal="right" vertical="top" wrapText="1"/>
    </xf>
    <xf numFmtId="0" fontId="24" fillId="0" borderId="0" xfId="0" applyFont="1" applyAlignment="1" applyProtection="1">
      <alignment wrapText="1"/>
      <protection locked="0"/>
    </xf>
    <xf numFmtId="4" fontId="54" fillId="0" borderId="44" xfId="0" applyNumberFormat="1" applyFont="1" applyBorder="1" applyAlignment="1">
      <alignment horizontal="right" vertical="top" wrapText="1"/>
    </xf>
    <xf numFmtId="4" fontId="49" fillId="0" borderId="0" xfId="0" applyNumberFormat="1" applyFont="1" applyAlignment="1">
      <alignment horizontal="right" vertical="center" wrapText="1"/>
    </xf>
    <xf numFmtId="4" fontId="30" fillId="0" borderId="0" xfId="0" applyNumberFormat="1" applyFont="1" applyAlignment="1">
      <alignment horizontal="right" vertical="center" wrapText="1"/>
    </xf>
    <xf numFmtId="4" fontId="54" fillId="0" borderId="49" xfId="0" applyNumberFormat="1" applyFont="1" applyBorder="1" applyAlignment="1">
      <alignment horizontal="right" vertical="top" wrapText="1"/>
    </xf>
    <xf numFmtId="4" fontId="30" fillId="0" borderId="12" xfId="0" applyNumberFormat="1" applyFont="1" applyBorder="1" applyAlignment="1">
      <alignment horizontal="right" vertical="center" wrapText="1"/>
    </xf>
    <xf numFmtId="4" fontId="30" fillId="0" borderId="49" xfId="0" applyNumberFormat="1" applyFont="1" applyBorder="1" applyAlignment="1">
      <alignment horizontal="right" vertical="top" wrapText="1"/>
    </xf>
    <xf numFmtId="0" fontId="43" fillId="0" borderId="0" xfId="0" applyFont="1" applyAlignment="1">
      <alignment horizontal="center" vertical="top" wrapText="1"/>
    </xf>
    <xf numFmtId="0" fontId="43" fillId="0" borderId="0" xfId="0" applyFont="1" applyAlignment="1">
      <alignment horizontal="justify" vertical="top" wrapText="1"/>
    </xf>
    <xf numFmtId="0" fontId="26" fillId="0" borderId="0" xfId="0" applyFont="1" applyAlignment="1">
      <alignment vertical="center"/>
    </xf>
    <xf numFmtId="0" fontId="30" fillId="7" borderId="56" xfId="0" applyFont="1" applyFill="1" applyBorder="1" applyAlignment="1">
      <alignment horizontal="center" vertical="center" wrapText="1"/>
    </xf>
    <xf numFmtId="0" fontId="26" fillId="0" borderId="0" xfId="0" applyFont="1" applyAlignment="1">
      <alignment horizontal="center" vertical="center"/>
    </xf>
    <xf numFmtId="0" fontId="29" fillId="10" borderId="0" xfId="0" applyFont="1" applyFill="1"/>
    <xf numFmtId="0" fontId="44" fillId="3" borderId="2" xfId="0" applyFont="1" applyFill="1" applyBorder="1" applyAlignment="1" applyProtection="1">
      <alignment vertical="center" wrapText="1"/>
      <protection locked="0"/>
    </xf>
    <xf numFmtId="0" fontId="0" fillId="0" borderId="0" xfId="0" applyProtection="1">
      <protection locked="0"/>
    </xf>
    <xf numFmtId="0" fontId="44" fillId="3" borderId="0" xfId="0" applyFont="1" applyFill="1" applyAlignment="1" applyProtection="1">
      <alignment vertical="center" wrapText="1"/>
      <protection locked="0"/>
    </xf>
    <xf numFmtId="0" fontId="27" fillId="3" borderId="0" xfId="0" applyFont="1" applyFill="1" applyAlignment="1" applyProtection="1">
      <alignment vertical="center"/>
      <protection locked="0"/>
    </xf>
    <xf numFmtId="0" fontId="34" fillId="3" borderId="0" xfId="0" applyFont="1" applyFill="1" applyAlignment="1" applyProtection="1">
      <alignment vertical="center"/>
      <protection locked="0"/>
    </xf>
    <xf numFmtId="0" fontId="34" fillId="0" borderId="0" xfId="0" applyFont="1" applyAlignment="1" applyProtection="1">
      <alignment vertical="top"/>
      <protection locked="0"/>
    </xf>
    <xf numFmtId="0" fontId="34" fillId="3" borderId="0" xfId="0" applyFont="1" applyFill="1" applyAlignment="1" applyProtection="1">
      <alignment vertical="top"/>
      <protection locked="0"/>
    </xf>
    <xf numFmtId="0" fontId="29" fillId="0" borderId="0" xfId="0" applyFont="1" applyProtection="1">
      <protection locked="0"/>
    </xf>
    <xf numFmtId="0" fontId="28" fillId="5" borderId="2" xfId="0" applyFont="1" applyFill="1" applyBorder="1" applyAlignment="1">
      <alignment horizontal="center" vertical="center"/>
    </xf>
    <xf numFmtId="10" fontId="29" fillId="3" borderId="0" xfId="0" applyNumberFormat="1" applyFont="1" applyFill="1" applyAlignment="1">
      <alignment horizontal="center"/>
    </xf>
    <xf numFmtId="10" fontId="29" fillId="3" borderId="0" xfId="0" applyNumberFormat="1" applyFont="1" applyFill="1" applyAlignment="1">
      <alignment horizontal="center" vertical="center"/>
    </xf>
    <xf numFmtId="0" fontId="29" fillId="3" borderId="0" xfId="0" applyFont="1" applyFill="1" applyAlignment="1">
      <alignment horizontal="center" vertical="center"/>
    </xf>
    <xf numFmtId="10" fontId="24" fillId="0" borderId="0" xfId="0" applyNumberFormat="1" applyFont="1" applyAlignment="1">
      <alignment horizontal="center" vertical="center"/>
    </xf>
    <xf numFmtId="0" fontId="0" fillId="0" borderId="6" xfId="0" applyBorder="1"/>
    <xf numFmtId="0" fontId="34" fillId="0" borderId="7" xfId="0" applyFont="1" applyBorder="1" applyAlignment="1">
      <alignment vertical="top" wrapText="1"/>
    </xf>
    <xf numFmtId="0" fontId="29" fillId="0" borderId="0" xfId="0" applyFont="1" applyAlignment="1">
      <alignment wrapText="1"/>
    </xf>
    <xf numFmtId="0" fontId="26" fillId="0" borderId="0" xfId="0" applyFont="1" applyAlignment="1">
      <alignment horizontal="right" vertical="center"/>
    </xf>
    <xf numFmtId="0" fontId="28" fillId="0" borderId="0" xfId="0" applyFont="1" applyAlignment="1">
      <alignment horizontal="right" vertical="center"/>
    </xf>
    <xf numFmtId="0" fontId="47" fillId="4" borderId="44" xfId="0" applyFont="1" applyFill="1" applyBorder="1" applyAlignment="1">
      <alignment horizontal="center" vertical="center" wrapText="1"/>
    </xf>
    <xf numFmtId="0" fontId="47" fillId="4" borderId="45" xfId="0" applyFont="1" applyFill="1" applyBorder="1" applyAlignment="1">
      <alignment horizontal="center" vertical="center" wrapText="1"/>
    </xf>
    <xf numFmtId="0" fontId="43" fillId="9" borderId="0" xfId="0" applyFont="1" applyFill="1" applyAlignment="1">
      <alignment horizontal="center" vertical="top" wrapText="1"/>
    </xf>
    <xf numFmtId="0" fontId="43" fillId="9" borderId="0" xfId="0" applyFont="1" applyFill="1" applyAlignment="1">
      <alignment horizontal="left" vertical="top" wrapText="1"/>
    </xf>
    <xf numFmtId="4" fontId="43" fillId="9" borderId="0" xfId="0" applyNumberFormat="1" applyFont="1" applyFill="1" applyAlignment="1">
      <alignment horizontal="right" vertical="top" wrapText="1"/>
    </xf>
    <xf numFmtId="4" fontId="43" fillId="9" borderId="0" xfId="0" applyNumberFormat="1" applyFont="1" applyFill="1" applyAlignment="1">
      <alignment horizontal="center" vertical="top" wrapText="1"/>
    </xf>
    <xf numFmtId="0" fontId="26" fillId="0" borderId="12" xfId="0" applyFont="1" applyBorder="1" applyAlignment="1">
      <alignment horizontal="center" vertical="center"/>
    </xf>
    <xf numFmtId="175" fontId="30" fillId="7" borderId="44" xfId="0" applyNumberFormat="1" applyFont="1" applyFill="1" applyBorder="1" applyAlignment="1">
      <alignment horizontal="center" vertical="center" wrapText="1"/>
    </xf>
    <xf numFmtId="0" fontId="43" fillId="0" borderId="44" xfId="0" applyFont="1" applyBorder="1" applyAlignment="1">
      <alignment horizontal="center" vertical="center" wrapText="1"/>
    </xf>
    <xf numFmtId="169" fontId="55" fillId="0" borderId="44" xfId="10" applyNumberFormat="1" applyBorder="1" applyAlignment="1">
      <alignment horizontal="center" vertical="center" wrapText="1"/>
    </xf>
    <xf numFmtId="4" fontId="55" fillId="0" borderId="44" xfId="10" applyNumberFormat="1" applyBorder="1" applyAlignment="1">
      <alignment horizontal="center" vertical="center" wrapText="1"/>
    </xf>
    <xf numFmtId="4" fontId="43" fillId="0" borderId="44" xfId="0" applyNumberFormat="1" applyFont="1" applyBorder="1" applyAlignment="1">
      <alignment horizontal="center" vertical="center" wrapText="1"/>
    </xf>
    <xf numFmtId="175" fontId="43" fillId="0" borderId="44" xfId="0" applyNumberFormat="1" applyFont="1" applyBorder="1" applyAlignment="1">
      <alignment horizontal="center" vertical="center" wrapText="1"/>
    </xf>
    <xf numFmtId="169" fontId="43" fillId="0" borderId="44" xfId="0" applyNumberFormat="1" applyFont="1" applyBorder="1" applyAlignment="1">
      <alignment horizontal="center" vertical="center" wrapText="1"/>
    </xf>
    <xf numFmtId="14" fontId="43" fillId="0" borderId="44" xfId="0" applyNumberFormat="1" applyFont="1" applyBorder="1" applyAlignment="1">
      <alignment horizontal="center" vertical="center" wrapText="1"/>
    </xf>
    <xf numFmtId="175" fontId="0" fillId="0" borderId="0" xfId="0" applyNumberFormat="1"/>
    <xf numFmtId="2" fontId="43" fillId="0" borderId="44" xfId="0" applyNumberFormat="1" applyFont="1" applyBorder="1" applyAlignment="1">
      <alignment horizontal="center" vertical="center" wrapText="1"/>
    </xf>
    <xf numFmtId="49" fontId="43" fillId="0" borderId="44" xfId="0" applyNumberFormat="1" applyFont="1" applyBorder="1" applyAlignment="1">
      <alignment horizontal="center" vertical="center" wrapText="1"/>
    </xf>
    <xf numFmtId="169" fontId="43" fillId="0" borderId="12" xfId="0" applyNumberFormat="1" applyFont="1" applyBorder="1" applyAlignment="1">
      <alignment horizontal="center" vertical="center" wrapText="1"/>
    </xf>
    <xf numFmtId="0" fontId="26" fillId="0" borderId="0" xfId="0" applyFont="1" applyProtection="1">
      <protection locked="0"/>
    </xf>
    <xf numFmtId="169" fontId="43" fillId="0" borderId="44" xfId="0" applyNumberFormat="1" applyFont="1" applyBorder="1" applyAlignment="1">
      <alignment horizontal="right" vertical="center" wrapText="1"/>
    </xf>
    <xf numFmtId="4" fontId="43" fillId="0" borderId="44" xfId="0" applyNumberFormat="1" applyFont="1" applyBorder="1" applyAlignment="1">
      <alignment horizontal="right" vertical="center" wrapText="1"/>
    </xf>
    <xf numFmtId="0" fontId="34" fillId="0" borderId="0" xfId="0" applyFont="1" applyAlignment="1">
      <alignment vertical="center"/>
    </xf>
    <xf numFmtId="0" fontId="56" fillId="0" borderId="0" xfId="0" applyFont="1" applyAlignment="1">
      <alignment vertical="center"/>
    </xf>
    <xf numFmtId="0" fontId="34" fillId="0" borderId="0" xfId="0" applyFont="1" applyAlignment="1" applyProtection="1">
      <alignment vertical="center" wrapText="1"/>
      <protection locked="0"/>
    </xf>
    <xf numFmtId="0" fontId="51" fillId="0" borderId="0" xfId="0" applyFont="1" applyAlignment="1" applyProtection="1">
      <alignment vertical="center" wrapText="1"/>
      <protection locked="0"/>
    </xf>
    <xf numFmtId="0" fontId="57" fillId="0" borderId="0" xfId="0" applyFont="1" applyAlignment="1">
      <alignment vertical="center"/>
    </xf>
    <xf numFmtId="0" fontId="51" fillId="0" borderId="0" xfId="0" applyFont="1" applyAlignment="1">
      <alignment vertical="center"/>
    </xf>
    <xf numFmtId="0" fontId="49" fillId="0" borderId="49" xfId="0" applyFont="1" applyBorder="1" applyAlignment="1">
      <alignment vertical="center" wrapText="1"/>
    </xf>
    <xf numFmtId="4" fontId="49" fillId="0" borderId="49" xfId="0" applyNumberFormat="1" applyFont="1" applyBorder="1" applyAlignment="1">
      <alignment vertical="center" wrapText="1"/>
    </xf>
    <xf numFmtId="9" fontId="47" fillId="0" borderId="49" xfId="2" applyFont="1" applyFill="1" applyBorder="1" applyAlignment="1">
      <alignment horizontal="right" vertical="center" wrapText="1"/>
    </xf>
    <xf numFmtId="4" fontId="56" fillId="0" borderId="0" xfId="0" applyNumberFormat="1" applyFont="1" applyAlignment="1">
      <alignment horizontal="right" vertical="center"/>
    </xf>
    <xf numFmtId="0" fontId="49" fillId="0" borderId="56" xfId="0" applyFont="1" applyBorder="1" applyAlignment="1">
      <alignment vertical="center" wrapText="1"/>
    </xf>
    <xf numFmtId="4" fontId="49" fillId="0" borderId="56" xfId="0" applyNumberFormat="1" applyFont="1" applyBorder="1" applyAlignment="1">
      <alignment vertical="center" wrapText="1"/>
    </xf>
    <xf numFmtId="173" fontId="49" fillId="11" borderId="56" xfId="0" applyNumberFormat="1" applyFont="1" applyFill="1" applyBorder="1" applyAlignment="1">
      <alignment horizontal="right" vertical="center" wrapText="1"/>
    </xf>
    <xf numFmtId="4" fontId="47" fillId="0" borderId="56" xfId="0" applyNumberFormat="1" applyFont="1" applyBorder="1" applyAlignment="1">
      <alignment horizontal="right" vertical="center" wrapText="1"/>
    </xf>
    <xf numFmtId="0" fontId="35" fillId="0" borderId="49" xfId="0" applyFont="1" applyBorder="1" applyAlignment="1">
      <alignment vertical="center" wrapText="1"/>
    </xf>
    <xf numFmtId="4" fontId="35" fillId="0" borderId="49" xfId="0" applyNumberFormat="1" applyFont="1" applyBorder="1" applyAlignment="1">
      <alignment vertical="center" wrapText="1"/>
    </xf>
    <xf numFmtId="171" fontId="35" fillId="0" borderId="49" xfId="0" applyNumberFormat="1" applyFont="1" applyBorder="1" applyAlignment="1">
      <alignment horizontal="right" vertical="center" wrapText="1"/>
    </xf>
    <xf numFmtId="9" fontId="58" fillId="0" borderId="49" xfId="2" applyFont="1" applyFill="1" applyBorder="1" applyAlignment="1">
      <alignment horizontal="right" vertical="center" wrapText="1"/>
    </xf>
    <xf numFmtId="173" fontId="49" fillId="0" borderId="56" xfId="0" applyNumberFormat="1" applyFont="1" applyBorder="1" applyAlignment="1">
      <alignment horizontal="right" vertical="center" wrapText="1"/>
    </xf>
    <xf numFmtId="0" fontId="34" fillId="8" borderId="50" xfId="0" applyFont="1" applyFill="1" applyBorder="1" applyAlignment="1" applyProtection="1">
      <alignment vertical="center" wrapText="1"/>
      <protection locked="0"/>
    </xf>
    <xf numFmtId="0" fontId="34" fillId="8" borderId="52" xfId="0" applyFont="1" applyFill="1" applyBorder="1" applyAlignment="1" applyProtection="1">
      <alignment vertical="center" wrapText="1"/>
      <protection locked="0"/>
    </xf>
    <xf numFmtId="0" fontId="34" fillId="8" borderId="51" xfId="0" applyFont="1" applyFill="1" applyBorder="1" applyAlignment="1" applyProtection="1">
      <alignment vertical="center" wrapText="1"/>
      <protection locked="0"/>
    </xf>
    <xf numFmtId="0" fontId="34" fillId="8" borderId="46" xfId="0" applyFont="1" applyFill="1" applyBorder="1" applyAlignment="1" applyProtection="1">
      <alignment vertical="center" wrapText="1"/>
      <protection locked="0"/>
    </xf>
    <xf numFmtId="4" fontId="59" fillId="8" borderId="44" xfId="0" applyNumberFormat="1" applyFont="1" applyFill="1" applyBorder="1" applyAlignment="1">
      <alignment vertical="center" wrapText="1"/>
    </xf>
    <xf numFmtId="4" fontId="56" fillId="0" borderId="0" xfId="0" applyNumberFormat="1" applyFont="1" applyAlignment="1">
      <alignment vertical="center"/>
    </xf>
    <xf numFmtId="0" fontId="43" fillId="0" borderId="44" xfId="0" applyFont="1" applyBorder="1" applyAlignment="1">
      <alignment horizontal="left" vertical="center" wrapText="1"/>
    </xf>
    <xf numFmtId="0" fontId="53" fillId="0" borderId="44" xfId="0" applyFont="1" applyBorder="1" applyAlignment="1">
      <alignment horizontal="left" vertical="top" wrapText="1"/>
    </xf>
    <xf numFmtId="0" fontId="60" fillId="5" borderId="55" xfId="0" applyFont="1" applyFill="1" applyBorder="1" applyAlignment="1">
      <alignment horizontal="center" vertical="center" wrapText="1"/>
    </xf>
    <xf numFmtId="1" fontId="50" fillId="5" borderId="49" xfId="0" applyNumberFormat="1" applyFont="1" applyFill="1" applyBorder="1" applyAlignment="1">
      <alignment horizontal="center" vertical="center" wrapText="1"/>
    </xf>
    <xf numFmtId="0" fontId="46" fillId="0" borderId="0" xfId="0" applyFont="1" applyAlignment="1" applyProtection="1">
      <alignment vertical="center" wrapText="1"/>
      <protection locked="0"/>
    </xf>
    <xf numFmtId="4" fontId="61" fillId="0" borderId="0" xfId="0" applyNumberFormat="1" applyFont="1" applyAlignment="1">
      <alignment horizontal="right" vertical="center" wrapText="1"/>
    </xf>
    <xf numFmtId="4" fontId="61" fillId="0" borderId="0" xfId="0" applyNumberFormat="1" applyFont="1" applyAlignment="1">
      <alignment vertical="center" wrapText="1"/>
    </xf>
    <xf numFmtId="0" fontId="34" fillId="0" borderId="0" xfId="0" applyFont="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34" fillId="0" borderId="0" xfId="0" applyFont="1" applyAlignment="1">
      <alignment horizontal="center" vertical="center"/>
    </xf>
    <xf numFmtId="0" fontId="62" fillId="0" borderId="58" xfId="0" applyFont="1" applyBorder="1" applyAlignment="1">
      <alignment vertical="center" wrapText="1"/>
    </xf>
    <xf numFmtId="0" fontId="62" fillId="0" borderId="12" xfId="0" applyFont="1" applyBorder="1" applyAlignment="1">
      <alignment vertical="center" wrapText="1"/>
    </xf>
    <xf numFmtId="0" fontId="62" fillId="0" borderId="12" xfId="0" applyFont="1" applyBorder="1" applyAlignment="1">
      <alignment horizontal="center" vertical="center" wrapText="1"/>
    </xf>
    <xf numFmtId="176" fontId="62" fillId="0" borderId="12" xfId="0" applyNumberFormat="1" applyFont="1" applyBorder="1" applyAlignment="1">
      <alignment horizontal="center" vertical="center" wrapText="1"/>
    </xf>
    <xf numFmtId="0" fontId="62" fillId="0" borderId="59" xfId="0" applyFont="1" applyBorder="1" applyAlignment="1">
      <alignment vertical="center" wrapText="1"/>
    </xf>
    <xf numFmtId="0" fontId="53" fillId="0" borderId="0" xfId="0" applyFont="1" applyAlignment="1">
      <alignment horizontal="center" vertical="top" wrapText="1"/>
    </xf>
    <xf numFmtId="0" fontId="53" fillId="0" borderId="0" xfId="0" applyFont="1" applyAlignment="1">
      <alignment horizontal="justify" vertical="top" wrapText="1"/>
    </xf>
    <xf numFmtId="0" fontId="53" fillId="0" borderId="0" xfId="0" applyFont="1" applyAlignment="1">
      <alignment horizontal="center" vertical="center" wrapText="1"/>
    </xf>
    <xf numFmtId="0" fontId="29" fillId="0" borderId="0" xfId="0" applyFont="1" applyAlignment="1">
      <alignment vertical="center"/>
    </xf>
    <xf numFmtId="0" fontId="53" fillId="0" borderId="44" xfId="0" applyFont="1" applyBorder="1" applyAlignment="1">
      <alignment horizontal="center" vertical="center" wrapText="1"/>
    </xf>
    <xf numFmtId="0" fontId="53" fillId="0" borderId="44" xfId="0" applyFont="1" applyBorder="1" applyAlignment="1">
      <alignment horizontal="justify" vertical="center" wrapText="1"/>
    </xf>
    <xf numFmtId="169" fontId="53" fillId="0" borderId="44" xfId="0" applyNumberFormat="1" applyFont="1" applyBorder="1" applyAlignment="1">
      <alignment horizontal="right" vertical="center" wrapText="1"/>
    </xf>
    <xf numFmtId="4" fontId="53" fillId="0" borderId="44" xfId="0" applyNumberFormat="1" applyFont="1" applyBorder="1" applyAlignment="1">
      <alignment horizontal="right" vertical="center" wrapText="1"/>
    </xf>
    <xf numFmtId="0" fontId="53" fillId="0" borderId="0" xfId="0" applyFont="1" applyAlignment="1">
      <alignment horizontal="justify" vertical="center" wrapText="1"/>
    </xf>
    <xf numFmtId="4" fontId="54" fillId="0" borderId="44" xfId="0" applyNumberFormat="1" applyFont="1" applyBorder="1" applyAlignment="1">
      <alignment horizontal="right" vertical="center" wrapText="1"/>
    </xf>
    <xf numFmtId="0" fontId="64" fillId="0" borderId="0" xfId="0" applyFont="1"/>
    <xf numFmtId="0" fontId="65" fillId="0" borderId="44" xfId="0" applyFont="1" applyBorder="1" applyAlignment="1">
      <alignment horizontal="center" vertical="top" wrapText="1"/>
    </xf>
    <xf numFmtId="0" fontId="65" fillId="0" borderId="44" xfId="0" applyFont="1" applyBorder="1" applyAlignment="1">
      <alignment horizontal="justify" vertical="top" wrapText="1"/>
    </xf>
    <xf numFmtId="169" fontId="65" fillId="0" borderId="44" xfId="0" applyNumberFormat="1" applyFont="1" applyBorder="1" applyAlignment="1">
      <alignment horizontal="right" vertical="top" wrapText="1"/>
    </xf>
    <xf numFmtId="4" fontId="65" fillId="0" borderId="44" xfId="0" applyNumberFormat="1" applyFont="1" applyBorder="1" applyAlignment="1">
      <alignment horizontal="right" vertical="top" wrapText="1"/>
    </xf>
    <xf numFmtId="0" fontId="64" fillId="0" borderId="0" xfId="0" applyFont="1" applyAlignment="1" applyProtection="1">
      <alignment wrapText="1"/>
      <protection locked="0"/>
    </xf>
    <xf numFmtId="0" fontId="28" fillId="5" borderId="3" xfId="0" applyFont="1" applyFill="1" applyBorder="1" applyAlignment="1">
      <alignment horizontal="center" vertical="center"/>
    </xf>
    <xf numFmtId="172" fontId="29" fillId="3" borderId="5" xfId="0" applyNumberFormat="1" applyFont="1" applyFill="1" applyBorder="1" applyAlignment="1">
      <alignment horizontal="center"/>
    </xf>
    <xf numFmtId="0" fontId="34" fillId="0" borderId="8" xfId="0" applyFont="1" applyBorder="1" applyAlignment="1">
      <alignment vertical="top" wrapText="1"/>
    </xf>
    <xf numFmtId="14" fontId="28" fillId="0" borderId="5" xfId="0" applyNumberFormat="1" applyFont="1" applyBorder="1" applyAlignment="1">
      <alignment horizontal="right" vertical="center"/>
    </xf>
    <xf numFmtId="0" fontId="47" fillId="4" borderId="62" xfId="0" applyFont="1" applyFill="1" applyBorder="1" applyAlignment="1">
      <alignment horizontal="center" vertical="center" wrapText="1"/>
    </xf>
    <xf numFmtId="4" fontId="30" fillId="5" borderId="62" xfId="0" applyNumberFormat="1" applyFont="1" applyFill="1" applyBorder="1" applyAlignment="1">
      <alignment horizontal="right" vertical="center" wrapText="1"/>
    </xf>
    <xf numFmtId="0" fontId="29" fillId="0" borderId="5" xfId="0" applyFont="1" applyBorder="1"/>
    <xf numFmtId="4" fontId="47" fillId="0" borderId="64" xfId="0" applyNumberFormat="1" applyFont="1" applyBorder="1" applyAlignment="1">
      <alignment horizontal="right" vertical="center" wrapText="1"/>
    </xf>
    <xf numFmtId="0" fontId="49" fillId="0" borderId="12" xfId="0" applyFont="1" applyBorder="1" applyAlignment="1">
      <alignment horizontal="left" vertical="center" wrapText="1"/>
    </xf>
    <xf numFmtId="4" fontId="49" fillId="0" borderId="12" xfId="0" applyNumberFormat="1" applyFont="1" applyBorder="1" applyAlignment="1">
      <alignment horizontal="right" vertical="center" wrapText="1"/>
    </xf>
    <xf numFmtId="10" fontId="49" fillId="0" borderId="12" xfId="2" applyNumberFormat="1" applyFont="1" applyBorder="1" applyAlignment="1">
      <alignment horizontal="right" vertical="center" wrapText="1"/>
    </xf>
    <xf numFmtId="0" fontId="49" fillId="0" borderId="12" xfId="0" applyFont="1" applyBorder="1" applyAlignment="1">
      <alignment horizontal="justify" vertical="center" wrapText="1"/>
    </xf>
    <xf numFmtId="10" fontId="49" fillId="0" borderId="12" xfId="2" applyNumberFormat="1" applyFont="1" applyFill="1" applyBorder="1" applyAlignment="1">
      <alignment horizontal="right" vertical="center" wrapText="1"/>
    </xf>
    <xf numFmtId="0" fontId="30" fillId="5" borderId="49" xfId="0" applyFont="1" applyFill="1" applyBorder="1" applyAlignment="1">
      <alignment horizontal="left" vertical="center" wrapText="1"/>
    </xf>
    <xf numFmtId="0" fontId="30" fillId="5" borderId="52" xfId="0" applyFont="1" applyFill="1" applyBorder="1" applyAlignment="1">
      <alignment vertical="center" wrapText="1"/>
    </xf>
    <xf numFmtId="0" fontId="30" fillId="5" borderId="55" xfId="0" applyFont="1" applyFill="1" applyBorder="1" applyAlignment="1">
      <alignment vertical="center" wrapText="1"/>
    </xf>
    <xf numFmtId="4" fontId="30" fillId="5" borderId="63" xfId="0" applyNumberFormat="1" applyFont="1" applyFill="1" applyBorder="1" applyAlignment="1">
      <alignment horizontal="right" vertical="center" wrapText="1"/>
    </xf>
    <xf numFmtId="0" fontId="30" fillId="5" borderId="56" xfId="0" applyFont="1" applyFill="1" applyBorder="1" applyAlignment="1">
      <alignment horizontal="left" vertical="center" wrapText="1"/>
    </xf>
    <xf numFmtId="0" fontId="30" fillId="5" borderId="46" xfId="0" applyFont="1" applyFill="1" applyBorder="1" applyAlignment="1">
      <alignment vertical="center" wrapText="1"/>
    </xf>
    <xf numFmtId="0" fontId="30" fillId="5" borderId="60" xfId="0" applyFont="1" applyFill="1" applyBorder="1" applyAlignment="1">
      <alignment vertical="center" wrapText="1"/>
    </xf>
    <xf numFmtId="4" fontId="30" fillId="5" borderId="64" xfId="0" applyNumberFormat="1" applyFont="1" applyFill="1" applyBorder="1" applyAlignment="1">
      <alignment horizontal="right" vertical="center" wrapText="1"/>
    </xf>
    <xf numFmtId="0" fontId="30" fillId="5" borderId="57" xfId="0" applyFont="1" applyFill="1" applyBorder="1" applyAlignment="1">
      <alignment horizontal="left" vertical="center" wrapText="1"/>
    </xf>
    <xf numFmtId="0" fontId="30" fillId="5" borderId="0" xfId="0" applyFont="1" applyFill="1" applyAlignment="1">
      <alignment vertical="center" wrapText="1"/>
    </xf>
    <xf numFmtId="0" fontId="30" fillId="5" borderId="65" xfId="0" applyFont="1" applyFill="1" applyBorder="1" applyAlignment="1">
      <alignment vertical="center" wrapText="1"/>
    </xf>
    <xf numFmtId="4" fontId="30" fillId="5" borderId="66" xfId="0" applyNumberFormat="1" applyFont="1" applyFill="1" applyBorder="1" applyAlignment="1">
      <alignment horizontal="right" vertical="center" wrapText="1"/>
    </xf>
    <xf numFmtId="0" fontId="30" fillId="0" borderId="45" xfId="0" applyFont="1" applyBorder="1" applyAlignment="1">
      <alignment horizontal="left" vertical="center" wrapText="1"/>
    </xf>
    <xf numFmtId="0" fontId="30" fillId="0" borderId="54" xfId="0" applyFont="1" applyBorder="1" applyAlignment="1">
      <alignment horizontal="left" vertical="center" wrapText="1"/>
    </xf>
    <xf numFmtId="0" fontId="30" fillId="0" borderId="48" xfId="0" applyFont="1" applyBorder="1" applyAlignment="1">
      <alignment horizontal="left" vertical="center" wrapText="1"/>
    </xf>
    <xf numFmtId="2" fontId="49" fillId="0" borderId="12" xfId="0" applyNumberFormat="1" applyFont="1" applyBorder="1" applyAlignment="1">
      <alignment horizontal="left" vertical="center" wrapText="1"/>
    </xf>
    <xf numFmtId="0" fontId="26" fillId="0" borderId="12" xfId="0" applyFont="1" applyBorder="1" applyAlignment="1">
      <alignment horizontal="center" vertical="center" wrapText="1"/>
    </xf>
    <xf numFmtId="0" fontId="26" fillId="0" borderId="47" xfId="0" applyFont="1" applyBorder="1" applyAlignment="1">
      <alignment horizontal="center" vertical="center"/>
    </xf>
    <xf numFmtId="0" fontId="53" fillId="0" borderId="48" xfId="0" applyFont="1" applyBorder="1" applyAlignment="1">
      <alignment horizontal="justify" vertical="top" wrapText="1"/>
    </xf>
    <xf numFmtId="0" fontId="53" fillId="0" borderId="56" xfId="0" applyFont="1" applyBorder="1" applyAlignment="1">
      <alignment horizontal="center" vertical="top" wrapText="1"/>
    </xf>
    <xf numFmtId="0" fontId="53" fillId="0" borderId="12" xfId="0" applyFont="1" applyBorder="1" applyAlignment="1">
      <alignment horizontal="center" vertical="top" wrapText="1"/>
    </xf>
    <xf numFmtId="0" fontId="30" fillId="7" borderId="49" xfId="0" applyFont="1" applyFill="1" applyBorder="1" applyAlignment="1">
      <alignment horizontal="center" vertical="center" wrapText="1"/>
    </xf>
    <xf numFmtId="0" fontId="53" fillId="0" borderId="12" xfId="0" applyFont="1" applyBorder="1" applyAlignment="1">
      <alignment horizontal="center" vertical="center" wrapText="1"/>
    </xf>
    <xf numFmtId="0" fontId="53" fillId="0" borderId="12" xfId="0" applyFont="1" applyBorder="1" applyAlignment="1">
      <alignment horizontal="justify" vertical="center" wrapText="1"/>
    </xf>
    <xf numFmtId="169" fontId="53" fillId="0" borderId="12" xfId="0" applyNumberFormat="1" applyFont="1" applyBorder="1" applyAlignment="1">
      <alignment horizontal="right" vertical="center" wrapText="1"/>
    </xf>
    <xf numFmtId="4" fontId="53" fillId="0" borderId="12" xfId="0" applyNumberFormat="1" applyFont="1" applyBorder="1" applyAlignment="1">
      <alignment horizontal="right" vertical="center" wrapText="1"/>
    </xf>
    <xf numFmtId="0" fontId="43" fillId="0" borderId="44" xfId="0" applyFont="1" applyBorder="1" applyAlignment="1">
      <alignment horizontal="justify" vertical="center" wrapText="1"/>
    </xf>
    <xf numFmtId="0" fontId="29" fillId="0" borderId="0" xfId="0" applyFont="1" applyAlignment="1" applyProtection="1">
      <alignment vertical="center" wrapText="1"/>
      <protection locked="0"/>
    </xf>
    <xf numFmtId="49" fontId="53" fillId="0" borderId="44" xfId="0" applyNumberFormat="1" applyFont="1" applyBorder="1" applyAlignment="1">
      <alignment horizontal="center" vertical="center" wrapText="1"/>
    </xf>
    <xf numFmtId="0" fontId="49" fillId="0" borderId="44" xfId="0" applyFont="1" applyBorder="1" applyAlignment="1">
      <alignment horizontal="justify" vertical="center" wrapText="1"/>
    </xf>
    <xf numFmtId="12" fontId="53" fillId="0" borderId="44" xfId="0" applyNumberFormat="1" applyFont="1" applyBorder="1" applyAlignment="1">
      <alignment horizontal="center" vertical="center" wrapText="1"/>
    </xf>
    <xf numFmtId="49" fontId="53" fillId="0" borderId="44" xfId="0" applyNumberFormat="1" applyFont="1" applyBorder="1" applyAlignment="1">
      <alignment horizontal="center" vertical="top" wrapText="1"/>
    </xf>
    <xf numFmtId="0" fontId="43" fillId="12" borderId="0" xfId="0" applyFont="1" applyFill="1" applyAlignment="1">
      <alignment horizontal="center" vertical="top" wrapText="1"/>
    </xf>
    <xf numFmtId="0" fontId="43" fillId="12" borderId="0" xfId="0" applyFont="1" applyFill="1" applyAlignment="1">
      <alignment horizontal="left" vertical="top" wrapText="1"/>
    </xf>
    <xf numFmtId="0" fontId="30" fillId="0" borderId="44" xfId="0" applyFont="1" applyBorder="1" applyAlignment="1">
      <alignment horizontal="right" vertical="center" wrapText="1"/>
    </xf>
    <xf numFmtId="0" fontId="53" fillId="0" borderId="54" xfId="0" applyFont="1" applyBorder="1" applyAlignment="1">
      <alignment horizontal="left" vertical="top" wrapText="1"/>
    </xf>
    <xf numFmtId="0" fontId="53" fillId="0" borderId="0" xfId="0" applyFont="1" applyAlignment="1">
      <alignment horizontal="center" vertical="center" wrapText="1"/>
    </xf>
    <xf numFmtId="0" fontId="43" fillId="0" borderId="0" xfId="0" applyFont="1" applyAlignment="1">
      <alignment horizontal="left" vertical="top" wrapText="1"/>
    </xf>
    <xf numFmtId="4" fontId="30" fillId="0" borderId="44" xfId="0" applyNumberFormat="1" applyFont="1" applyBorder="1" applyAlignment="1">
      <alignment horizontal="right" vertical="top" wrapText="1"/>
    </xf>
    <xf numFmtId="4" fontId="43" fillId="0" borderId="44" xfId="0" applyNumberFormat="1" applyFont="1" applyBorder="1" applyAlignment="1">
      <alignment horizontal="right" vertical="top" wrapText="1"/>
    </xf>
    <xf numFmtId="0" fontId="30" fillId="0" borderId="44" xfId="0" applyFont="1" applyBorder="1" applyAlignment="1">
      <alignment horizontal="center" vertical="center" wrapText="1"/>
    </xf>
    <xf numFmtId="0" fontId="49" fillId="0" borderId="44" xfId="0" applyFont="1" applyBorder="1" applyAlignment="1">
      <alignment horizontal="center" vertical="center" wrapText="1"/>
    </xf>
    <xf numFmtId="4" fontId="49" fillId="0" borderId="44" xfId="0" applyNumberFormat="1" applyFont="1" applyBorder="1" applyAlignment="1">
      <alignment horizontal="right" vertical="center" wrapText="1"/>
    </xf>
    <xf numFmtId="0" fontId="30" fillId="0" borderId="0" xfId="0" applyFont="1" applyAlignment="1">
      <alignment horizontal="right" vertical="center" wrapText="1"/>
    </xf>
    <xf numFmtId="0" fontId="30" fillId="0" borderId="0" xfId="0" applyFont="1" applyBorder="1" applyAlignment="1">
      <alignment horizontal="right" vertical="center" wrapText="1"/>
    </xf>
    <xf numFmtId="4" fontId="30" fillId="0" borderId="0" xfId="0" applyNumberFormat="1" applyFont="1" applyBorder="1" applyAlignment="1">
      <alignment horizontal="right" vertical="center" wrapText="1"/>
    </xf>
    <xf numFmtId="0" fontId="24" fillId="0" borderId="0" xfId="0" applyFont="1" applyAlignment="1" applyProtection="1">
      <alignment vertical="center" wrapText="1"/>
      <protection locked="0"/>
    </xf>
    <xf numFmtId="0" fontId="49" fillId="0" borderId="44" xfId="0" applyFont="1" applyBorder="1" applyAlignment="1">
      <alignment horizontal="left" vertical="center" wrapText="1"/>
    </xf>
    <xf numFmtId="174" fontId="43" fillId="0" borderId="44" xfId="11" applyNumberFormat="1" applyFont="1" applyBorder="1" applyAlignment="1">
      <alignment horizontal="center" vertical="center" wrapText="1"/>
    </xf>
    <xf numFmtId="49" fontId="49" fillId="0" borderId="44" xfId="0" applyNumberFormat="1" applyFont="1" applyBorder="1" applyAlignment="1">
      <alignment horizontal="center" vertical="center" wrapText="1"/>
    </xf>
    <xf numFmtId="0" fontId="49" fillId="0" borderId="54" xfId="0" applyFont="1" applyBorder="1" applyAlignment="1">
      <alignment horizontal="justify" vertical="center" wrapText="1"/>
    </xf>
    <xf numFmtId="10" fontId="14" fillId="0" borderId="7" xfId="0" applyNumberFormat="1" applyFont="1" applyBorder="1" applyAlignment="1">
      <alignment horizontal="left" vertical="center" wrapText="1"/>
    </xf>
    <xf numFmtId="0" fontId="14" fillId="0" borderId="8" xfId="0" applyFont="1" applyBorder="1" applyAlignment="1">
      <alignment horizontal="left" vertical="center" wrapText="1"/>
    </xf>
    <xf numFmtId="49" fontId="14" fillId="0" borderId="18" xfId="0" applyNumberFormat="1" applyFont="1" applyBorder="1" applyAlignment="1">
      <alignment horizontal="left" vertical="center"/>
    </xf>
    <xf numFmtId="49" fontId="14" fillId="0" borderId="42" xfId="0" applyNumberFormat="1" applyFont="1" applyBorder="1" applyAlignment="1">
      <alignment horizontal="left" vertical="center"/>
    </xf>
    <xf numFmtId="49" fontId="14" fillId="0" borderId="20"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49" fontId="14" fillId="0" borderId="20" xfId="0" applyNumberFormat="1" applyFont="1" applyBorder="1" applyAlignment="1">
      <alignment horizontal="left" vertical="center"/>
    </xf>
    <xf numFmtId="49" fontId="14" fillId="0" borderId="22" xfId="0" applyNumberFormat="1" applyFont="1" applyBorder="1" applyAlignment="1">
      <alignment horizontal="left" vertical="center"/>
    </xf>
    <xf numFmtId="0" fontId="0" fillId="0" borderId="22" xfId="0" applyBorder="1"/>
    <xf numFmtId="168" fontId="14" fillId="0" borderId="20" xfId="0" applyNumberFormat="1" applyFont="1" applyBorder="1" applyAlignment="1">
      <alignment horizontal="left" vertical="center"/>
    </xf>
    <xf numFmtId="168" fontId="14" fillId="0" borderId="22" xfId="0" applyNumberFormat="1" applyFont="1" applyBorder="1" applyAlignment="1">
      <alignment horizontal="left" vertical="center"/>
    </xf>
    <xf numFmtId="0" fontId="14" fillId="0" borderId="20" xfId="0" applyFont="1" applyBorder="1" applyAlignment="1">
      <alignment horizontal="left" vertical="center" wrapText="1"/>
    </xf>
    <xf numFmtId="0" fontId="0" fillId="0" borderId="22" xfId="0" applyBorder="1" applyAlignment="1">
      <alignment vertical="center"/>
    </xf>
    <xf numFmtId="17" fontId="14" fillId="0" borderId="20" xfId="0" applyNumberFormat="1" applyFont="1" applyBorder="1" applyAlignment="1">
      <alignment horizontal="left" vertical="center"/>
    </xf>
    <xf numFmtId="17" fontId="14" fillId="0" borderId="22" xfId="0" applyNumberFormat="1" applyFont="1" applyBorder="1" applyAlignment="1">
      <alignment horizontal="left" vertical="center"/>
    </xf>
    <xf numFmtId="0" fontId="14" fillId="0" borderId="22" xfId="0" applyFont="1" applyBorder="1" applyAlignment="1">
      <alignment horizontal="left" vertical="center"/>
    </xf>
    <xf numFmtId="0" fontId="14" fillId="0" borderId="20" xfId="0" applyFont="1" applyBorder="1" applyAlignment="1">
      <alignment horizontal="justify" vertical="top" wrapText="1"/>
    </xf>
    <xf numFmtId="0" fontId="14" fillId="0" borderId="22" xfId="0" applyFont="1" applyBorder="1" applyAlignment="1">
      <alignment horizontal="justify" vertical="top" wrapText="1"/>
    </xf>
    <xf numFmtId="0" fontId="13" fillId="0" borderId="6" xfId="0" applyFont="1" applyBorder="1" applyAlignment="1">
      <alignment horizontal="left" vertical="center"/>
    </xf>
    <xf numFmtId="0" fontId="24" fillId="0" borderId="7" xfId="0" applyFont="1" applyBorder="1"/>
    <xf numFmtId="0" fontId="14" fillId="0" borderId="10" xfId="0" applyFont="1" applyBorder="1" applyAlignment="1">
      <alignment horizontal="justify" vertical="center" wrapText="1"/>
    </xf>
    <xf numFmtId="0" fontId="14" fillId="0" borderId="11" xfId="0" applyFont="1" applyBorder="1" applyAlignment="1">
      <alignment horizontal="justify"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4" fillId="0" borderId="4" xfId="0" applyFont="1" applyBorder="1" applyAlignment="1">
      <alignment horizontal="left" vertical="center"/>
    </xf>
    <xf numFmtId="0" fontId="0" fillId="0" borderId="0" xfId="0"/>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4" fontId="14" fillId="0" borderId="40" xfId="0" applyNumberFormat="1" applyFont="1" applyBorder="1" applyAlignment="1">
      <alignment horizontal="left" vertical="center"/>
    </xf>
    <xf numFmtId="14" fontId="14" fillId="0" borderId="23" xfId="0" applyNumberFormat="1"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4" xfId="3" applyFont="1" applyBorder="1" applyAlignment="1">
      <alignment horizontal="center"/>
    </xf>
    <xf numFmtId="0" fontId="7" fillId="0" borderId="0" xfId="3" applyFont="1" applyAlignment="1">
      <alignment horizontal="center"/>
    </xf>
    <xf numFmtId="0" fontId="7" fillId="0" borderId="5" xfId="3" applyFont="1" applyBorder="1" applyAlignment="1">
      <alignment horizontal="center"/>
    </xf>
    <xf numFmtId="0" fontId="7" fillId="0" borderId="4" xfId="3" applyFont="1" applyBorder="1" applyAlignment="1">
      <alignment horizontal="center" wrapText="1"/>
    </xf>
    <xf numFmtId="0" fontId="7" fillId="0" borderId="0" xfId="3" applyFont="1" applyAlignment="1">
      <alignment horizontal="center" wrapText="1"/>
    </xf>
    <xf numFmtId="0" fontId="7" fillId="0" borderId="5" xfId="3" applyFont="1" applyBorder="1" applyAlignment="1">
      <alignment horizontal="center" wrapText="1"/>
    </xf>
    <xf numFmtId="0" fontId="9" fillId="0" borderId="4"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14" fillId="0" borderId="0" xfId="0" applyFont="1" applyAlignment="1">
      <alignment horizontal="center" vertical="center" wrapText="1"/>
    </xf>
    <xf numFmtId="0" fontId="33" fillId="4" borderId="12" xfId="5" applyFont="1" applyFill="1" applyBorder="1" applyAlignment="1">
      <alignment horizontal="center" vertical="center" wrapText="1"/>
    </xf>
    <xf numFmtId="0" fontId="21" fillId="0" borderId="12" xfId="5" applyFont="1" applyBorder="1" applyAlignment="1">
      <alignment horizontal="left" vertical="center" wrapText="1"/>
    </xf>
    <xf numFmtId="0" fontId="42" fillId="0" borderId="47" xfId="5" applyFont="1" applyBorder="1" applyAlignment="1">
      <alignment horizontal="left" vertical="top" wrapText="1"/>
    </xf>
    <xf numFmtId="0" fontId="25" fillId="0" borderId="47" xfId="5" applyFont="1" applyBorder="1" applyAlignment="1">
      <alignment horizontal="left" vertical="top" wrapText="1"/>
    </xf>
    <xf numFmtId="0" fontId="43" fillId="0" borderId="0" xfId="0" applyFont="1" applyAlignment="1">
      <alignment horizontal="center" vertical="center" wrapText="1"/>
    </xf>
    <xf numFmtId="0" fontId="0" fillId="0" borderId="0" xfId="0" applyAlignment="1">
      <alignment horizontal="left" vertical="top" wrapText="1"/>
    </xf>
    <xf numFmtId="0" fontId="2" fillId="0" borderId="0" xfId="0" applyFont="1" applyAlignment="1">
      <alignment horizontal="center" vertical="top"/>
    </xf>
    <xf numFmtId="0" fontId="47" fillId="0" borderId="56" xfId="0" applyFont="1" applyBorder="1" applyAlignment="1">
      <alignment horizontal="right" vertical="center" wrapText="1"/>
    </xf>
    <xf numFmtId="0" fontId="52" fillId="0" borderId="0" xfId="0" applyFont="1" applyAlignment="1">
      <alignment horizontal="center" vertical="center" wrapText="1"/>
    </xf>
    <xf numFmtId="172" fontId="29" fillId="0" borderId="5" xfId="0" applyNumberFormat="1" applyFont="1" applyBorder="1" applyAlignment="1">
      <alignment horizontal="center" vertical="top" wrapText="1"/>
    </xf>
    <xf numFmtId="0" fontId="34" fillId="3" borderId="7" xfId="0" applyFont="1" applyFill="1" applyBorder="1" applyAlignment="1">
      <alignment horizontal="center" vertical="center"/>
    </xf>
    <xf numFmtId="0" fontId="28" fillId="3" borderId="12" xfId="0" applyFont="1" applyFill="1" applyBorder="1" applyAlignment="1">
      <alignment horizontal="center" vertical="top"/>
    </xf>
    <xf numFmtId="0" fontId="34" fillId="0" borderId="12" xfId="0" applyFont="1" applyBorder="1" applyAlignment="1">
      <alignment horizontal="left" vertical="top" wrapText="1"/>
    </xf>
    <xf numFmtId="0" fontId="29" fillId="0" borderId="4" xfId="0" applyFont="1" applyBorder="1" applyAlignment="1">
      <alignment horizontal="center" vertical="top" wrapText="1"/>
    </xf>
    <xf numFmtId="0" fontId="29" fillId="0" borderId="0" xfId="0" applyFont="1" applyAlignment="1">
      <alignment horizontal="center" vertical="top" wrapText="1"/>
    </xf>
    <xf numFmtId="0" fontId="29" fillId="3" borderId="0" xfId="0" applyFont="1" applyFill="1" applyAlignment="1">
      <alignment horizontal="center" vertical="top"/>
    </xf>
    <xf numFmtId="10" fontId="24" fillId="0" borderId="0" xfId="0" applyNumberFormat="1" applyFont="1" applyAlignment="1">
      <alignment horizontal="center" vertical="top"/>
    </xf>
    <xf numFmtId="0" fontId="24" fillId="0" borderId="0" xfId="0" applyFont="1" applyAlignment="1">
      <alignment horizontal="center" vertical="top"/>
    </xf>
    <xf numFmtId="0" fontId="28" fillId="3" borderId="47" xfId="0" applyFont="1" applyFill="1" applyBorder="1" applyAlignment="1">
      <alignment horizontal="center" vertical="top"/>
    </xf>
    <xf numFmtId="0" fontId="28" fillId="3" borderId="17" xfId="0" applyFont="1" applyFill="1" applyBorder="1" applyAlignment="1">
      <alignment horizontal="center" vertical="top"/>
    </xf>
    <xf numFmtId="0" fontId="28" fillId="3" borderId="53" xfId="0" applyFont="1" applyFill="1" applyBorder="1" applyAlignment="1">
      <alignment horizontal="center" vertical="top"/>
    </xf>
    <xf numFmtId="0" fontId="34" fillId="3" borderId="1" xfId="0" applyFont="1" applyFill="1" applyBorder="1" applyAlignment="1">
      <alignment horizontal="left" vertical="top"/>
    </xf>
    <xf numFmtId="0" fontId="34" fillId="3" borderId="3" xfId="0" applyFont="1" applyFill="1" applyBorder="1" applyAlignment="1">
      <alignment horizontal="left" vertical="top"/>
    </xf>
    <xf numFmtId="0" fontId="34" fillId="3" borderId="4" xfId="0" applyFont="1" applyFill="1" applyBorder="1" applyAlignment="1">
      <alignment horizontal="left" vertical="top"/>
    </xf>
    <xf numFmtId="0" fontId="34" fillId="3" borderId="5" xfId="0" applyFont="1" applyFill="1" applyBorder="1" applyAlignment="1">
      <alignment horizontal="left" vertical="top"/>
    </xf>
    <xf numFmtId="0" fontId="34" fillId="3" borderId="6" xfId="0" applyFont="1" applyFill="1" applyBorder="1" applyAlignment="1">
      <alignment horizontal="left" vertical="top"/>
    </xf>
    <xf numFmtId="0" fontId="34" fillId="3" borderId="8" xfId="0" applyFont="1" applyFill="1" applyBorder="1" applyAlignment="1">
      <alignment horizontal="left" vertical="top"/>
    </xf>
    <xf numFmtId="0" fontId="29" fillId="3" borderId="4" xfId="0" applyFont="1" applyFill="1" applyBorder="1" applyAlignment="1">
      <alignment horizontal="center" vertical="center"/>
    </xf>
    <xf numFmtId="0" fontId="29" fillId="3" borderId="0" xfId="0" applyFont="1" applyFill="1" applyAlignment="1">
      <alignment horizontal="center" vertical="center"/>
    </xf>
    <xf numFmtId="0" fontId="44" fillId="3" borderId="2" xfId="0" applyFont="1" applyFill="1" applyBorder="1" applyAlignment="1">
      <alignment horizontal="center" vertical="center" wrapText="1"/>
    </xf>
    <xf numFmtId="0" fontId="44" fillId="3" borderId="0" xfId="0" applyFont="1" applyFill="1" applyAlignment="1">
      <alignment horizontal="center" vertical="center" wrapText="1"/>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0" xfId="0" applyFont="1" applyFill="1" applyAlignment="1">
      <alignment horizontal="center" vertical="center"/>
    </xf>
    <xf numFmtId="0" fontId="26" fillId="3" borderId="47" xfId="0" applyFont="1" applyFill="1" applyBorder="1" applyAlignment="1">
      <alignment horizontal="center" vertical="top"/>
    </xf>
    <xf numFmtId="0" fontId="26" fillId="3" borderId="17" xfId="0" applyFont="1" applyFill="1" applyBorder="1" applyAlignment="1">
      <alignment horizontal="center" vertical="top"/>
    </xf>
    <xf numFmtId="0" fontId="26" fillId="3" borderId="53" xfId="0" applyFont="1" applyFill="1" applyBorder="1" applyAlignment="1">
      <alignment horizontal="center" vertical="top"/>
    </xf>
    <xf numFmtId="0" fontId="28" fillId="5" borderId="1" xfId="0" applyFont="1" applyFill="1" applyBorder="1" applyAlignment="1">
      <alignment horizontal="center" vertical="center"/>
    </xf>
    <xf numFmtId="0" fontId="28" fillId="5" borderId="2" xfId="0" applyFont="1" applyFill="1" applyBorder="1" applyAlignment="1">
      <alignment horizontal="center" vertical="center"/>
    </xf>
    <xf numFmtId="0" fontId="30" fillId="0" borderId="45" xfId="0" applyFont="1" applyBorder="1" applyAlignment="1">
      <alignment horizontal="left" vertical="center" wrapText="1"/>
    </xf>
    <xf numFmtId="0" fontId="30" fillId="0" borderId="54" xfId="0" applyFont="1" applyBorder="1" applyAlignment="1">
      <alignment horizontal="left" vertical="center" wrapText="1"/>
    </xf>
    <xf numFmtId="0" fontId="30" fillId="0" borderId="48" xfId="0" applyFont="1" applyBorder="1" applyAlignment="1">
      <alignment horizontal="left" vertical="center" wrapText="1"/>
    </xf>
    <xf numFmtId="0" fontId="30" fillId="7" borderId="44" xfId="0" applyFont="1" applyFill="1" applyBorder="1" applyAlignment="1">
      <alignment horizontal="left" vertical="center" wrapText="1"/>
    </xf>
    <xf numFmtId="0" fontId="30" fillId="0" borderId="44" xfId="0" applyFont="1" applyBorder="1" applyAlignment="1">
      <alignment horizontal="right" vertical="top" wrapText="1"/>
    </xf>
    <xf numFmtId="0" fontId="30" fillId="0" borderId="44" xfId="0" applyFont="1" applyBorder="1" applyAlignment="1">
      <alignment horizontal="right" vertical="center" wrapText="1"/>
    </xf>
    <xf numFmtId="0" fontId="53" fillId="0" borderId="54" xfId="0" applyFont="1" applyBorder="1" applyAlignment="1">
      <alignment horizontal="left" vertical="top" wrapText="1"/>
    </xf>
    <xf numFmtId="0" fontId="26" fillId="3" borderId="0" xfId="0" applyFont="1" applyFill="1" applyAlignment="1">
      <alignment horizontal="center" vertical="center" wrapText="1"/>
    </xf>
    <xf numFmtId="0" fontId="26" fillId="3" borderId="0" xfId="0" applyFont="1" applyFill="1" applyAlignment="1">
      <alignment horizontal="center" vertical="center"/>
    </xf>
    <xf numFmtId="0" fontId="54" fillId="0" borderId="45" xfId="0" applyFont="1" applyBorder="1" applyAlignment="1">
      <alignment horizontal="right" vertical="top" wrapText="1"/>
    </xf>
    <xf numFmtId="0" fontId="54" fillId="0" borderId="48" xfId="0" applyFont="1" applyBorder="1" applyAlignment="1">
      <alignment horizontal="right" vertical="top" wrapText="1"/>
    </xf>
    <xf numFmtId="0" fontId="30" fillId="0" borderId="45" xfId="0" applyFont="1" applyBorder="1" applyAlignment="1">
      <alignment horizontal="right" vertical="center" wrapText="1"/>
    </xf>
    <xf numFmtId="0" fontId="30" fillId="0" borderId="48" xfId="0" applyFont="1" applyBorder="1" applyAlignment="1">
      <alignment horizontal="right" vertical="center" wrapText="1"/>
    </xf>
    <xf numFmtId="0" fontId="53" fillId="0" borderId="0" xfId="0" applyFont="1" applyAlignment="1">
      <alignment horizontal="center" vertical="center" wrapText="1"/>
    </xf>
    <xf numFmtId="0" fontId="43" fillId="0" borderId="0" xfId="0" applyFont="1" applyAlignment="1">
      <alignment horizontal="left" vertical="top" wrapText="1"/>
    </xf>
    <xf numFmtId="0" fontId="54" fillId="7" borderId="45" xfId="0" applyFont="1" applyFill="1" applyBorder="1" applyAlignment="1">
      <alignment horizontal="left" vertical="center" wrapText="1"/>
    </xf>
    <xf numFmtId="0" fontId="54" fillId="7" borderId="48" xfId="0" applyFont="1" applyFill="1" applyBorder="1" applyAlignment="1">
      <alignment horizontal="left" vertical="center" wrapText="1"/>
    </xf>
    <xf numFmtId="0" fontId="30" fillId="0" borderId="12" xfId="0" applyFont="1" applyBorder="1" applyAlignment="1">
      <alignment horizontal="right" vertical="center" wrapText="1"/>
    </xf>
    <xf numFmtId="0" fontId="54" fillId="0" borderId="44" xfId="0" applyFont="1" applyBorder="1" applyAlignment="1">
      <alignment horizontal="right" vertical="center" wrapText="1"/>
    </xf>
    <xf numFmtId="0" fontId="30" fillId="0" borderId="49" xfId="0" applyFont="1" applyBorder="1" applyAlignment="1">
      <alignment horizontal="right" vertical="top" wrapText="1"/>
    </xf>
    <xf numFmtId="0" fontId="54" fillId="7" borderId="44" xfId="0" applyFont="1" applyFill="1" applyBorder="1" applyAlignment="1">
      <alignment horizontal="left" vertical="center" wrapText="1"/>
    </xf>
    <xf numFmtId="0" fontId="30" fillId="0" borderId="45" xfId="0" applyFont="1" applyBorder="1" applyAlignment="1">
      <alignment horizontal="right" vertical="top" wrapText="1"/>
    </xf>
    <xf numFmtId="0" fontId="30" fillId="0" borderId="48" xfId="0" applyFont="1" applyBorder="1" applyAlignment="1">
      <alignment horizontal="right" vertical="top" wrapText="1"/>
    </xf>
    <xf numFmtId="0" fontId="30" fillId="7" borderId="45" xfId="0" applyFont="1" applyFill="1" applyBorder="1" applyAlignment="1">
      <alignment horizontal="left" vertical="center" wrapText="1"/>
    </xf>
    <xf numFmtId="0" fontId="30" fillId="7" borderId="48" xfId="0" applyFont="1" applyFill="1" applyBorder="1" applyAlignment="1">
      <alignment horizontal="left" vertical="center" wrapText="1"/>
    </xf>
    <xf numFmtId="0" fontId="54" fillId="7" borderId="49" xfId="0" applyFont="1" applyFill="1" applyBorder="1" applyAlignment="1">
      <alignment horizontal="left" vertical="center" wrapText="1"/>
    </xf>
    <xf numFmtId="0" fontId="54" fillId="0" borderId="44" xfId="0" applyFont="1" applyBorder="1" applyAlignment="1">
      <alignment horizontal="right" vertical="top" wrapText="1"/>
    </xf>
    <xf numFmtId="0" fontId="54" fillId="7" borderId="56" xfId="0" applyFont="1" applyFill="1" applyBorder="1" applyAlignment="1">
      <alignment horizontal="left" vertical="center" wrapText="1"/>
    </xf>
    <xf numFmtId="0" fontId="30" fillId="7" borderId="56" xfId="0" applyFont="1" applyFill="1" applyBorder="1" applyAlignment="1">
      <alignment horizontal="left" vertical="center" wrapText="1"/>
    </xf>
    <xf numFmtId="0" fontId="43" fillId="0" borderId="54" xfId="0" applyFont="1" applyBorder="1" applyAlignment="1">
      <alignment horizontal="left" vertical="top" wrapText="1"/>
    </xf>
    <xf numFmtId="0" fontId="48" fillId="4" borderId="0" xfId="0" applyFont="1" applyFill="1" applyAlignment="1">
      <alignment horizontal="center" vertical="center"/>
    </xf>
    <xf numFmtId="0" fontId="44" fillId="3" borderId="0" xfId="0" applyFont="1" applyFill="1" applyAlignment="1">
      <alignment horizontal="center" vertical="center"/>
    </xf>
    <xf numFmtId="0" fontId="30" fillId="0" borderId="61" xfId="0" applyFont="1" applyBorder="1" applyAlignment="1">
      <alignment horizontal="left" vertical="center" wrapText="1"/>
    </xf>
    <xf numFmtId="0" fontId="30" fillId="7" borderId="51" xfId="0" applyFont="1" applyFill="1" applyBorder="1" applyAlignment="1">
      <alignment horizontal="left" vertical="center" wrapText="1"/>
    </xf>
    <xf numFmtId="0" fontId="30" fillId="7" borderId="60" xfId="0" applyFont="1" applyFill="1" applyBorder="1" applyAlignment="1">
      <alignment horizontal="left" vertical="center" wrapText="1"/>
    </xf>
    <xf numFmtId="0" fontId="43" fillId="0" borderId="0" xfId="0" applyFont="1" applyAlignment="1">
      <alignment horizontal="center" wrapText="1"/>
    </xf>
    <xf numFmtId="0" fontId="63" fillId="0" borderId="0" xfId="0" applyFont="1" applyAlignment="1" applyProtection="1">
      <alignment horizontal="left" wrapText="1"/>
      <protection locked="0"/>
    </xf>
    <xf numFmtId="0" fontId="49" fillId="0" borderId="0" xfId="0" applyFont="1" applyAlignment="1">
      <alignment horizontal="right" wrapText="1"/>
    </xf>
    <xf numFmtId="0" fontId="62" fillId="11" borderId="12" xfId="0" applyFont="1" applyFill="1" applyBorder="1" applyAlignment="1">
      <alignment horizontal="center" vertical="center" wrapText="1"/>
    </xf>
    <xf numFmtId="0" fontId="62" fillId="11" borderId="50" xfId="0" applyFont="1" applyFill="1" applyBorder="1" applyAlignment="1">
      <alignment horizontal="center" vertical="center" wrapText="1"/>
    </xf>
    <xf numFmtId="0" fontId="62" fillId="11" borderId="51" xfId="0" applyFont="1" applyFill="1" applyBorder="1" applyAlignment="1">
      <alignment horizontal="center" vertical="center" wrapText="1"/>
    </xf>
    <xf numFmtId="0" fontId="62" fillId="11" borderId="12" xfId="0" applyFont="1" applyFill="1" applyBorder="1" applyAlignment="1">
      <alignment horizontal="left" vertical="center" wrapText="1"/>
    </xf>
    <xf numFmtId="176" fontId="62" fillId="11" borderId="12" xfId="0" applyNumberFormat="1" applyFont="1" applyFill="1" applyBorder="1" applyAlignment="1">
      <alignment horizontal="center" vertical="center" wrapText="1"/>
    </xf>
    <xf numFmtId="0" fontId="62" fillId="11" borderId="12" xfId="2" applyNumberFormat="1" applyFont="1" applyFill="1" applyBorder="1" applyAlignment="1">
      <alignment horizontal="center" vertical="center" wrapText="1"/>
    </xf>
    <xf numFmtId="0" fontId="60" fillId="5" borderId="45" xfId="0" applyFont="1" applyFill="1" applyBorder="1" applyAlignment="1">
      <alignment horizontal="center" vertical="center" wrapText="1"/>
    </xf>
    <xf numFmtId="0" fontId="60" fillId="5" borderId="48" xfId="0" applyFont="1" applyFill="1" applyBorder="1" applyAlignment="1">
      <alignment horizontal="center" vertical="center" wrapText="1"/>
    </xf>
    <xf numFmtId="0" fontId="62" fillId="11" borderId="49" xfId="0" applyFont="1" applyFill="1" applyBorder="1" applyAlignment="1">
      <alignment horizontal="center" vertical="center" wrapText="1"/>
    </xf>
    <xf numFmtId="0" fontId="62" fillId="11" borderId="56" xfId="0" applyFont="1" applyFill="1" applyBorder="1" applyAlignment="1">
      <alignment horizontal="center" vertical="center" wrapText="1"/>
    </xf>
    <xf numFmtId="0" fontId="62" fillId="11" borderId="49" xfId="0" applyFont="1" applyFill="1" applyBorder="1" applyAlignment="1">
      <alignment horizontal="left" vertical="center" wrapText="1"/>
    </xf>
    <xf numFmtId="0" fontId="62" fillId="11" borderId="57" xfId="0" applyFont="1" applyFill="1" applyBorder="1" applyAlignment="1">
      <alignment horizontal="left" vertical="center" wrapText="1"/>
    </xf>
    <xf numFmtId="0" fontId="62" fillId="11" borderId="57" xfId="0" applyFont="1" applyFill="1" applyBorder="1" applyAlignment="1">
      <alignment horizontal="center" vertical="center" wrapText="1"/>
    </xf>
    <xf numFmtId="0" fontId="61" fillId="0" borderId="0" xfId="0" applyFont="1" applyAlignment="1">
      <alignment horizontal="center" wrapText="1"/>
    </xf>
    <xf numFmtId="0" fontId="30" fillId="4" borderId="44" xfId="0" applyFont="1" applyFill="1" applyBorder="1" applyAlignment="1">
      <alignment horizontal="center" vertical="center" wrapText="1"/>
    </xf>
    <xf numFmtId="0" fontId="26" fillId="3" borderId="46" xfId="0" applyFont="1" applyFill="1" applyBorder="1" applyAlignment="1">
      <alignment horizontal="center" vertical="center"/>
    </xf>
    <xf numFmtId="0" fontId="30" fillId="4" borderId="49" xfId="0" applyFont="1" applyFill="1" applyBorder="1" applyAlignment="1">
      <alignment horizontal="center" vertical="center" wrapText="1"/>
    </xf>
    <xf numFmtId="0" fontId="30" fillId="4" borderId="56" xfId="0" applyFont="1" applyFill="1" applyBorder="1" applyAlignment="1">
      <alignment horizontal="center" vertical="center" wrapText="1"/>
    </xf>
    <xf numFmtId="0" fontId="30" fillId="0" borderId="0" xfId="0" applyFont="1" applyAlignment="1">
      <alignment horizontal="right" vertical="center" wrapText="1"/>
    </xf>
    <xf numFmtId="0" fontId="30" fillId="0" borderId="44" xfId="0" applyFont="1" applyBorder="1" applyAlignment="1">
      <alignment horizontal="center" vertical="top" wrapText="1"/>
    </xf>
    <xf numFmtId="4" fontId="30" fillId="0" borderId="44" xfId="0" applyNumberFormat="1" applyFont="1" applyBorder="1" applyAlignment="1">
      <alignment horizontal="right" vertical="top" wrapText="1"/>
    </xf>
    <xf numFmtId="170" fontId="43" fillId="0" borderId="44" xfId="0" applyNumberFormat="1" applyFont="1" applyBorder="1" applyAlignment="1">
      <alignment horizontal="right" vertical="top" wrapText="1"/>
    </xf>
    <xf numFmtId="4" fontId="43" fillId="0" borderId="44" xfId="0" applyNumberFormat="1" applyFont="1" applyBorder="1" applyAlignment="1">
      <alignment horizontal="right" vertical="top" wrapText="1"/>
    </xf>
    <xf numFmtId="0" fontId="30" fillId="0" borderId="44" xfId="0" applyFont="1" applyBorder="1" applyAlignment="1">
      <alignment horizontal="center" vertical="center" wrapText="1"/>
    </xf>
    <xf numFmtId="4" fontId="30" fillId="0" borderId="0" xfId="0" applyNumberFormat="1" applyFont="1" applyAlignment="1">
      <alignment horizontal="right" vertical="center" wrapText="1"/>
    </xf>
    <xf numFmtId="0" fontId="46" fillId="0" borderId="0" xfId="0" applyFont="1" applyAlignment="1">
      <alignment horizontal="center"/>
    </xf>
    <xf numFmtId="0" fontId="46" fillId="0" borderId="46" xfId="0" applyFont="1" applyBorder="1" applyAlignment="1">
      <alignment horizontal="center"/>
    </xf>
    <xf numFmtId="0" fontId="44" fillId="3" borderId="46" xfId="0" applyFont="1" applyFill="1" applyBorder="1" applyAlignment="1">
      <alignment horizontal="center" vertical="center"/>
    </xf>
    <xf numFmtId="0" fontId="39" fillId="3" borderId="0" xfId="0" applyFont="1" applyFill="1" applyAlignment="1">
      <alignment horizontal="left" vertical="center"/>
    </xf>
    <xf numFmtId="0" fontId="39" fillId="3" borderId="0" xfId="0" applyFont="1" applyFill="1" applyAlignment="1">
      <alignment horizontal="left" vertical="center" wrapText="1"/>
    </xf>
    <xf numFmtId="0" fontId="29" fillId="3" borderId="0" xfId="0" applyFont="1" applyFill="1" applyAlignment="1">
      <alignment horizontal="left" vertical="center"/>
    </xf>
    <xf numFmtId="0" fontId="28" fillId="3" borderId="0" xfId="0" applyFont="1" applyFill="1" applyAlignment="1">
      <alignment horizontal="center" vertical="center" wrapText="1"/>
    </xf>
    <xf numFmtId="0" fontId="28" fillId="3" borderId="0" xfId="0" applyFont="1" applyFill="1" applyAlignment="1">
      <alignment horizontal="center" vertical="center"/>
    </xf>
    <xf numFmtId="0" fontId="34" fillId="3" borderId="0" xfId="0" applyFont="1" applyFill="1" applyAlignment="1">
      <alignment horizontal="right" vertical="center"/>
    </xf>
    <xf numFmtId="0" fontId="37" fillId="3" borderId="0" xfId="0" applyFont="1" applyFill="1" applyAlignment="1">
      <alignment horizontal="right" vertical="center"/>
    </xf>
    <xf numFmtId="0" fontId="37" fillId="3" borderId="0" xfId="0" applyFont="1" applyFill="1" applyAlignment="1">
      <alignment vertical="center"/>
    </xf>
    <xf numFmtId="0" fontId="34" fillId="3" borderId="0" xfId="0" applyFont="1" applyFill="1" applyAlignment="1">
      <alignment horizontal="center" vertical="center"/>
    </xf>
    <xf numFmtId="0" fontId="37" fillId="3" borderId="0" xfId="0" applyFont="1" applyFill="1" applyAlignment="1">
      <alignment horizontal="left" vertical="center"/>
    </xf>
    <xf numFmtId="0" fontId="34" fillId="3" borderId="0" xfId="0" applyFont="1" applyFill="1" applyAlignment="1">
      <alignment horizontal="left" vertical="center"/>
    </xf>
    <xf numFmtId="0" fontId="26" fillId="0" borderId="31" xfId="0" applyFont="1" applyBorder="1" applyAlignment="1">
      <alignment horizontal="right" vertical="center"/>
    </xf>
    <xf numFmtId="0" fontId="26" fillId="0" borderId="32" xfId="0" applyFont="1" applyBorder="1" applyAlignment="1">
      <alignment horizontal="right" vertical="center"/>
    </xf>
    <xf numFmtId="0" fontId="26" fillId="0" borderId="33" xfId="0" applyFont="1" applyBorder="1" applyAlignment="1">
      <alignment horizontal="right" vertical="center"/>
    </xf>
    <xf numFmtId="0" fontId="29" fillId="0" borderId="27" xfId="0" applyFont="1" applyBorder="1" applyAlignment="1">
      <alignment horizontal="center" vertical="center"/>
    </xf>
    <xf numFmtId="0" fontId="29" fillId="0" borderId="7" xfId="0" applyFont="1" applyBorder="1" applyAlignment="1">
      <alignment horizontal="center" vertical="center"/>
    </xf>
    <xf numFmtId="0" fontId="29" fillId="0" borderId="28" xfId="0" applyFont="1" applyBorder="1" applyAlignment="1">
      <alignment horizontal="center"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6" fillId="6" borderId="36" xfId="0" applyFont="1" applyFill="1" applyBorder="1" applyAlignment="1">
      <alignment horizontal="right" vertical="center"/>
    </xf>
    <xf numFmtId="0" fontId="26" fillId="6" borderId="37" xfId="0" applyFont="1" applyFill="1" applyBorder="1" applyAlignment="1">
      <alignment horizontal="right" vertical="center"/>
    </xf>
    <xf numFmtId="0" fontId="26" fillId="6" borderId="38" xfId="0" applyFont="1" applyFill="1" applyBorder="1" applyAlignment="1">
      <alignment horizontal="right"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30" xfId="0" applyFont="1" applyBorder="1" applyAlignment="1">
      <alignment horizontal="center" vertical="center"/>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35" fillId="3" borderId="0" xfId="0" applyFont="1" applyFill="1" applyAlignment="1" applyProtection="1">
      <alignment horizontal="center" vertical="center"/>
      <protection locked="0"/>
    </xf>
    <xf numFmtId="0" fontId="26" fillId="6" borderId="25" xfId="0" applyFont="1" applyFill="1" applyBorder="1" applyAlignment="1">
      <alignment horizontal="center" vertical="center"/>
    </xf>
  </cellXfs>
  <cellStyles count="15">
    <cellStyle name="Hiperlink" xfId="10" builtinId="8"/>
    <cellStyle name="Moeda" xfId="1" builtinId="4"/>
    <cellStyle name="Moeda 2" xfId="12" xr:uid="{330E88CF-9C95-464D-9A6F-F00B9A4A8F06}"/>
    <cellStyle name="Moeda 4 4" xfId="9" xr:uid="{9DD73005-4CD2-4D33-BAF9-FF906CBC1A8A}"/>
    <cellStyle name="Moeda_capa 54107" xfId="4" xr:uid="{00000000-0005-0000-0000-000002000000}"/>
    <cellStyle name="Normal" xfId="0" builtinId="0"/>
    <cellStyle name="Normal 2 19" xfId="3" xr:uid="{00000000-0005-0000-0000-000004000000}"/>
    <cellStyle name="Normal 220" xfId="5" xr:uid="{00000000-0005-0000-0000-000005000000}"/>
    <cellStyle name="Porcentagem" xfId="2" builtinId="5"/>
    <cellStyle name="Porcentagem 10 2" xfId="8" xr:uid="{00000000-0005-0000-0000-000007000000}"/>
    <cellStyle name="Porcentagem 3 2" xfId="6" xr:uid="{00000000-0005-0000-0000-000008000000}"/>
    <cellStyle name="Vírgula" xfId="11" builtinId="3"/>
    <cellStyle name="Vírgula 2" xfId="14" xr:uid="{D34A98B1-7B50-4FFB-8054-88EE039386C6}"/>
    <cellStyle name="Vírgula 2 2" xfId="7" xr:uid="{00000000-0005-0000-0000-00000A000000}"/>
    <cellStyle name="Vírgula 2 2 2" xfId="13" xr:uid="{DF19086F-011A-4EF9-A935-2A2E336CE671}"/>
  </cellStyles>
  <dxfs count="1616">
    <dxf>
      <fill>
        <patternFill>
          <bgColor theme="9" tint="0.59996337778862885"/>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9D9"/>
      <color rgb="FFFFB3B3"/>
      <color rgb="FFFFB7B7"/>
      <color rgb="FFFFF9E7"/>
      <color rgb="FFFF7979"/>
      <color rgb="FFEE9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1339453</xdr:colOff>
      <xdr:row>3</xdr:row>
      <xdr:rowOff>95250</xdr:rowOff>
    </xdr:from>
    <xdr:to>
      <xdr:col>3</xdr:col>
      <xdr:colOff>2314365</xdr:colOff>
      <xdr:row>6</xdr:row>
      <xdr:rowOff>641537</xdr:rowOff>
    </xdr:to>
    <xdr:pic>
      <xdr:nvPicPr>
        <xdr:cNvPr id="2" name="Imagem 1">
          <a:extLst>
            <a:ext uri="{FF2B5EF4-FFF2-40B4-BE49-F238E27FC236}">
              <a16:creationId xmlns:a16="http://schemas.microsoft.com/office/drawing/2014/main" id="{E2773E94-B174-49A1-9A69-7AE810F6D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8703" y="303609"/>
          <a:ext cx="974912" cy="9749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215348</xdr:colOff>
      <xdr:row>0</xdr:row>
      <xdr:rowOff>91109</xdr:rowOff>
    </xdr:from>
    <xdr:to>
      <xdr:col>1</xdr:col>
      <xdr:colOff>1091648</xdr:colOff>
      <xdr:row>5</xdr:row>
      <xdr:rowOff>14909</xdr:rowOff>
    </xdr:to>
    <xdr:pic>
      <xdr:nvPicPr>
        <xdr:cNvPr id="4" name="Picture 1">
          <a:extLst>
            <a:ext uri="{FF2B5EF4-FFF2-40B4-BE49-F238E27FC236}">
              <a16:creationId xmlns:a16="http://schemas.microsoft.com/office/drawing/2014/main" id="{2CD4689F-BF5F-42F0-9B5C-914D36CF9C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28261" y="91109"/>
          <a:ext cx="876300" cy="876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304160</xdr:colOff>
      <xdr:row>0</xdr:row>
      <xdr:rowOff>103476</xdr:rowOff>
    </xdr:from>
    <xdr:to>
      <xdr:col>1</xdr:col>
      <xdr:colOff>488500</xdr:colOff>
      <xdr:row>2</xdr:row>
      <xdr:rowOff>421821</xdr:rowOff>
    </xdr:to>
    <xdr:pic>
      <xdr:nvPicPr>
        <xdr:cNvPr id="2" name="Imagem 1">
          <a:extLst>
            <a:ext uri="{FF2B5EF4-FFF2-40B4-BE49-F238E27FC236}">
              <a16:creationId xmlns:a16="http://schemas.microsoft.com/office/drawing/2014/main" id="{2978E55C-01E7-4F2A-87C9-DAC5FE39D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160" y="103476"/>
          <a:ext cx="959947" cy="944274"/>
        </a:xfrm>
        <a:prstGeom prst="rect">
          <a:avLst/>
        </a:prstGeom>
      </xdr:spPr>
    </xdr:pic>
    <xdr:clientData/>
  </xdr:twoCellAnchor>
  <xdr:twoCellAnchor editAs="oneCell">
    <xdr:from>
      <xdr:col>0</xdr:col>
      <xdr:colOff>181697</xdr:colOff>
      <xdr:row>0</xdr:row>
      <xdr:rowOff>48824</xdr:rowOff>
    </xdr:from>
    <xdr:to>
      <xdr:col>1</xdr:col>
      <xdr:colOff>571500</xdr:colOff>
      <xdr:row>3</xdr:row>
      <xdr:rowOff>146095</xdr:rowOff>
    </xdr:to>
    <xdr:pic>
      <xdr:nvPicPr>
        <xdr:cNvPr id="3" name="Imagem 2">
          <a:extLst>
            <a:ext uri="{FF2B5EF4-FFF2-40B4-BE49-F238E27FC236}">
              <a16:creationId xmlns:a16="http://schemas.microsoft.com/office/drawing/2014/main" id="{AC271511-47E7-4F6C-9980-A68FEEB096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697" y="48824"/>
          <a:ext cx="1161328" cy="11450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224412</xdr:colOff>
      <xdr:row>0</xdr:row>
      <xdr:rowOff>28574</xdr:rowOff>
    </xdr:from>
    <xdr:to>
      <xdr:col>1</xdr:col>
      <xdr:colOff>272143</xdr:colOff>
      <xdr:row>5</xdr:row>
      <xdr:rowOff>5175</xdr:rowOff>
    </xdr:to>
    <xdr:pic>
      <xdr:nvPicPr>
        <xdr:cNvPr id="4" name="Imagem 3">
          <a:extLst>
            <a:ext uri="{FF2B5EF4-FFF2-40B4-BE49-F238E27FC236}">
              <a16:creationId xmlns:a16="http://schemas.microsoft.com/office/drawing/2014/main" id="{313688FC-567E-4B48-AE5D-E7C3D34FA6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412" y="28574"/>
          <a:ext cx="986624" cy="9563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292448</xdr:colOff>
      <xdr:row>0</xdr:row>
      <xdr:rowOff>14966</xdr:rowOff>
    </xdr:from>
    <xdr:to>
      <xdr:col>1</xdr:col>
      <xdr:colOff>510722</xdr:colOff>
      <xdr:row>4</xdr:row>
      <xdr:rowOff>186224</xdr:rowOff>
    </xdr:to>
    <xdr:pic>
      <xdr:nvPicPr>
        <xdr:cNvPr id="2" name="Imagem 1">
          <a:extLst>
            <a:ext uri="{FF2B5EF4-FFF2-40B4-BE49-F238E27FC236}">
              <a16:creationId xmlns:a16="http://schemas.microsoft.com/office/drawing/2014/main" id="{91B27383-65C8-48A1-A34A-D98668CB48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448" y="14966"/>
          <a:ext cx="1013838" cy="10344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197999</xdr:colOff>
      <xdr:row>0</xdr:row>
      <xdr:rowOff>17373</xdr:rowOff>
    </xdr:from>
    <xdr:to>
      <xdr:col>1</xdr:col>
      <xdr:colOff>593912</xdr:colOff>
      <xdr:row>5</xdr:row>
      <xdr:rowOff>47065</xdr:rowOff>
    </xdr:to>
    <xdr:pic>
      <xdr:nvPicPr>
        <xdr:cNvPr id="5" name="Imagem 4">
          <a:extLst>
            <a:ext uri="{FF2B5EF4-FFF2-40B4-BE49-F238E27FC236}">
              <a16:creationId xmlns:a16="http://schemas.microsoft.com/office/drawing/2014/main" id="{E20BA6CB-29F1-48BF-BEAA-AFC929AFDA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99" y="17373"/>
          <a:ext cx="1005513" cy="9821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150934</xdr:colOff>
      <xdr:row>0</xdr:row>
      <xdr:rowOff>19049</xdr:rowOff>
    </xdr:from>
    <xdr:to>
      <xdr:col>1</xdr:col>
      <xdr:colOff>880948</xdr:colOff>
      <xdr:row>4</xdr:row>
      <xdr:rowOff>367392</xdr:rowOff>
    </xdr:to>
    <xdr:pic>
      <xdr:nvPicPr>
        <xdr:cNvPr id="2" name="Imagem 1">
          <a:extLst>
            <a:ext uri="{FF2B5EF4-FFF2-40B4-BE49-F238E27FC236}">
              <a16:creationId xmlns:a16="http://schemas.microsoft.com/office/drawing/2014/main" id="{0BDFFACA-5731-4C8B-8A42-C2A1D39E83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934" y="19049"/>
          <a:ext cx="1393053" cy="1328057"/>
        </a:xfrm>
        <a:prstGeom prst="rect">
          <a:avLst/>
        </a:prstGeom>
      </xdr:spPr>
    </xdr:pic>
    <xdr:clientData/>
  </xdr:twoCellAnchor>
  <xdr:twoCellAnchor editAs="oneCell">
    <xdr:from>
      <xdr:col>0</xdr:col>
      <xdr:colOff>150934</xdr:colOff>
      <xdr:row>0</xdr:row>
      <xdr:rowOff>19049</xdr:rowOff>
    </xdr:from>
    <xdr:to>
      <xdr:col>1</xdr:col>
      <xdr:colOff>871423</xdr:colOff>
      <xdr:row>4</xdr:row>
      <xdr:rowOff>367392</xdr:rowOff>
    </xdr:to>
    <xdr:pic>
      <xdr:nvPicPr>
        <xdr:cNvPr id="3" name="Imagem 2">
          <a:extLst>
            <a:ext uri="{FF2B5EF4-FFF2-40B4-BE49-F238E27FC236}">
              <a16:creationId xmlns:a16="http://schemas.microsoft.com/office/drawing/2014/main" id="{E62F5533-2FC2-43F2-A82C-8AC93AEBC8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934" y="19049"/>
          <a:ext cx="1388971" cy="13294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272161</xdr:colOff>
      <xdr:row>0</xdr:row>
      <xdr:rowOff>36367</xdr:rowOff>
    </xdr:from>
    <xdr:to>
      <xdr:col>1</xdr:col>
      <xdr:colOff>984857</xdr:colOff>
      <xdr:row>4</xdr:row>
      <xdr:rowOff>356135</xdr:rowOff>
    </xdr:to>
    <xdr:pic>
      <xdr:nvPicPr>
        <xdr:cNvPr id="2" name="Imagem 1">
          <a:extLst>
            <a:ext uri="{FF2B5EF4-FFF2-40B4-BE49-F238E27FC236}">
              <a16:creationId xmlns:a16="http://schemas.microsoft.com/office/drawing/2014/main" id="{327978C0-41DB-4AE2-A0EC-B72A73B6A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61" y="36367"/>
          <a:ext cx="1388105" cy="1289586"/>
        </a:xfrm>
        <a:prstGeom prst="rect">
          <a:avLst/>
        </a:prstGeom>
      </xdr:spPr>
    </xdr:pic>
    <xdr:clientData/>
  </xdr:twoCellAnchor>
  <xdr:twoCellAnchor editAs="oneCell">
    <xdr:from>
      <xdr:col>0</xdr:col>
      <xdr:colOff>272161</xdr:colOff>
      <xdr:row>0</xdr:row>
      <xdr:rowOff>36367</xdr:rowOff>
    </xdr:from>
    <xdr:to>
      <xdr:col>1</xdr:col>
      <xdr:colOff>984857</xdr:colOff>
      <xdr:row>4</xdr:row>
      <xdr:rowOff>356135</xdr:rowOff>
    </xdr:to>
    <xdr:pic>
      <xdr:nvPicPr>
        <xdr:cNvPr id="3" name="Imagem 2">
          <a:extLst>
            <a:ext uri="{FF2B5EF4-FFF2-40B4-BE49-F238E27FC236}">
              <a16:creationId xmlns:a16="http://schemas.microsoft.com/office/drawing/2014/main" id="{B7173954-D9EE-4861-BB27-6451C8506D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61" y="36367"/>
          <a:ext cx="1388971" cy="13008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266837</xdr:colOff>
      <xdr:row>0</xdr:row>
      <xdr:rowOff>0</xdr:rowOff>
    </xdr:from>
    <xdr:to>
      <xdr:col>1</xdr:col>
      <xdr:colOff>527709</xdr:colOff>
      <xdr:row>4</xdr:row>
      <xdr:rowOff>312136</xdr:rowOff>
    </xdr:to>
    <xdr:pic>
      <xdr:nvPicPr>
        <xdr:cNvPr id="2" name="Imagem 1">
          <a:extLst>
            <a:ext uri="{FF2B5EF4-FFF2-40B4-BE49-F238E27FC236}">
              <a16:creationId xmlns:a16="http://schemas.microsoft.com/office/drawing/2014/main" id="{BF8227C6-F56C-4B41-A5FB-2C8E0914F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837" y="0"/>
          <a:ext cx="1071858" cy="11421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74735</xdr:colOff>
      <xdr:row>0</xdr:row>
      <xdr:rowOff>28575</xdr:rowOff>
    </xdr:from>
    <xdr:to>
      <xdr:col>1</xdr:col>
      <xdr:colOff>161925</xdr:colOff>
      <xdr:row>3</xdr:row>
      <xdr:rowOff>176403</xdr:rowOff>
    </xdr:to>
    <xdr:pic>
      <xdr:nvPicPr>
        <xdr:cNvPr id="3" name="Imagem 2">
          <a:extLst>
            <a:ext uri="{FF2B5EF4-FFF2-40B4-BE49-F238E27FC236}">
              <a16:creationId xmlns:a16="http://schemas.microsoft.com/office/drawing/2014/main" id="{549FBB68-B837-413D-B662-529755055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35" y="28575"/>
          <a:ext cx="725365" cy="862203"/>
        </a:xfrm>
        <a:prstGeom prst="rect">
          <a:avLst/>
        </a:prstGeom>
      </xdr:spPr>
    </xdr:pic>
    <xdr:clientData/>
  </xdr:twoCellAnchor>
  <xdr:twoCellAnchor editAs="oneCell">
    <xdr:from>
      <xdr:col>0</xdr:col>
      <xdr:colOff>74734</xdr:colOff>
      <xdr:row>0</xdr:row>
      <xdr:rowOff>28575</xdr:rowOff>
    </xdr:from>
    <xdr:to>
      <xdr:col>1</xdr:col>
      <xdr:colOff>504825</xdr:colOff>
      <xdr:row>4</xdr:row>
      <xdr:rowOff>180923</xdr:rowOff>
    </xdr:to>
    <xdr:pic>
      <xdr:nvPicPr>
        <xdr:cNvPr id="4" name="Imagem 3">
          <a:extLst>
            <a:ext uri="{FF2B5EF4-FFF2-40B4-BE49-F238E27FC236}">
              <a16:creationId xmlns:a16="http://schemas.microsoft.com/office/drawing/2014/main" id="{7FE5F794-6824-4F0F-8A1C-8C396E5842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734" y="28575"/>
          <a:ext cx="1030166" cy="10572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36635</xdr:colOff>
      <xdr:row>0</xdr:row>
      <xdr:rowOff>21981</xdr:rowOff>
    </xdr:from>
    <xdr:to>
      <xdr:col>2</xdr:col>
      <xdr:colOff>95251</xdr:colOff>
      <xdr:row>1</xdr:row>
      <xdr:rowOff>131885</xdr:rowOff>
    </xdr:to>
    <xdr:pic>
      <xdr:nvPicPr>
        <xdr:cNvPr id="5" name="Imagem 4">
          <a:extLst>
            <a:ext uri="{FF2B5EF4-FFF2-40B4-BE49-F238E27FC236}">
              <a16:creationId xmlns:a16="http://schemas.microsoft.com/office/drawing/2014/main" id="{979C3834-FB86-1A24-3622-A8772C9869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5" y="21981"/>
          <a:ext cx="879231" cy="8792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36635</xdr:colOff>
      <xdr:row>0</xdr:row>
      <xdr:rowOff>21981</xdr:rowOff>
    </xdr:from>
    <xdr:to>
      <xdr:col>2</xdr:col>
      <xdr:colOff>95251</xdr:colOff>
      <xdr:row>1</xdr:row>
      <xdr:rowOff>131885</xdr:rowOff>
    </xdr:to>
    <xdr:pic>
      <xdr:nvPicPr>
        <xdr:cNvPr id="2" name="Imagem 1">
          <a:extLst>
            <a:ext uri="{FF2B5EF4-FFF2-40B4-BE49-F238E27FC236}">
              <a16:creationId xmlns:a16="http://schemas.microsoft.com/office/drawing/2014/main" id="{D2D9316A-0AC6-4CEE-A1F0-2B1D28BAF4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5" y="21981"/>
          <a:ext cx="877766" cy="88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efeitura%20Municipal%20de%20Itaja&#237;\01-XXXX-PreventivosGlobal\00-Aprovados\06-0465-An&#237;balC&#233;sar(EB)\04Planilhas\Orc\0465.OR&#199;AMENTO.PCI.R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efensoriapublicadodistr300.sharepoint.com/Prefeitura%20Municipal%20de%20Itaja&#237;/01-XXXX-PreventivosGlobal/00-Aprovados/06-0465-An&#237;balC&#233;sar(EB)/04Planilhas/Orc/0465.OR&#199;AMENTO.PCI.R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efeitura%20Municipal%20de%20Joinville\07-0365-Pauline%20Parucker(EM)\04Planilhas\Orc\ReformaCoberturas\0365.GER.ORC.ReformaCoberturas.R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03\Gilmar\OR&#199;AMENTOS\AJL%20Constru&#231;&#245;es\COMPOSI&#199;&#213;ES%20PARA%20LICITA&#199;&#213;ES\Cal&#231;adas%20Bras&#237;lia\CAL&#199;ADAS%20BRAS&#205;LIA%20-%20lote%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Users\jose.neto.NOVACAP-SEDE\Downloads\PROJ-DE-037-17-OR&#199;-DT-111-17-SEOR&#199;A-PLA-CL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Users\ctis\Documents\SARA\GERENCIA%20ADMINISTRATIV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escolasigmarr%20instala&#231;&#245;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servidor%20(d)\de-seor&#231;a\USU&#193;RIOS\JUCELINO\POLICLINICA\funda&#231;&#227;oPC-05(07)-ESCOLA-49-TAGUATINGA-D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5gm\Meus%20documentos\2915\Excel\Compra\Prodasen-CC_01-08_completa_custo_F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s03\de-seor&#231;a\Users\Eduardo\01%20-%20TRABALHOS\01_PROJETOS\2009.06%20-%20CAIXA%20IGUATU\IGUATU\04_PE\PLO\3716-08-CAIXA-AGE-IGUATU-PE-PLO-0101-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0380.Or&#231;amento.FNDE_R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vemail2.terra.com.br/cgi-bin/webmail.exe/5-CSANEO%20ENGENHARIA/Vila%20Ol&#237;mpica/Samambaia/DrenaCalc5j_VOSamambaiar_DRN-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ropbox/FFF%20Engenharia/1.%20PROJETOS%20P&#218;BLICOS/2024_93_DEFENSORIA%20PUBLICA%20-%20PROJETOS%20DIVERSOS/01%20-%20Naj%20S&#227;o%20Sebasti&#227;o/03%20-%20Executivo/00%20-%20Or&#231;amentos/R03/OR&#199;.%20GERAL%20sem%20desonera&#231;&#227;o/NAJ_SSB_OR&#199;_PECE_R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FFF%20Engenharia\Desktop\NAJ_SSB_OR&#199;_DES_PECE_R02.xlsx"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C:\Users\FFF%20Engenharia\Dropbox\FFF%20Engenharia\1.%20PROJETOS%20P&#218;BLICOS\2024_93_DEFENSORIA%20PUBLICA%20-%20PROJETOS%20DIVERSOS\01%20-%20Naj%20S&#227;o%20Sebasti&#227;o\03%20-%20Executivo\00%20-%20Or&#231;amentos\R03\OR&#199;.%20GERAL%20com%20desonera&#231;&#227;o\NAJ_SSB_OR&#199;_DES_PECE_R02.xlsx?DDDB95CD" TargetMode="External"/><Relationship Id="rId1" Type="http://schemas.openxmlformats.org/officeDocument/2006/relationships/externalLinkPath" Target="file:///\\DDDB95CD\NAJ_SSB_OR&#199;_DES_PECE_R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FFF%20Engenharia\Downloads\NAJ_SSB_OR&#199;_DES_PECE_R02COPIA%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ropbox/FFF%20Engenharia/1.%20PROJETOS%20P&#218;BLICOS/2024_93_DEFENSORIA%20PUBLICA%20-%20PROJETOS%20DIVERSOS/01%20-%20Naj%20S&#227;o%20Sebasti&#227;o/03%20-%20Executivo/00%20-%20Or&#231;amentos/Histograma%20m&#227;o%20obr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7-SEOR&#199;A\RELAT&#211;RIO%20E%20ANEXOS%20-%20Novo%20BDI\Anexo%20III%20-%20Demonstrativo%20BDI%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FFF%20Engenharia\Downloads\NAJ_SSB_OR&#199;_DES_PECE_R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Sintético"/>
      <sheetName val="Analítico"/>
      <sheetName val="Médias Preventivo"/>
      <sheetName val="Cronograma"/>
      <sheetName val="Plan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Sintético"/>
      <sheetName val="Analítico"/>
      <sheetName val="Médias Preventivo"/>
      <sheetName val="Cronograma"/>
      <sheetName val="Plan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ético"/>
      <sheetName val="Analitico"/>
      <sheetName val="Médias Cobertura"/>
      <sheetName val="MedianasEst.Met."/>
      <sheetName val="Cronograma"/>
      <sheetName val="est.met."/>
      <sheetName val="composiçoes cob"/>
    </sheetNames>
    <sheetDataSet>
      <sheetData sheetId="0"/>
      <sheetData sheetId="1"/>
      <sheetData sheetId="2" refreshError="1"/>
      <sheetData sheetId="3"/>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OBRAS"/>
      <sheetName val="Encargos"/>
      <sheetName val="CRONGRAMA"/>
      <sheetName val="ORÇAMENTO"/>
      <sheetName val="CPU's"/>
      <sheetName val="CPA's"/>
    </sheetNames>
    <sheetDataSet>
      <sheetData sheetId="0"/>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17-CAPA"/>
      <sheetName val="111.01-17-ADM OBRA"/>
      <sheetName val="111.02-17-EDIF"/>
      <sheetName val="111.03-17-IMPLA."/>
      <sheetName val="111.04-17-EQUIP"/>
      <sheetName val="111-17-CRON"/>
      <sheetName val="111-17-ABC"/>
      <sheetName val="111-17-COMP.ARQ."/>
      <sheetName val="111-17-COMP.IMPL."/>
      <sheetName val="111-17-COMP.INST."/>
      <sheetName val="111-17-COMP.AUX"/>
      <sheetName val="111-17-COTAÇÃO"/>
      <sheetName val="Encargos"/>
      <sheetName val="BDI obra"/>
      <sheetName val="BDI equ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instalação"/>
      <sheetName val="BDI"/>
      <sheetName val="l.sociais"/>
      <sheetName val="CRONOGRAMA"/>
      <sheetName val="comp"/>
      <sheetName val="PLANILHA"/>
      <sheetName val="RESUMO"/>
      <sheetName val="ROSTO"/>
      <sheetName val="116-18-CAPA"/>
      <sheetName val="116.01-18-ADM"/>
      <sheetName val="116.02-18-IMPLANTAÇÃO."/>
      <sheetName val="SERVIÇOS"/>
      <sheetName val="INSUMOS"/>
      <sheetName val="116.03-18-BLOCO A"/>
      <sheetName val="116.04-18-BLOCO B"/>
      <sheetName val="116.05-18-BLOCO C"/>
      <sheetName val="116.06-18-BLOCO D"/>
      <sheetName val="116.07-18-BLOCO E"/>
      <sheetName val="116.08-18-BLOCO F"/>
      <sheetName val="116.09-18-QUADRA"/>
      <sheetName val="116.10-18-PARQUINHO"/>
      <sheetName val="116-18-CCU's"/>
      <sheetName val="116-18-CRO"/>
      <sheetName val="116-18-ABC"/>
      <sheetName val="116-18-cotação"/>
      <sheetName val="Encargos"/>
      <sheetName val="BDI-Obras"/>
      <sheetName val="comp_instalação"/>
      <sheetName val="l_sociai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sheetData sheetId="2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ociais"/>
      <sheetName val="BDI"/>
      <sheetName val="CRONOGRAMA"/>
      <sheetName val="comp"/>
      <sheetName val="PLANILHA"/>
      <sheetName val="RESUMO"/>
      <sheetName val="ROSTO"/>
      <sheetName val="l_sociais"/>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trica"/>
      <sheetName val="Hidro"/>
      <sheetName val="C-Incendio"/>
      <sheetName val="cabeamento"/>
      <sheetName val="SSCP"/>
      <sheetName val="acesso"/>
      <sheetName val="CFTV"/>
      <sheetName val="AC"/>
      <sheetName val="inst edital Definitiva"/>
      <sheetName val="unit arq"/>
      <sheetName val="ARQ"/>
      <sheetName val="CRONOGRAMA"/>
      <sheetName val="b.d.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ARA"/>
      <sheetName val="INSUMO"/>
      <sheetName val="Plan2"/>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ético"/>
      <sheetName val="Analitico"/>
      <sheetName val="Médias"/>
      <sheetName val="Cronograma"/>
    </sheetNames>
    <sheetDataSet>
      <sheetData sheetId="0"/>
      <sheetData sheetId="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Planilha"/>
      <sheetName val="Plan2"/>
      <sheetName val="Plan1"/>
      <sheetName val="Desenho"/>
      <sheetName val="Plan"/>
      <sheetName val="QuantLigacao"/>
      <sheetName val="QuantRede"/>
      <sheetName val="Tabela Novacap"/>
      <sheetName val="Tabela TCPO"/>
      <sheetName val="Tabela TCPO 1"/>
      <sheetName val="Drenagem"/>
      <sheetName val="Pre Mold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GLOBAL"/>
      <sheetName val="ORÇAMENTO"/>
      <sheetName val="RELATÓRIO ANALÍTICO - ORIGINAIS"/>
      <sheetName val="RELATÓRIO ANALÍTICO - MODIFICAD"/>
      <sheetName val="COMPOSIÇÃO PRÓPRIA"/>
      <sheetName val="CRONOGRAMA"/>
      <sheetName val="HISTOGRAMA"/>
      <sheetName val="CURVA ABC"/>
      <sheetName val="ENCARGOS"/>
      <sheetName val="BDI-EDIFICAÇÕES - NÃO DESONERAD"/>
      <sheetName val="BDI-EQUIPAMENTOS - NÃO DESON"/>
    </sheetNames>
    <sheetDataSet>
      <sheetData sheetId="0" refreshError="1"/>
      <sheetData sheetId="1" refreshError="1"/>
      <sheetData sheetId="2" refreshError="1"/>
      <sheetData sheetId="3" refreshError="1"/>
      <sheetData sheetId="4" refreshError="1"/>
      <sheetData sheetId="5" refreshError="1">
        <row r="7">
          <cell r="B7" t="str">
            <v>COT 01.001</v>
          </cell>
        </row>
        <row r="34">
          <cell r="B34" t="str">
            <v>COT 01.004</v>
          </cell>
        </row>
        <row r="47">
          <cell r="B47" t="str">
            <v>COT 01.005</v>
          </cell>
        </row>
        <row r="56">
          <cell r="B56" t="str">
            <v>COT 01.006</v>
          </cell>
        </row>
        <row r="69">
          <cell r="B69" t="str">
            <v>COT 01.007</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GLOBAL"/>
      <sheetName val="ORÇAMENTO"/>
      <sheetName val="RELATÓRIO ANALÍTICO - ORIGINAIS"/>
      <sheetName val="RELATÓRIO ANALÍTICO - MODIFICAD"/>
      <sheetName val="COMPOSIÇÃO PRÓPRIA"/>
      <sheetName val="CRONOGRAMA"/>
      <sheetName val="HISTOGRAMA"/>
      <sheetName val="CURVA ABC"/>
      <sheetName val="ENCARGOS"/>
      <sheetName val="BDI-EDIFICAÇÕES - DESONERAD"/>
      <sheetName val="BDI-EQUIPAMENTOS - DESON"/>
    </sheetNames>
    <sheetDataSet>
      <sheetData sheetId="0"/>
      <sheetData sheetId="1"/>
      <sheetData sheetId="2">
        <row r="243">
          <cell r="F243">
            <v>262.3</v>
          </cell>
        </row>
      </sheetData>
      <sheetData sheetId="3"/>
      <sheetData sheetId="4"/>
      <sheetData sheetId="5">
        <row r="118">
          <cell r="C118" t="str">
            <v>CHAPAS VIDRO LAMINADO FUMÊ 8MM (4+4) - MATERIAL</v>
          </cell>
        </row>
        <row r="126">
          <cell r="D126">
            <v>275.89032913966196</v>
          </cell>
        </row>
      </sheetData>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GLOBAL"/>
      <sheetName val="ORÇAMENTO"/>
      <sheetName val="RELATÓRIO ANALÍTICO - ORIGINAIS"/>
      <sheetName val="RELATÓRIO ANALÍTICO - MODIFICAD"/>
      <sheetName val="COMPOSIÇÃO PRÓPRIA"/>
      <sheetName val="CRONOGRAMA"/>
      <sheetName val="HISTOGRAMA"/>
      <sheetName val="CURVA ABC"/>
      <sheetName val="ENCARGOS"/>
      <sheetName val="BDI-EDIFICAÇÕES - DESONERAD"/>
      <sheetName val="BDI-EQUIPAMENTOS - DESON"/>
    </sheetNames>
    <sheetDataSet>
      <sheetData sheetId="0" refreshError="1"/>
      <sheetData sheetId="1" refreshError="1"/>
      <sheetData sheetId="2" refreshError="1">
        <row r="322">
          <cell r="A322" t="str">
            <v>4.1.6.1.27</v>
          </cell>
          <cell r="B322" t="str">
            <v>CCU 188</v>
          </cell>
          <cell r="C322" t="str">
            <v>PRATELEIRA METÁLICA REF LINHA POLO 2031.C33, DECA OU EQUIVALENTE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GLOBAL"/>
      <sheetName val="ORÇAMENTO"/>
      <sheetName val="RELATÓRIO ANALÍTICO - ORIGINAIS"/>
      <sheetName val="RELATÓRIO ANALÍTICO - MODIFICAD"/>
      <sheetName val="COMPOSIÇÃO PRÓPRIA"/>
      <sheetName val="CRONOGRAMA"/>
      <sheetName val="HISTOGRAMA"/>
      <sheetName val="CURVA ABC"/>
      <sheetName val="ENCARGOS"/>
      <sheetName val="BDI-EDIFICAÇÕES - DESONERAD"/>
      <sheetName val="BDI-EQUIPAMENTOS - DESON"/>
    </sheetNames>
    <sheetDataSet>
      <sheetData sheetId="0" refreshError="1"/>
      <sheetData sheetId="1" refreshError="1"/>
      <sheetData sheetId="2">
        <row r="244">
          <cell r="F244">
            <v>247.99</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GLOBAL"/>
      <sheetName val="ORÇAMENTO"/>
      <sheetName val="RELATÓRIO ANALÍTICO - ORIGINAIS"/>
      <sheetName val="RELATÓRIO ANALÍTICO - MODIFICAD"/>
      <sheetName val="COMPOSIÇÃO PRÓPRIA"/>
      <sheetName val="CRONOGRAMA"/>
      <sheetName val="HISTOGRAMA"/>
      <sheetName val="CURVA ABC GERAL"/>
      <sheetName val="ENCARGOS"/>
      <sheetName val="BDI-EDIFICAÇÕES - NÃO DESONERAD"/>
      <sheetName val="BDI-EQUIPAMENTOS - NÃO DESON"/>
    </sheetNames>
    <sheetDataSet>
      <sheetData sheetId="0"/>
      <sheetData sheetId="1"/>
      <sheetData sheetId="2">
        <row r="15">
          <cell r="B15" t="str">
            <v>SERVIÇOS TÉCNICOS PROFISSIONAIS</v>
          </cell>
        </row>
        <row r="22">
          <cell r="B22" t="str">
            <v>SERVIÇOS PRELIMINARES</v>
          </cell>
        </row>
      </sheetData>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sheetName val="Edificações COM"/>
      <sheetName val="Edificações SEM"/>
      <sheetName val="Vias Urbanas COM"/>
      <sheetName val="Vias Urbanas SEM"/>
      <sheetName val="Drenagem COM"/>
      <sheetName val="Drenagem SEM"/>
      <sheetName val="Pavimentação e Drenagem COM"/>
      <sheetName val="Pavimentação e Drenagem SEM"/>
      <sheetName val="Paisagismo COM"/>
      <sheetName val="Paisagismo SEM"/>
      <sheetName val="Pequenas Obras COM"/>
      <sheetName val="Pequenas Obras SEM"/>
      <sheetName val="Materiais COM"/>
      <sheetName val="Materiais SEM"/>
      <sheetName val="Quadro Comparativo"/>
      <sheetName val="Quadro Geral"/>
      <sheetName val="Comparativo"/>
      <sheetName val="BDI Matriz"/>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ow r="6">
          <cell r="C6" t="str">
            <v>1º Quartil</v>
          </cell>
          <cell r="D6" t="str">
            <v>Médio</v>
          </cell>
          <cell r="E6" t="str">
            <v>3º Quartil</v>
          </cell>
          <cell r="F6" t="str">
            <v>1º Quartil</v>
          </cell>
          <cell r="G6" t="str">
            <v>Médio</v>
          </cell>
          <cell r="H6" t="str">
            <v>3º Quartil</v>
          </cell>
          <cell r="I6" t="str">
            <v>1º Quartil</v>
          </cell>
          <cell r="J6" t="str">
            <v>Médio</v>
          </cell>
          <cell r="K6" t="str">
            <v>3º Quartil</v>
          </cell>
          <cell r="L6" t="str">
            <v>1º Quartil</v>
          </cell>
          <cell r="M6" t="str">
            <v>Médio</v>
          </cell>
          <cell r="N6" t="str">
            <v>3º Quartil</v>
          </cell>
          <cell r="O6" t="str">
            <v>1º Quartil</v>
          </cell>
          <cell r="P6" t="str">
            <v>Médio</v>
          </cell>
          <cell r="Q6" t="str">
            <v>3º Quartil</v>
          </cell>
        </row>
        <row r="7">
          <cell r="C7">
            <v>0.03</v>
          </cell>
          <cell r="D7">
            <v>0.04</v>
          </cell>
          <cell r="E7">
            <v>5.5E-2</v>
          </cell>
          <cell r="F7">
            <v>8.0000000000000002E-3</v>
          </cell>
          <cell r="G7">
            <v>8.0000000000000002E-3</v>
          </cell>
          <cell r="H7">
            <v>0.01</v>
          </cell>
          <cell r="I7">
            <v>9.7000000000000003E-3</v>
          </cell>
          <cell r="J7">
            <v>1.2699999999999999E-2</v>
          </cell>
          <cell r="K7">
            <v>1.2699999999999999E-2</v>
          </cell>
          <cell r="L7">
            <v>5.8999999999999999E-3</v>
          </cell>
          <cell r="M7">
            <v>1.23E-2</v>
          </cell>
          <cell r="N7">
            <v>1.3899999999999999E-2</v>
          </cell>
          <cell r="O7">
            <v>6.1600000000000002E-2</v>
          </cell>
          <cell r="P7">
            <v>7.3999999999999996E-2</v>
          </cell>
          <cell r="Q7">
            <v>8.9599999999999999E-2</v>
          </cell>
        </row>
        <row r="9">
          <cell r="A9" t="str">
            <v>Drenagem Pluvial, Redes de Abastecimento de Água, Coleta de Esgoto e Construções Correlatas</v>
          </cell>
        </row>
        <row r="10">
          <cell r="A10" t="str">
            <v>Drenagem Pluvial com Pavimentação</v>
          </cell>
        </row>
        <row r="11">
          <cell r="A11" t="str">
            <v>Paisagismo, Parques e Jardins</v>
          </cell>
        </row>
        <row r="12">
          <cell r="A12" t="str">
            <v>Obras de Menor Complexidade (Praças, Calçadas, Ciclovias, Meios Fios, Quiosques e Obras Correlatas)</v>
          </cell>
        </row>
        <row r="13">
          <cell r="A13" t="str">
            <v>Fornecimento de Materiais Betuminosos e Outros Materiais e Equipamentos de Grande Relevância de Natureza Específica</v>
          </cell>
        </row>
      </sheetData>
      <sheetData sheetId="16">
        <row r="4">
          <cell r="B4" t="str">
            <v>Administração Central</v>
          </cell>
        </row>
      </sheetData>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GLOBAL"/>
      <sheetName val="ORÇAMENTO"/>
      <sheetName val="RELATÓRIO ANALÍTICO - ORIGINAIS"/>
      <sheetName val="RELATÓRIO ANALÍTICO - MODIFICAD"/>
      <sheetName val="COMPOSIÇÃO PRÓPRIA"/>
      <sheetName val="CRONOGRAMA"/>
      <sheetName val="HISTOGRAMA"/>
      <sheetName val="CURVA ABC"/>
      <sheetName val="ENCARGOS"/>
      <sheetName val="BDI-EDIFICAÇÕES - DESONERAD"/>
      <sheetName val="BDI-EQUIPAMENTOS - DESON"/>
    </sheetNames>
    <sheetDataSet>
      <sheetData sheetId="0" refreshError="1"/>
      <sheetData sheetId="1" refreshError="1"/>
      <sheetData sheetId="2" refreshError="1"/>
      <sheetData sheetId="3" refreshError="1"/>
      <sheetData sheetId="4" refreshError="1"/>
      <sheetData sheetId="5">
        <row r="72">
          <cell r="B72" t="str">
            <v>COT 01.008</v>
          </cell>
          <cell r="C72" t="str">
            <v>ARO ACABAMENTO EM INOX P/ FURO DE 20 CM EM BANCADA</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www.ferragensfloresta.com.br/" TargetMode="External"/><Relationship Id="rId18" Type="http://schemas.openxmlformats.org/officeDocument/2006/relationships/hyperlink" Target="http://www.startprint.com.br/" TargetMode="External"/><Relationship Id="rId26" Type="http://schemas.openxmlformats.org/officeDocument/2006/relationships/hyperlink" Target="http://www.pormade.com.br/" TargetMode="External"/><Relationship Id="rId3" Type="http://schemas.openxmlformats.org/officeDocument/2006/relationships/hyperlink" Target="http://www.fgaeletrica.com.br/" TargetMode="External"/><Relationship Id="rId21" Type="http://schemas.openxmlformats.org/officeDocument/2006/relationships/hyperlink" Target="http://www.isitron.com.br/" TargetMode="External"/><Relationship Id="rId7" Type="http://schemas.openxmlformats.org/officeDocument/2006/relationships/hyperlink" Target="http://www.allever.com/" TargetMode="External"/><Relationship Id="rId12" Type="http://schemas.openxmlformats.org/officeDocument/2006/relationships/hyperlink" Target="http://www.slu.df.gov.br/" TargetMode="External"/><Relationship Id="rId17" Type="http://schemas.openxmlformats.org/officeDocument/2006/relationships/hyperlink" Target="http://www.alumax.com.br/" TargetMode="External"/><Relationship Id="rId25" Type="http://schemas.openxmlformats.org/officeDocument/2006/relationships/hyperlink" Target="http://www.mercadolivre.com.br/" TargetMode="External"/><Relationship Id="rId33" Type="http://schemas.openxmlformats.org/officeDocument/2006/relationships/drawing" Target="../drawings/drawing6.xml"/><Relationship Id="rId2" Type="http://schemas.openxmlformats.org/officeDocument/2006/relationships/hyperlink" Target="http://www.federalsolar.com.br/" TargetMode="External"/><Relationship Id="rId16" Type="http://schemas.openxmlformats.org/officeDocument/2006/relationships/hyperlink" Target="http://www.prismacv.com.br/" TargetMode="External"/><Relationship Id="rId20" Type="http://schemas.openxmlformats.org/officeDocument/2006/relationships/hyperlink" Target="http://www.mercadolivre.com.br/" TargetMode="External"/><Relationship Id="rId29" Type="http://schemas.openxmlformats.org/officeDocument/2006/relationships/hyperlink" Target="http://www.acabaobra.com.br/" TargetMode="External"/><Relationship Id="rId1" Type="http://schemas.openxmlformats.org/officeDocument/2006/relationships/hyperlink" Target="http://www.energiasolarecologica.com.br/" TargetMode="External"/><Relationship Id="rId6" Type="http://schemas.openxmlformats.org/officeDocument/2006/relationships/hyperlink" Target="http://www.eletrotrafo.com.br/" TargetMode="External"/><Relationship Id="rId11" Type="http://schemas.openxmlformats.org/officeDocument/2006/relationships/hyperlink" Target="http://www.meritocomercial.com.br/" TargetMode="External"/><Relationship Id="rId24" Type="http://schemas.openxmlformats.org/officeDocument/2006/relationships/hyperlink" Target="http://www.madeiramadeira.com.br/" TargetMode="External"/><Relationship Id="rId32" Type="http://schemas.openxmlformats.org/officeDocument/2006/relationships/printerSettings" Target="../printerSettings/printerSettings6.bin"/><Relationship Id="rId5" Type="http://schemas.openxmlformats.org/officeDocument/2006/relationships/hyperlink" Target="http://www.mercadolivre.com.br/" TargetMode="External"/><Relationship Id="rId15" Type="http://schemas.openxmlformats.org/officeDocument/2006/relationships/hyperlink" Target="http://www.mercadolivre.com.br/" TargetMode="External"/><Relationship Id="rId23" Type="http://schemas.openxmlformats.org/officeDocument/2006/relationships/hyperlink" Target="http://www.elevato.com.br/" TargetMode="External"/><Relationship Id="rId28" Type="http://schemas.openxmlformats.org/officeDocument/2006/relationships/hyperlink" Target="http://www.franpisos.com.br/" TargetMode="External"/><Relationship Id="rId10" Type="http://schemas.openxmlformats.org/officeDocument/2006/relationships/hyperlink" Target="http://www.bombashopping.com.br/" TargetMode="External"/><Relationship Id="rId19" Type="http://schemas.openxmlformats.org/officeDocument/2006/relationships/hyperlink" Target="http://www.zero41led.com.br/" TargetMode="External"/><Relationship Id="rId31" Type="http://schemas.openxmlformats.org/officeDocument/2006/relationships/hyperlink" Target="http://www.temper.com.br/" TargetMode="External"/><Relationship Id="rId4" Type="http://schemas.openxmlformats.org/officeDocument/2006/relationships/hyperlink" Target="http://www.metalferco.com.br/" TargetMode="External"/><Relationship Id="rId9" Type="http://schemas.openxmlformats.org/officeDocument/2006/relationships/hyperlink" Target="http://www.paraisodasbombas.com.br/" TargetMode="External"/><Relationship Id="rId14" Type="http://schemas.openxmlformats.org/officeDocument/2006/relationships/hyperlink" Target="http://www.mercadolivre.com.br/" TargetMode="External"/><Relationship Id="rId22" Type="http://schemas.openxmlformats.org/officeDocument/2006/relationships/hyperlink" Target="https://www.audioexpresso.com.br/" TargetMode="External"/><Relationship Id="rId27" Type="http://schemas.openxmlformats.org/officeDocument/2006/relationships/hyperlink" Target="http://www.padovani.com.br/" TargetMode="External"/><Relationship Id="rId30" Type="http://schemas.openxmlformats.org/officeDocument/2006/relationships/hyperlink" Target="http://www.pormade.com.br/" TargetMode="External"/><Relationship Id="rId8" Type="http://schemas.openxmlformats.org/officeDocument/2006/relationships/hyperlink" Target="http://www.buscape.com.b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L44"/>
  <sheetViews>
    <sheetView showGridLines="0" tabSelected="1" view="pageBreakPreview" topLeftCell="A2" zoomScaleNormal="100" zoomScaleSheetLayoutView="100" workbookViewId="0">
      <selection activeCell="D26" sqref="D26:E26"/>
    </sheetView>
  </sheetViews>
  <sheetFormatPr defaultRowHeight="15"/>
  <cols>
    <col min="1" max="1" width="1.42578125" customWidth="1"/>
    <col min="2" max="2" width="2.7109375" customWidth="1"/>
    <col min="3" max="3" width="20.140625" customWidth="1"/>
    <col min="4" max="4" width="50.140625" style="1" customWidth="1"/>
    <col min="5" max="5" width="23.42578125" customWidth="1"/>
    <col min="6" max="6" width="2.7109375" customWidth="1"/>
    <col min="7" max="7" width="1.42578125" customWidth="1"/>
    <col min="8" max="8" width="15.85546875" bestFit="1" customWidth="1"/>
    <col min="9" max="9" width="21.5703125" bestFit="1" customWidth="1"/>
    <col min="10" max="10" width="18.85546875" bestFit="1" customWidth="1"/>
    <col min="11" max="12" width="15.85546875" bestFit="1" customWidth="1"/>
    <col min="258" max="258" width="2.7109375" customWidth="1"/>
    <col min="259" max="259" width="20.140625" customWidth="1"/>
    <col min="260" max="260" width="50.140625" customWidth="1"/>
    <col min="261" max="261" width="23.42578125" customWidth="1"/>
    <col min="262" max="263" width="2.7109375" customWidth="1"/>
    <col min="264" max="264" width="15.28515625" bestFit="1" customWidth="1"/>
    <col min="266" max="266" width="11.28515625" bestFit="1" customWidth="1"/>
    <col min="514" max="514" width="2.7109375" customWidth="1"/>
    <col min="515" max="515" width="20.140625" customWidth="1"/>
    <col min="516" max="516" width="50.140625" customWidth="1"/>
    <col min="517" max="517" width="23.42578125" customWidth="1"/>
    <col min="518" max="519" width="2.7109375" customWidth="1"/>
    <col min="520" max="520" width="15.28515625" bestFit="1" customWidth="1"/>
    <col min="522" max="522" width="11.28515625" bestFit="1" customWidth="1"/>
    <col min="770" max="770" width="2.7109375" customWidth="1"/>
    <col min="771" max="771" width="20.140625" customWidth="1"/>
    <col min="772" max="772" width="50.140625" customWidth="1"/>
    <col min="773" max="773" width="23.42578125" customWidth="1"/>
    <col min="774" max="775" width="2.7109375" customWidth="1"/>
    <col min="776" max="776" width="15.28515625" bestFit="1" customWidth="1"/>
    <col min="778" max="778" width="11.28515625" bestFit="1" customWidth="1"/>
    <col min="1026" max="1026" width="2.7109375" customWidth="1"/>
    <col min="1027" max="1027" width="20.140625" customWidth="1"/>
    <col min="1028" max="1028" width="50.140625" customWidth="1"/>
    <col min="1029" max="1029" width="23.42578125" customWidth="1"/>
    <col min="1030" max="1031" width="2.7109375" customWidth="1"/>
    <col min="1032" max="1032" width="15.28515625" bestFit="1" customWidth="1"/>
    <col min="1034" max="1034" width="11.28515625" bestFit="1" customWidth="1"/>
    <col min="1282" max="1282" width="2.7109375" customWidth="1"/>
    <col min="1283" max="1283" width="20.140625" customWidth="1"/>
    <col min="1284" max="1284" width="50.140625" customWidth="1"/>
    <col min="1285" max="1285" width="23.42578125" customWidth="1"/>
    <col min="1286" max="1287" width="2.7109375" customWidth="1"/>
    <col min="1288" max="1288" width="15.28515625" bestFit="1" customWidth="1"/>
    <col min="1290" max="1290" width="11.28515625" bestFit="1" customWidth="1"/>
    <col min="1538" max="1538" width="2.7109375" customWidth="1"/>
    <col min="1539" max="1539" width="20.140625" customWidth="1"/>
    <col min="1540" max="1540" width="50.140625" customWidth="1"/>
    <col min="1541" max="1541" width="23.42578125" customWidth="1"/>
    <col min="1542" max="1543" width="2.7109375" customWidth="1"/>
    <col min="1544" max="1544" width="15.28515625" bestFit="1" customWidth="1"/>
    <col min="1546" max="1546" width="11.28515625" bestFit="1" customWidth="1"/>
    <col min="1794" max="1794" width="2.7109375" customWidth="1"/>
    <col min="1795" max="1795" width="20.140625" customWidth="1"/>
    <col min="1796" max="1796" width="50.140625" customWidth="1"/>
    <col min="1797" max="1797" width="23.42578125" customWidth="1"/>
    <col min="1798" max="1799" width="2.7109375" customWidth="1"/>
    <col min="1800" max="1800" width="15.28515625" bestFit="1" customWidth="1"/>
    <col min="1802" max="1802" width="11.28515625" bestFit="1" customWidth="1"/>
    <col min="2050" max="2050" width="2.7109375" customWidth="1"/>
    <col min="2051" max="2051" width="20.140625" customWidth="1"/>
    <col min="2052" max="2052" width="50.140625" customWidth="1"/>
    <col min="2053" max="2053" width="23.42578125" customWidth="1"/>
    <col min="2054" max="2055" width="2.7109375" customWidth="1"/>
    <col min="2056" max="2056" width="15.28515625" bestFit="1" customWidth="1"/>
    <col min="2058" max="2058" width="11.28515625" bestFit="1" customWidth="1"/>
    <col min="2306" max="2306" width="2.7109375" customWidth="1"/>
    <col min="2307" max="2307" width="20.140625" customWidth="1"/>
    <col min="2308" max="2308" width="50.140625" customWidth="1"/>
    <col min="2309" max="2309" width="23.42578125" customWidth="1"/>
    <col min="2310" max="2311" width="2.7109375" customWidth="1"/>
    <col min="2312" max="2312" width="15.28515625" bestFit="1" customWidth="1"/>
    <col min="2314" max="2314" width="11.28515625" bestFit="1" customWidth="1"/>
    <col min="2562" max="2562" width="2.7109375" customWidth="1"/>
    <col min="2563" max="2563" width="20.140625" customWidth="1"/>
    <col min="2564" max="2564" width="50.140625" customWidth="1"/>
    <col min="2565" max="2565" width="23.42578125" customWidth="1"/>
    <col min="2566" max="2567" width="2.7109375" customWidth="1"/>
    <col min="2568" max="2568" width="15.28515625" bestFit="1" customWidth="1"/>
    <col min="2570" max="2570" width="11.28515625" bestFit="1" customWidth="1"/>
    <col min="2818" max="2818" width="2.7109375" customWidth="1"/>
    <col min="2819" max="2819" width="20.140625" customWidth="1"/>
    <col min="2820" max="2820" width="50.140625" customWidth="1"/>
    <col min="2821" max="2821" width="23.42578125" customWidth="1"/>
    <col min="2822" max="2823" width="2.7109375" customWidth="1"/>
    <col min="2824" max="2824" width="15.28515625" bestFit="1" customWidth="1"/>
    <col min="2826" max="2826" width="11.28515625" bestFit="1" customWidth="1"/>
    <col min="3074" max="3074" width="2.7109375" customWidth="1"/>
    <col min="3075" max="3075" width="20.140625" customWidth="1"/>
    <col min="3076" max="3076" width="50.140625" customWidth="1"/>
    <col min="3077" max="3077" width="23.42578125" customWidth="1"/>
    <col min="3078" max="3079" width="2.7109375" customWidth="1"/>
    <col min="3080" max="3080" width="15.28515625" bestFit="1" customWidth="1"/>
    <col min="3082" max="3082" width="11.28515625" bestFit="1" customWidth="1"/>
    <col min="3330" max="3330" width="2.7109375" customWidth="1"/>
    <col min="3331" max="3331" width="20.140625" customWidth="1"/>
    <col min="3332" max="3332" width="50.140625" customWidth="1"/>
    <col min="3333" max="3333" width="23.42578125" customWidth="1"/>
    <col min="3334" max="3335" width="2.7109375" customWidth="1"/>
    <col min="3336" max="3336" width="15.28515625" bestFit="1" customWidth="1"/>
    <col min="3338" max="3338" width="11.28515625" bestFit="1" customWidth="1"/>
    <col min="3586" max="3586" width="2.7109375" customWidth="1"/>
    <col min="3587" max="3587" width="20.140625" customWidth="1"/>
    <col min="3588" max="3588" width="50.140625" customWidth="1"/>
    <col min="3589" max="3589" width="23.42578125" customWidth="1"/>
    <col min="3590" max="3591" width="2.7109375" customWidth="1"/>
    <col min="3592" max="3592" width="15.28515625" bestFit="1" customWidth="1"/>
    <col min="3594" max="3594" width="11.28515625" bestFit="1" customWidth="1"/>
    <col min="3842" max="3842" width="2.7109375" customWidth="1"/>
    <col min="3843" max="3843" width="20.140625" customWidth="1"/>
    <col min="3844" max="3844" width="50.140625" customWidth="1"/>
    <col min="3845" max="3845" width="23.42578125" customWidth="1"/>
    <col min="3846" max="3847" width="2.7109375" customWidth="1"/>
    <col min="3848" max="3848" width="15.28515625" bestFit="1" customWidth="1"/>
    <col min="3850" max="3850" width="11.28515625" bestFit="1" customWidth="1"/>
    <col min="4098" max="4098" width="2.7109375" customWidth="1"/>
    <col min="4099" max="4099" width="20.140625" customWidth="1"/>
    <col min="4100" max="4100" width="50.140625" customWidth="1"/>
    <col min="4101" max="4101" width="23.42578125" customWidth="1"/>
    <col min="4102" max="4103" width="2.7109375" customWidth="1"/>
    <col min="4104" max="4104" width="15.28515625" bestFit="1" customWidth="1"/>
    <col min="4106" max="4106" width="11.28515625" bestFit="1" customWidth="1"/>
    <col min="4354" max="4354" width="2.7109375" customWidth="1"/>
    <col min="4355" max="4355" width="20.140625" customWidth="1"/>
    <col min="4356" max="4356" width="50.140625" customWidth="1"/>
    <col min="4357" max="4357" width="23.42578125" customWidth="1"/>
    <col min="4358" max="4359" width="2.7109375" customWidth="1"/>
    <col min="4360" max="4360" width="15.28515625" bestFit="1" customWidth="1"/>
    <col min="4362" max="4362" width="11.28515625" bestFit="1" customWidth="1"/>
    <col min="4610" max="4610" width="2.7109375" customWidth="1"/>
    <col min="4611" max="4611" width="20.140625" customWidth="1"/>
    <col min="4612" max="4612" width="50.140625" customWidth="1"/>
    <col min="4613" max="4613" width="23.42578125" customWidth="1"/>
    <col min="4614" max="4615" width="2.7109375" customWidth="1"/>
    <col min="4616" max="4616" width="15.28515625" bestFit="1" customWidth="1"/>
    <col min="4618" max="4618" width="11.28515625" bestFit="1" customWidth="1"/>
    <col min="4866" max="4866" width="2.7109375" customWidth="1"/>
    <col min="4867" max="4867" width="20.140625" customWidth="1"/>
    <col min="4868" max="4868" width="50.140625" customWidth="1"/>
    <col min="4869" max="4869" width="23.42578125" customWidth="1"/>
    <col min="4870" max="4871" width="2.7109375" customWidth="1"/>
    <col min="4872" max="4872" width="15.28515625" bestFit="1" customWidth="1"/>
    <col min="4874" max="4874" width="11.28515625" bestFit="1" customWidth="1"/>
    <col min="5122" max="5122" width="2.7109375" customWidth="1"/>
    <col min="5123" max="5123" width="20.140625" customWidth="1"/>
    <col min="5124" max="5124" width="50.140625" customWidth="1"/>
    <col min="5125" max="5125" width="23.42578125" customWidth="1"/>
    <col min="5126" max="5127" width="2.7109375" customWidth="1"/>
    <col min="5128" max="5128" width="15.28515625" bestFit="1" customWidth="1"/>
    <col min="5130" max="5130" width="11.28515625" bestFit="1" customWidth="1"/>
    <col min="5378" max="5378" width="2.7109375" customWidth="1"/>
    <col min="5379" max="5379" width="20.140625" customWidth="1"/>
    <col min="5380" max="5380" width="50.140625" customWidth="1"/>
    <col min="5381" max="5381" width="23.42578125" customWidth="1"/>
    <col min="5382" max="5383" width="2.7109375" customWidth="1"/>
    <col min="5384" max="5384" width="15.28515625" bestFit="1" customWidth="1"/>
    <col min="5386" max="5386" width="11.28515625" bestFit="1" customWidth="1"/>
    <col min="5634" max="5634" width="2.7109375" customWidth="1"/>
    <col min="5635" max="5635" width="20.140625" customWidth="1"/>
    <col min="5636" max="5636" width="50.140625" customWidth="1"/>
    <col min="5637" max="5637" width="23.42578125" customWidth="1"/>
    <col min="5638" max="5639" width="2.7109375" customWidth="1"/>
    <col min="5640" max="5640" width="15.28515625" bestFit="1" customWidth="1"/>
    <col min="5642" max="5642" width="11.28515625" bestFit="1" customWidth="1"/>
    <col min="5890" max="5890" width="2.7109375" customWidth="1"/>
    <col min="5891" max="5891" width="20.140625" customWidth="1"/>
    <col min="5892" max="5892" width="50.140625" customWidth="1"/>
    <col min="5893" max="5893" width="23.42578125" customWidth="1"/>
    <col min="5894" max="5895" width="2.7109375" customWidth="1"/>
    <col min="5896" max="5896" width="15.28515625" bestFit="1" customWidth="1"/>
    <col min="5898" max="5898" width="11.28515625" bestFit="1" customWidth="1"/>
    <col min="6146" max="6146" width="2.7109375" customWidth="1"/>
    <col min="6147" max="6147" width="20.140625" customWidth="1"/>
    <col min="6148" max="6148" width="50.140625" customWidth="1"/>
    <col min="6149" max="6149" width="23.42578125" customWidth="1"/>
    <col min="6150" max="6151" width="2.7109375" customWidth="1"/>
    <col min="6152" max="6152" width="15.28515625" bestFit="1" customWidth="1"/>
    <col min="6154" max="6154" width="11.28515625" bestFit="1" customWidth="1"/>
    <col min="6402" max="6402" width="2.7109375" customWidth="1"/>
    <col min="6403" max="6403" width="20.140625" customWidth="1"/>
    <col min="6404" max="6404" width="50.140625" customWidth="1"/>
    <col min="6405" max="6405" width="23.42578125" customWidth="1"/>
    <col min="6406" max="6407" width="2.7109375" customWidth="1"/>
    <col min="6408" max="6408" width="15.28515625" bestFit="1" customWidth="1"/>
    <col min="6410" max="6410" width="11.28515625" bestFit="1" customWidth="1"/>
    <col min="6658" max="6658" width="2.7109375" customWidth="1"/>
    <col min="6659" max="6659" width="20.140625" customWidth="1"/>
    <col min="6660" max="6660" width="50.140625" customWidth="1"/>
    <col min="6661" max="6661" width="23.42578125" customWidth="1"/>
    <col min="6662" max="6663" width="2.7109375" customWidth="1"/>
    <col min="6664" max="6664" width="15.28515625" bestFit="1" customWidth="1"/>
    <col min="6666" max="6666" width="11.28515625" bestFit="1" customWidth="1"/>
    <col min="6914" max="6914" width="2.7109375" customWidth="1"/>
    <col min="6915" max="6915" width="20.140625" customWidth="1"/>
    <col min="6916" max="6916" width="50.140625" customWidth="1"/>
    <col min="6917" max="6917" width="23.42578125" customWidth="1"/>
    <col min="6918" max="6919" width="2.7109375" customWidth="1"/>
    <col min="6920" max="6920" width="15.28515625" bestFit="1" customWidth="1"/>
    <col min="6922" max="6922" width="11.28515625" bestFit="1" customWidth="1"/>
    <col min="7170" max="7170" width="2.7109375" customWidth="1"/>
    <col min="7171" max="7171" width="20.140625" customWidth="1"/>
    <col min="7172" max="7172" width="50.140625" customWidth="1"/>
    <col min="7173" max="7173" width="23.42578125" customWidth="1"/>
    <col min="7174" max="7175" width="2.7109375" customWidth="1"/>
    <col min="7176" max="7176" width="15.28515625" bestFit="1" customWidth="1"/>
    <col min="7178" max="7178" width="11.28515625" bestFit="1" customWidth="1"/>
    <col min="7426" max="7426" width="2.7109375" customWidth="1"/>
    <col min="7427" max="7427" width="20.140625" customWidth="1"/>
    <col min="7428" max="7428" width="50.140625" customWidth="1"/>
    <col min="7429" max="7429" width="23.42578125" customWidth="1"/>
    <col min="7430" max="7431" width="2.7109375" customWidth="1"/>
    <col min="7432" max="7432" width="15.28515625" bestFit="1" customWidth="1"/>
    <col min="7434" max="7434" width="11.28515625" bestFit="1" customWidth="1"/>
    <col min="7682" max="7682" width="2.7109375" customWidth="1"/>
    <col min="7683" max="7683" width="20.140625" customWidth="1"/>
    <col min="7684" max="7684" width="50.140625" customWidth="1"/>
    <col min="7685" max="7685" width="23.42578125" customWidth="1"/>
    <col min="7686" max="7687" width="2.7109375" customWidth="1"/>
    <col min="7688" max="7688" width="15.28515625" bestFit="1" customWidth="1"/>
    <col min="7690" max="7690" width="11.28515625" bestFit="1" customWidth="1"/>
    <col min="7938" max="7938" width="2.7109375" customWidth="1"/>
    <col min="7939" max="7939" width="20.140625" customWidth="1"/>
    <col min="7940" max="7940" width="50.140625" customWidth="1"/>
    <col min="7941" max="7941" width="23.42578125" customWidth="1"/>
    <col min="7942" max="7943" width="2.7109375" customWidth="1"/>
    <col min="7944" max="7944" width="15.28515625" bestFit="1" customWidth="1"/>
    <col min="7946" max="7946" width="11.28515625" bestFit="1" customWidth="1"/>
    <col min="8194" max="8194" width="2.7109375" customWidth="1"/>
    <col min="8195" max="8195" width="20.140625" customWidth="1"/>
    <col min="8196" max="8196" width="50.140625" customWidth="1"/>
    <col min="8197" max="8197" width="23.42578125" customWidth="1"/>
    <col min="8198" max="8199" width="2.7109375" customWidth="1"/>
    <col min="8200" max="8200" width="15.28515625" bestFit="1" customWidth="1"/>
    <col min="8202" max="8202" width="11.28515625" bestFit="1" customWidth="1"/>
    <col min="8450" max="8450" width="2.7109375" customWidth="1"/>
    <col min="8451" max="8451" width="20.140625" customWidth="1"/>
    <col min="8452" max="8452" width="50.140625" customWidth="1"/>
    <col min="8453" max="8453" width="23.42578125" customWidth="1"/>
    <col min="8454" max="8455" width="2.7109375" customWidth="1"/>
    <col min="8456" max="8456" width="15.28515625" bestFit="1" customWidth="1"/>
    <col min="8458" max="8458" width="11.28515625" bestFit="1" customWidth="1"/>
    <col min="8706" max="8706" width="2.7109375" customWidth="1"/>
    <col min="8707" max="8707" width="20.140625" customWidth="1"/>
    <col min="8708" max="8708" width="50.140625" customWidth="1"/>
    <col min="8709" max="8709" width="23.42578125" customWidth="1"/>
    <col min="8710" max="8711" width="2.7109375" customWidth="1"/>
    <col min="8712" max="8712" width="15.28515625" bestFit="1" customWidth="1"/>
    <col min="8714" max="8714" width="11.28515625" bestFit="1" customWidth="1"/>
    <col min="8962" max="8962" width="2.7109375" customWidth="1"/>
    <col min="8963" max="8963" width="20.140625" customWidth="1"/>
    <col min="8964" max="8964" width="50.140625" customWidth="1"/>
    <col min="8965" max="8965" width="23.42578125" customWidth="1"/>
    <col min="8966" max="8967" width="2.7109375" customWidth="1"/>
    <col min="8968" max="8968" width="15.28515625" bestFit="1" customWidth="1"/>
    <col min="8970" max="8970" width="11.28515625" bestFit="1" customWidth="1"/>
    <col min="9218" max="9218" width="2.7109375" customWidth="1"/>
    <col min="9219" max="9219" width="20.140625" customWidth="1"/>
    <col min="9220" max="9220" width="50.140625" customWidth="1"/>
    <col min="9221" max="9221" width="23.42578125" customWidth="1"/>
    <col min="9222" max="9223" width="2.7109375" customWidth="1"/>
    <col min="9224" max="9224" width="15.28515625" bestFit="1" customWidth="1"/>
    <col min="9226" max="9226" width="11.28515625" bestFit="1" customWidth="1"/>
    <col min="9474" max="9474" width="2.7109375" customWidth="1"/>
    <col min="9475" max="9475" width="20.140625" customWidth="1"/>
    <col min="9476" max="9476" width="50.140625" customWidth="1"/>
    <col min="9477" max="9477" width="23.42578125" customWidth="1"/>
    <col min="9478" max="9479" width="2.7109375" customWidth="1"/>
    <col min="9480" max="9480" width="15.28515625" bestFit="1" customWidth="1"/>
    <col min="9482" max="9482" width="11.28515625" bestFit="1" customWidth="1"/>
    <col min="9730" max="9730" width="2.7109375" customWidth="1"/>
    <col min="9731" max="9731" width="20.140625" customWidth="1"/>
    <col min="9732" max="9732" width="50.140625" customWidth="1"/>
    <col min="9733" max="9733" width="23.42578125" customWidth="1"/>
    <col min="9734" max="9735" width="2.7109375" customWidth="1"/>
    <col min="9736" max="9736" width="15.28515625" bestFit="1" customWidth="1"/>
    <col min="9738" max="9738" width="11.28515625" bestFit="1" customWidth="1"/>
    <col min="9986" max="9986" width="2.7109375" customWidth="1"/>
    <col min="9987" max="9987" width="20.140625" customWidth="1"/>
    <col min="9988" max="9988" width="50.140625" customWidth="1"/>
    <col min="9989" max="9989" width="23.42578125" customWidth="1"/>
    <col min="9990" max="9991" width="2.7109375" customWidth="1"/>
    <col min="9992" max="9992" width="15.28515625" bestFit="1" customWidth="1"/>
    <col min="9994" max="9994" width="11.28515625" bestFit="1" customWidth="1"/>
    <col min="10242" max="10242" width="2.7109375" customWidth="1"/>
    <col min="10243" max="10243" width="20.140625" customWidth="1"/>
    <col min="10244" max="10244" width="50.140625" customWidth="1"/>
    <col min="10245" max="10245" width="23.42578125" customWidth="1"/>
    <col min="10246" max="10247" width="2.7109375" customWidth="1"/>
    <col min="10248" max="10248" width="15.28515625" bestFit="1" customWidth="1"/>
    <col min="10250" max="10250" width="11.28515625" bestFit="1" customWidth="1"/>
    <col min="10498" max="10498" width="2.7109375" customWidth="1"/>
    <col min="10499" max="10499" width="20.140625" customWidth="1"/>
    <col min="10500" max="10500" width="50.140625" customWidth="1"/>
    <col min="10501" max="10501" width="23.42578125" customWidth="1"/>
    <col min="10502" max="10503" width="2.7109375" customWidth="1"/>
    <col min="10504" max="10504" width="15.28515625" bestFit="1" customWidth="1"/>
    <col min="10506" max="10506" width="11.28515625" bestFit="1" customWidth="1"/>
    <col min="10754" max="10754" width="2.7109375" customWidth="1"/>
    <col min="10755" max="10755" width="20.140625" customWidth="1"/>
    <col min="10756" max="10756" width="50.140625" customWidth="1"/>
    <col min="10757" max="10757" width="23.42578125" customWidth="1"/>
    <col min="10758" max="10759" width="2.7109375" customWidth="1"/>
    <col min="10760" max="10760" width="15.28515625" bestFit="1" customWidth="1"/>
    <col min="10762" max="10762" width="11.28515625" bestFit="1" customWidth="1"/>
    <col min="11010" max="11010" width="2.7109375" customWidth="1"/>
    <col min="11011" max="11011" width="20.140625" customWidth="1"/>
    <col min="11012" max="11012" width="50.140625" customWidth="1"/>
    <col min="11013" max="11013" width="23.42578125" customWidth="1"/>
    <col min="11014" max="11015" width="2.7109375" customWidth="1"/>
    <col min="11016" max="11016" width="15.28515625" bestFit="1" customWidth="1"/>
    <col min="11018" max="11018" width="11.28515625" bestFit="1" customWidth="1"/>
    <col min="11266" max="11266" width="2.7109375" customWidth="1"/>
    <col min="11267" max="11267" width="20.140625" customWidth="1"/>
    <col min="11268" max="11268" width="50.140625" customWidth="1"/>
    <col min="11269" max="11269" width="23.42578125" customWidth="1"/>
    <col min="11270" max="11271" width="2.7109375" customWidth="1"/>
    <col min="11272" max="11272" width="15.28515625" bestFit="1" customWidth="1"/>
    <col min="11274" max="11274" width="11.28515625" bestFit="1" customWidth="1"/>
    <col min="11522" max="11522" width="2.7109375" customWidth="1"/>
    <col min="11523" max="11523" width="20.140625" customWidth="1"/>
    <col min="11524" max="11524" width="50.140625" customWidth="1"/>
    <col min="11525" max="11525" width="23.42578125" customWidth="1"/>
    <col min="11526" max="11527" width="2.7109375" customWidth="1"/>
    <col min="11528" max="11528" width="15.28515625" bestFit="1" customWidth="1"/>
    <col min="11530" max="11530" width="11.28515625" bestFit="1" customWidth="1"/>
    <col min="11778" max="11778" width="2.7109375" customWidth="1"/>
    <col min="11779" max="11779" width="20.140625" customWidth="1"/>
    <col min="11780" max="11780" width="50.140625" customWidth="1"/>
    <col min="11781" max="11781" width="23.42578125" customWidth="1"/>
    <col min="11782" max="11783" width="2.7109375" customWidth="1"/>
    <col min="11784" max="11784" width="15.28515625" bestFit="1" customWidth="1"/>
    <col min="11786" max="11786" width="11.28515625" bestFit="1" customWidth="1"/>
    <col min="12034" max="12034" width="2.7109375" customWidth="1"/>
    <col min="12035" max="12035" width="20.140625" customWidth="1"/>
    <col min="12036" max="12036" width="50.140625" customWidth="1"/>
    <col min="12037" max="12037" width="23.42578125" customWidth="1"/>
    <col min="12038" max="12039" width="2.7109375" customWidth="1"/>
    <col min="12040" max="12040" width="15.28515625" bestFit="1" customWidth="1"/>
    <col min="12042" max="12042" width="11.28515625" bestFit="1" customWidth="1"/>
    <col min="12290" max="12290" width="2.7109375" customWidth="1"/>
    <col min="12291" max="12291" width="20.140625" customWidth="1"/>
    <col min="12292" max="12292" width="50.140625" customWidth="1"/>
    <col min="12293" max="12293" width="23.42578125" customWidth="1"/>
    <col min="12294" max="12295" width="2.7109375" customWidth="1"/>
    <col min="12296" max="12296" width="15.28515625" bestFit="1" customWidth="1"/>
    <col min="12298" max="12298" width="11.28515625" bestFit="1" customWidth="1"/>
    <col min="12546" max="12546" width="2.7109375" customWidth="1"/>
    <col min="12547" max="12547" width="20.140625" customWidth="1"/>
    <col min="12548" max="12548" width="50.140625" customWidth="1"/>
    <col min="12549" max="12549" width="23.42578125" customWidth="1"/>
    <col min="12550" max="12551" width="2.7109375" customWidth="1"/>
    <col min="12552" max="12552" width="15.28515625" bestFit="1" customWidth="1"/>
    <col min="12554" max="12554" width="11.28515625" bestFit="1" customWidth="1"/>
    <col min="12802" max="12802" width="2.7109375" customWidth="1"/>
    <col min="12803" max="12803" width="20.140625" customWidth="1"/>
    <col min="12804" max="12804" width="50.140625" customWidth="1"/>
    <col min="12805" max="12805" width="23.42578125" customWidth="1"/>
    <col min="12806" max="12807" width="2.7109375" customWidth="1"/>
    <col min="12808" max="12808" width="15.28515625" bestFit="1" customWidth="1"/>
    <col min="12810" max="12810" width="11.28515625" bestFit="1" customWidth="1"/>
    <col min="13058" max="13058" width="2.7109375" customWidth="1"/>
    <col min="13059" max="13059" width="20.140625" customWidth="1"/>
    <col min="13060" max="13060" width="50.140625" customWidth="1"/>
    <col min="13061" max="13061" width="23.42578125" customWidth="1"/>
    <col min="13062" max="13063" width="2.7109375" customWidth="1"/>
    <col min="13064" max="13064" width="15.28515625" bestFit="1" customWidth="1"/>
    <col min="13066" max="13066" width="11.28515625" bestFit="1" customWidth="1"/>
    <col min="13314" max="13314" width="2.7109375" customWidth="1"/>
    <col min="13315" max="13315" width="20.140625" customWidth="1"/>
    <col min="13316" max="13316" width="50.140625" customWidth="1"/>
    <col min="13317" max="13317" width="23.42578125" customWidth="1"/>
    <col min="13318" max="13319" width="2.7109375" customWidth="1"/>
    <col min="13320" max="13320" width="15.28515625" bestFit="1" customWidth="1"/>
    <col min="13322" max="13322" width="11.28515625" bestFit="1" customWidth="1"/>
    <col min="13570" max="13570" width="2.7109375" customWidth="1"/>
    <col min="13571" max="13571" width="20.140625" customWidth="1"/>
    <col min="13572" max="13572" width="50.140625" customWidth="1"/>
    <col min="13573" max="13573" width="23.42578125" customWidth="1"/>
    <col min="13574" max="13575" width="2.7109375" customWidth="1"/>
    <col min="13576" max="13576" width="15.28515625" bestFit="1" customWidth="1"/>
    <col min="13578" max="13578" width="11.28515625" bestFit="1" customWidth="1"/>
    <col min="13826" max="13826" width="2.7109375" customWidth="1"/>
    <col min="13827" max="13827" width="20.140625" customWidth="1"/>
    <col min="13828" max="13828" width="50.140625" customWidth="1"/>
    <col min="13829" max="13829" width="23.42578125" customWidth="1"/>
    <col min="13830" max="13831" width="2.7109375" customWidth="1"/>
    <col min="13832" max="13832" width="15.28515625" bestFit="1" customWidth="1"/>
    <col min="13834" max="13834" width="11.28515625" bestFit="1" customWidth="1"/>
    <col min="14082" max="14082" width="2.7109375" customWidth="1"/>
    <col min="14083" max="14083" width="20.140625" customWidth="1"/>
    <col min="14084" max="14084" width="50.140625" customWidth="1"/>
    <col min="14085" max="14085" width="23.42578125" customWidth="1"/>
    <col min="14086" max="14087" width="2.7109375" customWidth="1"/>
    <col min="14088" max="14088" width="15.28515625" bestFit="1" customWidth="1"/>
    <col min="14090" max="14090" width="11.28515625" bestFit="1" customWidth="1"/>
    <col min="14338" max="14338" width="2.7109375" customWidth="1"/>
    <col min="14339" max="14339" width="20.140625" customWidth="1"/>
    <col min="14340" max="14340" width="50.140625" customWidth="1"/>
    <col min="14341" max="14341" width="23.42578125" customWidth="1"/>
    <col min="14342" max="14343" width="2.7109375" customWidth="1"/>
    <col min="14344" max="14344" width="15.28515625" bestFit="1" customWidth="1"/>
    <col min="14346" max="14346" width="11.28515625" bestFit="1" customWidth="1"/>
    <col min="14594" max="14594" width="2.7109375" customWidth="1"/>
    <col min="14595" max="14595" width="20.140625" customWidth="1"/>
    <col min="14596" max="14596" width="50.140625" customWidth="1"/>
    <col min="14597" max="14597" width="23.42578125" customWidth="1"/>
    <col min="14598" max="14599" width="2.7109375" customWidth="1"/>
    <col min="14600" max="14600" width="15.28515625" bestFit="1" customWidth="1"/>
    <col min="14602" max="14602" width="11.28515625" bestFit="1" customWidth="1"/>
    <col min="14850" max="14850" width="2.7109375" customWidth="1"/>
    <col min="14851" max="14851" width="20.140625" customWidth="1"/>
    <col min="14852" max="14852" width="50.140625" customWidth="1"/>
    <col min="14853" max="14853" width="23.42578125" customWidth="1"/>
    <col min="14854" max="14855" width="2.7109375" customWidth="1"/>
    <col min="14856" max="14856" width="15.28515625" bestFit="1" customWidth="1"/>
    <col min="14858" max="14858" width="11.28515625" bestFit="1" customWidth="1"/>
    <col min="15106" max="15106" width="2.7109375" customWidth="1"/>
    <col min="15107" max="15107" width="20.140625" customWidth="1"/>
    <col min="15108" max="15108" width="50.140625" customWidth="1"/>
    <col min="15109" max="15109" width="23.42578125" customWidth="1"/>
    <col min="15110" max="15111" width="2.7109375" customWidth="1"/>
    <col min="15112" max="15112" width="15.28515625" bestFit="1" customWidth="1"/>
    <col min="15114" max="15114" width="11.28515625" bestFit="1" customWidth="1"/>
    <col min="15362" max="15362" width="2.7109375" customWidth="1"/>
    <col min="15363" max="15363" width="20.140625" customWidth="1"/>
    <col min="15364" max="15364" width="50.140625" customWidth="1"/>
    <col min="15365" max="15365" width="23.42578125" customWidth="1"/>
    <col min="15366" max="15367" width="2.7109375" customWidth="1"/>
    <col min="15368" max="15368" width="15.28515625" bestFit="1" customWidth="1"/>
    <col min="15370" max="15370" width="11.28515625" bestFit="1" customWidth="1"/>
    <col min="15618" max="15618" width="2.7109375" customWidth="1"/>
    <col min="15619" max="15619" width="20.140625" customWidth="1"/>
    <col min="15620" max="15620" width="50.140625" customWidth="1"/>
    <col min="15621" max="15621" width="23.42578125" customWidth="1"/>
    <col min="15622" max="15623" width="2.7109375" customWidth="1"/>
    <col min="15624" max="15624" width="15.28515625" bestFit="1" customWidth="1"/>
    <col min="15626" max="15626" width="11.28515625" bestFit="1" customWidth="1"/>
    <col min="15874" max="15874" width="2.7109375" customWidth="1"/>
    <col min="15875" max="15875" width="20.140625" customWidth="1"/>
    <col min="15876" max="15876" width="50.140625" customWidth="1"/>
    <col min="15877" max="15877" width="23.42578125" customWidth="1"/>
    <col min="15878" max="15879" width="2.7109375" customWidth="1"/>
    <col min="15880" max="15880" width="15.28515625" bestFit="1" customWidth="1"/>
    <col min="15882" max="15882" width="11.28515625" bestFit="1" customWidth="1"/>
    <col min="16130" max="16130" width="2.7109375" customWidth="1"/>
    <col min="16131" max="16131" width="20.140625" customWidth="1"/>
    <col min="16132" max="16132" width="50.140625" customWidth="1"/>
    <col min="16133" max="16133" width="23.42578125" customWidth="1"/>
    <col min="16134" max="16135" width="2.7109375" customWidth="1"/>
    <col min="16136" max="16136" width="15.28515625" bestFit="1" customWidth="1"/>
    <col min="16138" max="16138" width="11.28515625" bestFit="1" customWidth="1"/>
  </cols>
  <sheetData>
    <row r="1" spans="2:7" ht="85.5" hidden="1" customHeight="1">
      <c r="B1" s="347" t="s">
        <v>0</v>
      </c>
      <c r="C1" s="348"/>
      <c r="D1" s="348"/>
      <c r="E1" s="348"/>
      <c r="F1" s="348"/>
      <c r="G1" s="348"/>
    </row>
    <row r="2" spans="2:7" ht="7.5" customHeight="1"/>
    <row r="3" spans="2:7" ht="9" customHeight="1">
      <c r="B3" s="85"/>
      <c r="C3" s="89"/>
      <c r="D3" s="90"/>
      <c r="E3" s="89"/>
      <c r="F3" s="74"/>
    </row>
    <row r="4" spans="2:7" ht="9.75" customHeight="1">
      <c r="B4" s="86"/>
      <c r="C4" s="358"/>
      <c r="D4" s="359"/>
      <c r="E4" s="360"/>
      <c r="F4" s="75"/>
    </row>
    <row r="5" spans="2:7" ht="9" customHeight="1">
      <c r="B5" s="86"/>
      <c r="C5" s="361"/>
      <c r="D5" s="362"/>
      <c r="E5" s="363"/>
      <c r="F5" s="75"/>
    </row>
    <row r="6" spans="2:7">
      <c r="B6" s="86"/>
      <c r="C6" s="361"/>
      <c r="D6" s="362"/>
      <c r="E6" s="363"/>
      <c r="F6" s="75"/>
    </row>
    <row r="7" spans="2:7" ht="58.5" customHeight="1">
      <c r="B7" s="86"/>
      <c r="C7" s="361"/>
      <c r="D7" s="362"/>
      <c r="E7" s="363"/>
      <c r="F7" s="75"/>
    </row>
    <row r="8" spans="2:7" ht="15.75">
      <c r="B8" s="86"/>
      <c r="C8" s="349" t="s">
        <v>1</v>
      </c>
      <c r="D8" s="350"/>
      <c r="E8" s="351"/>
      <c r="F8" s="75"/>
    </row>
    <row r="9" spans="2:7" ht="15.75">
      <c r="B9" s="86"/>
      <c r="C9" s="352" t="s">
        <v>2</v>
      </c>
      <c r="D9" s="353"/>
      <c r="E9" s="354"/>
      <c r="F9" s="75"/>
    </row>
    <row r="10" spans="2:7" ht="15.75">
      <c r="B10" s="86"/>
      <c r="C10" s="349" t="s">
        <v>3</v>
      </c>
      <c r="D10" s="350"/>
      <c r="E10" s="351"/>
      <c r="F10" s="75"/>
    </row>
    <row r="11" spans="2:7" ht="15" customHeight="1">
      <c r="B11" s="86"/>
      <c r="C11" s="355" t="s">
        <v>1043</v>
      </c>
      <c r="D11" s="356"/>
      <c r="E11" s="357"/>
      <c r="F11" s="76"/>
    </row>
    <row r="12" spans="2:7" ht="3.75" customHeight="1">
      <c r="B12" s="86"/>
      <c r="C12" s="342"/>
      <c r="D12" s="343"/>
      <c r="E12" s="344"/>
      <c r="F12" s="76"/>
    </row>
    <row r="13" spans="2:7" ht="6" customHeight="1">
      <c r="B13" s="86"/>
      <c r="C13" s="96"/>
      <c r="D13" s="97"/>
      <c r="E13" s="96"/>
      <c r="F13" s="75"/>
    </row>
    <row r="14" spans="2:7" s="2" customFormat="1" ht="12.75">
      <c r="B14" s="94"/>
      <c r="C14" s="95" t="s">
        <v>4</v>
      </c>
      <c r="D14" s="317" t="s">
        <v>1038</v>
      </c>
      <c r="E14" s="318"/>
      <c r="F14" s="77"/>
    </row>
    <row r="15" spans="2:7" s="2" customFormat="1" ht="12.75">
      <c r="B15" s="94"/>
      <c r="C15" s="93" t="s">
        <v>5</v>
      </c>
      <c r="D15" s="319" t="s">
        <v>6</v>
      </c>
      <c r="E15" s="320"/>
      <c r="F15" s="77"/>
    </row>
    <row r="16" spans="2:7" s="2" customFormat="1" ht="12.75">
      <c r="B16" s="94"/>
      <c r="C16" s="92" t="s">
        <v>7</v>
      </c>
      <c r="D16" s="321" t="s">
        <v>8</v>
      </c>
      <c r="E16" s="322"/>
      <c r="F16" s="77"/>
    </row>
    <row r="17" spans="2:11" s="2" customFormat="1">
      <c r="B17" s="94"/>
      <c r="C17" s="92" t="s">
        <v>9</v>
      </c>
      <c r="D17" s="321" t="s">
        <v>10</v>
      </c>
      <c r="E17" s="323"/>
      <c r="F17" s="77"/>
      <c r="K17" s="2" t="s">
        <v>11</v>
      </c>
    </row>
    <row r="18" spans="2:11" s="2" customFormat="1" ht="12.75">
      <c r="B18" s="94"/>
      <c r="C18" s="92" t="s">
        <v>12</v>
      </c>
      <c r="D18" s="319" t="s">
        <v>13</v>
      </c>
      <c r="E18" s="320"/>
      <c r="F18" s="78"/>
    </row>
    <row r="19" spans="2:11" s="2" customFormat="1" ht="12.75">
      <c r="B19" s="94"/>
      <c r="C19" s="92" t="s">
        <v>14</v>
      </c>
      <c r="D19" s="324">
        <v>450</v>
      </c>
      <c r="E19" s="325"/>
      <c r="F19" s="79"/>
    </row>
    <row r="20" spans="2:11" s="2" customFormat="1" ht="14.25" customHeight="1">
      <c r="B20" s="94"/>
      <c r="C20" s="92" t="s">
        <v>15</v>
      </c>
      <c r="D20" s="345">
        <v>45520</v>
      </c>
      <c r="E20" s="346"/>
      <c r="F20" s="79"/>
    </row>
    <row r="21" spans="2:11" s="2" customFormat="1">
      <c r="B21" s="94"/>
      <c r="C21" s="92" t="s">
        <v>16</v>
      </c>
      <c r="D21" s="326" t="s">
        <v>1039</v>
      </c>
      <c r="E21" s="327"/>
      <c r="F21" s="79"/>
    </row>
    <row r="22" spans="2:11" s="2" customFormat="1" ht="12.75">
      <c r="B22" s="94"/>
      <c r="C22" s="92" t="s">
        <v>17</v>
      </c>
      <c r="D22" s="328"/>
      <c r="E22" s="329"/>
      <c r="F22" s="79"/>
    </row>
    <row r="23" spans="2:11" s="2" customFormat="1" ht="14.25" customHeight="1">
      <c r="B23" s="94"/>
      <c r="C23" s="92" t="s">
        <v>18</v>
      </c>
      <c r="D23" s="321" t="s">
        <v>1820</v>
      </c>
      <c r="E23" s="322"/>
      <c r="F23" s="79"/>
    </row>
    <row r="24" spans="2:11" s="2" customFormat="1" ht="12.75">
      <c r="B24" s="94"/>
      <c r="C24" s="92" t="s">
        <v>19</v>
      </c>
      <c r="D24" s="326" t="s">
        <v>1040</v>
      </c>
      <c r="E24" s="330"/>
      <c r="F24" s="79"/>
    </row>
    <row r="25" spans="2:11" s="2" customFormat="1" ht="306" customHeight="1">
      <c r="B25" s="87"/>
      <c r="C25" s="91" t="s">
        <v>20</v>
      </c>
      <c r="D25" s="331" t="s">
        <v>3720</v>
      </c>
      <c r="E25" s="332"/>
      <c r="F25" s="79"/>
    </row>
    <row r="26" spans="2:11" s="2" customFormat="1" ht="12.75">
      <c r="B26" s="87"/>
      <c r="C26" s="98" t="s">
        <v>1818</v>
      </c>
      <c r="D26" s="315" t="s">
        <v>1041</v>
      </c>
      <c r="E26" s="316"/>
      <c r="F26" s="79"/>
    </row>
    <row r="27" spans="2:11" s="2" customFormat="1" ht="12.75">
      <c r="B27" s="87"/>
      <c r="C27" s="98" t="s">
        <v>1819</v>
      </c>
      <c r="D27" s="315" t="s">
        <v>1817</v>
      </c>
      <c r="E27" s="316"/>
      <c r="F27" s="79"/>
    </row>
    <row r="28" spans="2:11" s="2" customFormat="1" ht="5.25" customHeight="1">
      <c r="B28" s="87"/>
      <c r="C28" s="99"/>
      <c r="D28" s="100"/>
      <c r="E28" s="3"/>
      <c r="F28" s="79"/>
    </row>
    <row r="29" spans="2:11" s="4" customFormat="1" ht="1.5" customHeight="1">
      <c r="B29" s="88"/>
      <c r="C29" s="337"/>
      <c r="D29" s="338"/>
      <c r="E29" s="339"/>
      <c r="F29" s="79"/>
      <c r="G29" s="2"/>
    </row>
    <row r="30" spans="2:11" s="2" customFormat="1">
      <c r="B30" s="87"/>
      <c r="C30" s="340"/>
      <c r="D30" s="341"/>
      <c r="E30" s="5"/>
      <c r="F30" s="79"/>
      <c r="H30" s="6"/>
      <c r="J30" s="7"/>
    </row>
    <row r="31" spans="2:11" s="2" customFormat="1">
      <c r="B31" s="87"/>
      <c r="C31" s="340"/>
      <c r="D31" s="341"/>
      <c r="E31" s="5"/>
      <c r="F31" s="79"/>
      <c r="H31" s="6"/>
      <c r="J31" s="7"/>
    </row>
    <row r="32" spans="2:11" s="4" customFormat="1" ht="12.75" customHeight="1">
      <c r="B32" s="88"/>
      <c r="C32" s="333" t="s">
        <v>1042</v>
      </c>
      <c r="D32" s="334"/>
      <c r="E32" s="105">
        <f>ORÇAMENTO!J744</f>
        <v>9771934.9300000016</v>
      </c>
      <c r="F32" s="80"/>
      <c r="I32" s="8"/>
      <c r="J32" s="9"/>
      <c r="K32" s="2"/>
    </row>
    <row r="33" spans="2:12" s="2" customFormat="1" ht="6" customHeight="1">
      <c r="B33" s="87"/>
      <c r="D33" s="3"/>
      <c r="E33" s="10"/>
      <c r="F33" s="79"/>
    </row>
    <row r="34" spans="2:12" s="2" customFormat="1" ht="61.5" customHeight="1">
      <c r="B34" s="87"/>
      <c r="C34" s="73" t="s">
        <v>21</v>
      </c>
      <c r="D34" s="335"/>
      <c r="E34" s="336"/>
      <c r="F34" s="79"/>
      <c r="J34" s="11"/>
      <c r="K34" s="11"/>
      <c r="L34" s="11"/>
    </row>
    <row r="35" spans="2:12" s="2" customFormat="1" ht="9" customHeight="1">
      <c r="B35" s="81"/>
      <c r="C35" s="82"/>
      <c r="D35" s="83"/>
      <c r="E35" s="82"/>
      <c r="F35" s="84"/>
      <c r="J35" s="12"/>
      <c r="K35" s="11"/>
      <c r="L35" s="11"/>
    </row>
    <row r="36" spans="2:12" ht="9" customHeight="1">
      <c r="J36" s="13"/>
      <c r="K36" s="11"/>
      <c r="L36" s="14"/>
    </row>
    <row r="37" spans="2:12">
      <c r="E37" s="15"/>
      <c r="G37" s="16"/>
    </row>
    <row r="38" spans="2:12">
      <c r="D38" s="17"/>
    </row>
    <row r="39" spans="2:12">
      <c r="E39" s="18"/>
    </row>
    <row r="40" spans="2:12">
      <c r="D40" s="19"/>
      <c r="G40" s="20"/>
    </row>
    <row r="41" spans="2:12">
      <c r="D41" s="21"/>
    </row>
    <row r="42" spans="2:12">
      <c r="G42" s="22"/>
    </row>
    <row r="44" spans="2:12">
      <c r="D44" s="19"/>
    </row>
  </sheetData>
  <mergeCells count="26">
    <mergeCell ref="C12:E12"/>
    <mergeCell ref="D20:E20"/>
    <mergeCell ref="B1:G1"/>
    <mergeCell ref="C8:E8"/>
    <mergeCell ref="C9:E9"/>
    <mergeCell ref="C10:E10"/>
    <mergeCell ref="C11:E11"/>
    <mergeCell ref="C4:E7"/>
    <mergeCell ref="C32:D32"/>
    <mergeCell ref="D34:E34"/>
    <mergeCell ref="C29:E29"/>
    <mergeCell ref="C30:D30"/>
    <mergeCell ref="C31:D31"/>
    <mergeCell ref="D27:E27"/>
    <mergeCell ref="D14:E14"/>
    <mergeCell ref="D15:E15"/>
    <mergeCell ref="D16:E16"/>
    <mergeCell ref="D17:E17"/>
    <mergeCell ref="D18:E18"/>
    <mergeCell ref="D19:E19"/>
    <mergeCell ref="D21:E21"/>
    <mergeCell ref="D22:E22"/>
    <mergeCell ref="D23:E23"/>
    <mergeCell ref="D24:E24"/>
    <mergeCell ref="D25:E25"/>
    <mergeCell ref="D26:E26"/>
  </mergeCells>
  <printOptions horizontalCentered="1"/>
  <pageMargins left="0.23622047244094491" right="0.23622047244094491" top="0.23622047244094491" bottom="0.23622047244094491" header="0" footer="0"/>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R42"/>
  <sheetViews>
    <sheetView showGridLines="0" view="pageBreakPreview" topLeftCell="A10" zoomScaleNormal="145" zoomScaleSheetLayoutView="100" workbookViewId="0">
      <selection activeCell="H20" sqref="H20"/>
    </sheetView>
  </sheetViews>
  <sheetFormatPr defaultColWidth="9.140625" defaultRowHeight="12.75"/>
  <cols>
    <col min="1" max="1" width="9.140625" style="26"/>
    <col min="2" max="2" width="19.28515625" style="26" customWidth="1"/>
    <col min="3" max="3" width="53.7109375" style="26" customWidth="1"/>
    <col min="4" max="4" width="20.5703125" style="26" customWidth="1"/>
    <col min="5" max="8" width="16.5703125" style="26" customWidth="1"/>
    <col min="9" max="16384" width="9.140625" style="26"/>
  </cols>
  <sheetData>
    <row r="1" spans="2:18" s="23" customFormat="1" ht="15"/>
    <row r="2" spans="2:18" s="23" customFormat="1" ht="15">
      <c r="B2" s="371" t="s">
        <v>1</v>
      </c>
      <c r="C2" s="371"/>
      <c r="D2" s="371"/>
      <c r="E2" s="371"/>
      <c r="F2" s="371"/>
    </row>
    <row r="3" spans="2:18" s="23" customFormat="1" ht="15">
      <c r="B3" s="371" t="s">
        <v>2</v>
      </c>
      <c r="C3" s="371"/>
      <c r="D3" s="371"/>
      <c r="E3" s="371"/>
      <c r="F3" s="371"/>
    </row>
    <row r="4" spans="2:18" s="23" customFormat="1" ht="15">
      <c r="B4" s="371" t="s">
        <v>3</v>
      </c>
      <c r="C4" s="371"/>
      <c r="D4" s="371"/>
      <c r="E4" s="371"/>
      <c r="F4" s="371"/>
    </row>
    <row r="5" spans="2:18" s="23" customFormat="1" ht="15">
      <c r="B5" s="371" t="s">
        <v>1044</v>
      </c>
      <c r="C5" s="371"/>
      <c r="D5" s="371"/>
      <c r="E5" s="371"/>
      <c r="F5" s="371"/>
    </row>
    <row r="6" spans="2:18" s="23" customFormat="1" ht="15"/>
    <row r="7" spans="2:18" s="23" customFormat="1" ht="15">
      <c r="B7" s="23" t="s">
        <v>22</v>
      </c>
    </row>
    <row r="8" spans="2:18" s="23" customFormat="1" ht="15">
      <c r="B8" s="23" t="str">
        <f>UPPER("ENDEREÇO:  Centro de Múltiplas Atividades AE 05 - Centro - São Sebastião")</f>
        <v>ENDEREÇO:  CENTRO DE MÚLTIPLAS ATIVIDADES AE 05 - CENTRO - SÃO SEBASTIÃO</v>
      </c>
      <c r="C8" s="24"/>
    </row>
    <row r="9" spans="2:18" s="23" customFormat="1" ht="15"/>
    <row r="10" spans="2:18" s="23" customFormat="1" ht="30" customHeight="1">
      <c r="B10" s="370"/>
      <c r="C10" s="370"/>
      <c r="D10" s="370"/>
      <c r="E10" s="370"/>
    </row>
    <row r="11" spans="2:18" s="23" customFormat="1" ht="60.75" customHeight="1">
      <c r="B11" s="370" t="s">
        <v>1046</v>
      </c>
      <c r="C11" s="370"/>
      <c r="D11" s="370"/>
      <c r="E11" s="370"/>
    </row>
    <row r="12" spans="2:18" s="23" customFormat="1" ht="15"/>
    <row r="13" spans="2:18">
      <c r="B13" s="365" t="s">
        <v>23</v>
      </c>
      <c r="C13" s="365" t="s">
        <v>24</v>
      </c>
      <c r="D13" s="365" t="s">
        <v>25</v>
      </c>
      <c r="E13" s="365" t="s">
        <v>26</v>
      </c>
      <c r="F13" s="25"/>
      <c r="G13" s="25"/>
      <c r="H13" s="25"/>
      <c r="N13" s="27"/>
      <c r="O13" s="27"/>
      <c r="P13" s="27"/>
      <c r="Q13" s="27"/>
      <c r="R13" s="27"/>
    </row>
    <row r="14" spans="2:18" ht="15">
      <c r="B14" s="365"/>
      <c r="C14" s="365"/>
      <c r="D14" s="365"/>
      <c r="E14" s="365"/>
      <c r="F14" s="25"/>
      <c r="G14" s="25"/>
      <c r="H14" s="25"/>
      <c r="N14" s="28"/>
      <c r="O14" s="28"/>
      <c r="P14" s="28"/>
      <c r="Q14" s="28"/>
      <c r="R14" s="28"/>
    </row>
    <row r="15" spans="2:18" s="35" customFormat="1">
      <c r="B15" s="29" t="str">
        <f>ORÇAMENTO!A15</f>
        <v>01.00.000</v>
      </c>
      <c r="C15" s="30" t="str">
        <f>ORÇAMENTO!B15</f>
        <v>SERVIÇOS TÉCNICOS PROFISSIONAIS</v>
      </c>
      <c r="D15" s="50">
        <f>ORÇAMENTO!J15</f>
        <v>624796.10000000009</v>
      </c>
      <c r="E15" s="32">
        <f>D15/$D$35</f>
        <v>6.3937808067250398E-2</v>
      </c>
      <c r="F15" s="33"/>
      <c r="G15" s="33"/>
      <c r="H15" s="33"/>
      <c r="I15" s="34"/>
      <c r="N15" s="36"/>
      <c r="O15" s="37"/>
      <c r="P15" s="36"/>
      <c r="Q15" s="36"/>
      <c r="R15" s="37"/>
    </row>
    <row r="16" spans="2:18" s="35" customFormat="1">
      <c r="B16" s="38"/>
      <c r="C16" s="38"/>
      <c r="D16" s="39"/>
      <c r="E16" s="39"/>
      <c r="F16" s="40"/>
      <c r="G16" s="40"/>
      <c r="H16" s="41"/>
      <c r="N16" s="37"/>
      <c r="O16" s="37"/>
      <c r="P16" s="37"/>
      <c r="Q16" s="37"/>
      <c r="R16" s="37"/>
    </row>
    <row r="17" spans="2:18" s="35" customFormat="1">
      <c r="B17" s="29" t="str">
        <f>ORÇAMENTO!A23</f>
        <v>02.00.000</v>
      </c>
      <c r="C17" s="30" t="str">
        <f>ORÇAMENTO!B23</f>
        <v>SERVIÇOS PRELIMINARES</v>
      </c>
      <c r="D17" s="31">
        <f>ORÇAMENTO!J23</f>
        <v>316244.19</v>
      </c>
      <c r="E17" s="32">
        <f>D17/$D$35</f>
        <v>3.2362494456356347E-2</v>
      </c>
      <c r="F17" s="33"/>
      <c r="G17" s="33"/>
      <c r="H17" s="33"/>
      <c r="I17" s="42"/>
      <c r="N17" s="36"/>
      <c r="O17" s="37"/>
      <c r="P17" s="36"/>
      <c r="Q17" s="36"/>
      <c r="R17" s="37"/>
    </row>
    <row r="18" spans="2:18" s="35" customFormat="1">
      <c r="B18" s="38"/>
      <c r="C18" s="38"/>
      <c r="D18" s="39"/>
      <c r="E18" s="39"/>
      <c r="F18" s="40"/>
      <c r="G18" s="40"/>
      <c r="H18" s="40"/>
      <c r="I18" s="42"/>
      <c r="N18" s="37"/>
      <c r="O18" s="37"/>
      <c r="P18" s="37"/>
      <c r="Q18" s="37"/>
      <c r="R18" s="37"/>
    </row>
    <row r="19" spans="2:18" s="35" customFormat="1">
      <c r="B19" s="38" t="str">
        <f>ORÇAMENTO!A69</f>
        <v>03.00.000</v>
      </c>
      <c r="C19" s="43" t="str">
        <f>ORÇAMENTO!B69</f>
        <v>FUNDAÇÕES E ESTRUTURAS</v>
      </c>
      <c r="D19" s="31">
        <f>ORÇAMENTO!J69</f>
        <v>1922880.6</v>
      </c>
      <c r="E19" s="32">
        <f>D19/$D$35</f>
        <v>0.19677582932902316</v>
      </c>
      <c r="F19" s="33"/>
      <c r="G19" s="33"/>
      <c r="H19" s="33"/>
      <c r="I19" s="42"/>
      <c r="N19" s="37"/>
      <c r="O19" s="37"/>
      <c r="P19" s="37"/>
      <c r="Q19" s="37"/>
      <c r="R19" s="36"/>
    </row>
    <row r="20" spans="2:18" s="35" customFormat="1">
      <c r="B20" s="38"/>
      <c r="C20" s="38"/>
      <c r="D20" s="39"/>
      <c r="E20" s="39"/>
      <c r="F20" s="40"/>
      <c r="G20" s="40"/>
      <c r="H20" s="40"/>
      <c r="I20" s="42"/>
      <c r="N20" s="37"/>
      <c r="O20" s="37"/>
      <c r="P20" s="37"/>
      <c r="Q20" s="37"/>
      <c r="R20" s="37"/>
    </row>
    <row r="21" spans="2:18" s="35" customFormat="1">
      <c r="B21" s="29" t="str">
        <f>ORÇAMENTO!A206</f>
        <v>04.00.000</v>
      </c>
      <c r="C21" s="44" t="str">
        <f>ORÇAMENTO!B206</f>
        <v>ARQUITETURA E ELEMENTOS DE URBANISMO</v>
      </c>
      <c r="D21" s="31">
        <f>ORÇAMENTO!J206</f>
        <v>4675263.5</v>
      </c>
      <c r="E21" s="32">
        <f>D21/$D$35</f>
        <v>0.47843784608582113</v>
      </c>
      <c r="F21" s="33"/>
      <c r="G21" s="33"/>
      <c r="H21" s="33"/>
      <c r="I21" s="42"/>
      <c r="N21" s="37"/>
      <c r="O21" s="37"/>
      <c r="P21" s="36"/>
      <c r="Q21" s="36"/>
      <c r="R21" s="36"/>
    </row>
    <row r="22" spans="2:18" s="35" customFormat="1">
      <c r="B22" s="38"/>
      <c r="C22" s="38"/>
      <c r="D22" s="39"/>
      <c r="E22" s="39"/>
      <c r="F22" s="40"/>
      <c r="G22" s="40"/>
      <c r="H22" s="40"/>
      <c r="I22" s="42"/>
      <c r="N22" s="37"/>
      <c r="O22" s="37"/>
      <c r="P22" s="37"/>
      <c r="Q22" s="37"/>
      <c r="R22" s="37"/>
    </row>
    <row r="23" spans="2:18" s="35" customFormat="1">
      <c r="B23" s="29" t="str">
        <f>ORÇAMENTO!A419</f>
        <v>05.00.000</v>
      </c>
      <c r="C23" s="44" t="str">
        <f>ORÇAMENTO!B419</f>
        <v>INSTALAÇÕES HIDRÁULICAS E SANITÁRIAS</v>
      </c>
      <c r="D23" s="31">
        <f>ORÇAMENTO!J419</f>
        <v>308829.5</v>
      </c>
      <c r="E23" s="32">
        <f>D23/$D$35</f>
        <v>3.160372047217469E-2</v>
      </c>
      <c r="F23" s="33"/>
      <c r="G23" s="33"/>
      <c r="H23" s="33"/>
      <c r="I23" s="42"/>
      <c r="N23" s="37"/>
      <c r="O23" s="36"/>
      <c r="P23" s="37"/>
      <c r="Q23" s="36"/>
      <c r="R23" s="36"/>
    </row>
    <row r="24" spans="2:18" s="35" customFormat="1">
      <c r="B24" s="38"/>
      <c r="C24" s="38"/>
      <c r="D24" s="39"/>
      <c r="E24" s="39"/>
      <c r="F24" s="40"/>
      <c r="G24" s="40"/>
      <c r="H24" s="40"/>
      <c r="I24" s="42"/>
      <c r="N24" s="37"/>
      <c r="O24" s="37"/>
      <c r="P24" s="37"/>
      <c r="Q24" s="37"/>
      <c r="R24" s="37"/>
    </row>
    <row r="25" spans="2:18" s="35" customFormat="1">
      <c r="B25" s="38" t="str">
        <f>ORÇAMENTO!A534</f>
        <v>06.00.000</v>
      </c>
      <c r="C25" s="30" t="str">
        <f>ORÇAMENTO!B534</f>
        <v>INSTALAÇÕES ELÉTRICAS E ELETRÔNICAS</v>
      </c>
      <c r="D25" s="31">
        <f>ORÇAMENTO!J534</f>
        <v>1362460.67</v>
      </c>
      <c r="E25" s="32">
        <f>D25/$D$35</f>
        <v>0.13942588440874931</v>
      </c>
      <c r="F25" s="33"/>
      <c r="G25" s="33"/>
      <c r="H25" s="33"/>
      <c r="I25" s="42"/>
      <c r="N25" s="37"/>
      <c r="O25" s="37"/>
      <c r="P25" s="37"/>
      <c r="Q25" s="37"/>
      <c r="R25" s="36"/>
    </row>
    <row r="26" spans="2:18" s="35" customFormat="1">
      <c r="B26" s="38"/>
      <c r="C26" s="38"/>
      <c r="D26" s="39"/>
      <c r="E26" s="39"/>
      <c r="F26" s="40"/>
      <c r="G26" s="40"/>
      <c r="H26" s="40"/>
      <c r="I26" s="42"/>
      <c r="N26" s="37"/>
      <c r="O26" s="37"/>
      <c r="P26" s="37"/>
      <c r="Q26" s="37"/>
      <c r="R26" s="37"/>
    </row>
    <row r="27" spans="2:18" s="35" customFormat="1">
      <c r="B27" s="38" t="str">
        <f>ORÇAMENTO!A666</f>
        <v>07.00.000</v>
      </c>
      <c r="C27" s="43" t="str">
        <f>ORÇAMENTO!B666</f>
        <v>INSTALAÇÕES MECÂNICAS E DE UTILIDADES</v>
      </c>
      <c r="D27" s="31">
        <f>ORÇAMENTO!J666</f>
        <v>425843.57</v>
      </c>
      <c r="E27" s="32">
        <f>D27/$D$35</f>
        <v>4.3578224072353698E-2</v>
      </c>
      <c r="F27" s="33"/>
      <c r="G27" s="33"/>
      <c r="H27" s="33"/>
      <c r="I27" s="42"/>
      <c r="N27" s="37"/>
      <c r="O27" s="37"/>
      <c r="P27" s="37"/>
      <c r="Q27" s="37"/>
      <c r="R27" s="36"/>
    </row>
    <row r="28" spans="2:18" s="35" customFormat="1">
      <c r="B28" s="38"/>
      <c r="C28" s="38"/>
      <c r="D28" s="39"/>
      <c r="E28" s="39"/>
      <c r="F28" s="40"/>
      <c r="G28" s="40"/>
      <c r="H28" s="40"/>
      <c r="I28" s="42"/>
      <c r="N28" s="37"/>
      <c r="O28" s="37"/>
      <c r="P28" s="37"/>
      <c r="Q28" s="37"/>
      <c r="R28" s="37"/>
    </row>
    <row r="29" spans="2:18" s="35" customFormat="1">
      <c r="B29" s="38" t="str">
        <f>ORÇAMENTO!A688</f>
        <v>08.00.000</v>
      </c>
      <c r="C29" s="43" t="str">
        <f>ORÇAMENTO!B688</f>
        <v>INSTALAÇÕES DE PREVENÇÃO E COMBATE A INCÊNDIO</v>
      </c>
      <c r="D29" s="31">
        <f>ORÇAMENTO!J688</f>
        <v>86088.719999999987</v>
      </c>
      <c r="E29" s="32">
        <f>D29/$D$35</f>
        <v>8.8097925965211037E-3</v>
      </c>
      <c r="F29" s="33"/>
      <c r="G29" s="33"/>
      <c r="H29" s="33"/>
      <c r="I29" s="42"/>
      <c r="N29" s="37"/>
      <c r="O29" s="37"/>
      <c r="P29" s="37"/>
      <c r="Q29" s="37"/>
      <c r="R29" s="36"/>
    </row>
    <row r="30" spans="2:18" s="35" customFormat="1">
      <c r="B30" s="38"/>
      <c r="C30" s="38"/>
      <c r="D30" s="39"/>
      <c r="E30" s="39"/>
      <c r="F30" s="40"/>
      <c r="G30" s="40"/>
      <c r="H30" s="40"/>
      <c r="I30" s="42"/>
      <c r="N30" s="37"/>
      <c r="O30" s="37"/>
      <c r="P30" s="37"/>
      <c r="Q30" s="37"/>
      <c r="R30" s="37"/>
    </row>
    <row r="31" spans="2:18" s="35" customFormat="1">
      <c r="B31" s="38" t="str">
        <f>ORÇAMENTO!A734</f>
        <v>09.00.000</v>
      </c>
      <c r="C31" s="30" t="str">
        <f>ORÇAMENTO!B734</f>
        <v>SERVIÇOS COMPLEMENTARES</v>
      </c>
      <c r="D31" s="31">
        <f>ORÇAMENTO!J734</f>
        <v>40156</v>
      </c>
      <c r="E31" s="32">
        <f>D31/$D$35</f>
        <v>4.1093192174991274E-3</v>
      </c>
      <c r="F31" s="33"/>
      <c r="G31" s="33"/>
      <c r="H31" s="33"/>
      <c r="I31" s="42"/>
      <c r="N31" s="36"/>
      <c r="O31" s="37"/>
      <c r="P31" s="37"/>
      <c r="Q31" s="37"/>
      <c r="R31" s="37"/>
    </row>
    <row r="32" spans="2:18" s="35" customFormat="1">
      <c r="B32" s="38"/>
      <c r="C32" s="38"/>
      <c r="D32" s="39"/>
      <c r="E32" s="39"/>
      <c r="F32" s="40"/>
      <c r="G32" s="40"/>
      <c r="H32" s="40"/>
      <c r="I32" s="42"/>
      <c r="N32" s="37"/>
      <c r="O32" s="37"/>
      <c r="P32" s="37"/>
      <c r="Q32" s="37"/>
      <c r="R32" s="37"/>
    </row>
    <row r="33" spans="2:18" s="35" customFormat="1">
      <c r="B33" s="38" t="str">
        <f>ORÇAMENTO!A740</f>
        <v>10.00.000</v>
      </c>
      <c r="C33" s="30" t="str">
        <f>ORÇAMENTO!B740</f>
        <v>SERVIÇOS AUXILIARES</v>
      </c>
      <c r="D33" s="31">
        <f>ORÇAMENTO!J740</f>
        <v>9372.08</v>
      </c>
      <c r="E33" s="32">
        <f>D33/$D$35</f>
        <v>9.5908129425090205E-4</v>
      </c>
      <c r="F33" s="33"/>
      <c r="G33" s="33"/>
      <c r="H33" s="33"/>
      <c r="I33" s="42"/>
      <c r="N33" s="36"/>
      <c r="O33" s="36"/>
      <c r="P33" s="37"/>
      <c r="Q33" s="37"/>
      <c r="R33" s="37"/>
    </row>
    <row r="34" spans="2:18" s="35" customFormat="1">
      <c r="B34" s="38"/>
      <c r="C34" s="38"/>
      <c r="D34" s="39"/>
      <c r="E34" s="32"/>
      <c r="F34" s="40"/>
      <c r="G34" s="40"/>
      <c r="H34" s="40"/>
      <c r="I34" s="42"/>
      <c r="N34" s="37"/>
      <c r="O34" s="37"/>
      <c r="P34" s="37"/>
      <c r="Q34" s="37"/>
      <c r="R34" s="37"/>
    </row>
    <row r="35" spans="2:18" s="35" customFormat="1">
      <c r="B35" s="366" t="s">
        <v>1045</v>
      </c>
      <c r="C35" s="366"/>
      <c r="D35" s="39">
        <f>SUM(D15:D34)</f>
        <v>9771934.9300000016</v>
      </c>
      <c r="E35" s="45">
        <f>SUM(E15:E34)</f>
        <v>0.99999999999999978</v>
      </c>
      <c r="F35" s="40"/>
      <c r="G35" s="40"/>
      <c r="H35" s="33"/>
      <c r="I35" s="34"/>
      <c r="N35" s="36"/>
      <c r="O35" s="36"/>
      <c r="P35" s="36"/>
      <c r="Q35" s="36"/>
      <c r="R35" s="36"/>
    </row>
    <row r="36" spans="2:18" s="35" customFormat="1" ht="48" customHeight="1">
      <c r="B36" s="367"/>
      <c r="C36" s="368"/>
      <c r="D36" s="368"/>
      <c r="E36" s="368"/>
      <c r="F36" s="40"/>
      <c r="G36" s="40"/>
      <c r="H36" s="40"/>
      <c r="N36" s="36"/>
      <c r="O36" s="36"/>
      <c r="P36" s="36"/>
      <c r="Q36" s="36"/>
      <c r="R36" s="36"/>
    </row>
    <row r="37" spans="2:18" s="35" customFormat="1" ht="121.5" customHeight="1">
      <c r="B37" s="369" t="s">
        <v>1033</v>
      </c>
      <c r="C37" s="369"/>
      <c r="D37" s="369"/>
      <c r="E37" s="369"/>
      <c r="F37" s="106"/>
      <c r="G37" s="106"/>
      <c r="H37" s="106"/>
      <c r="I37" s="106"/>
      <c r="J37" s="106"/>
      <c r="K37" s="106"/>
      <c r="L37" s="106"/>
      <c r="M37" s="106"/>
      <c r="N37" s="106"/>
      <c r="O37" s="106"/>
      <c r="P37" s="106"/>
    </row>
    <row r="38" spans="2:18" s="46" customFormat="1" ht="58.15" customHeight="1">
      <c r="B38" s="364"/>
      <c r="C38" s="364"/>
      <c r="D38" s="364"/>
      <c r="E38" s="364"/>
      <c r="G38" s="47"/>
      <c r="H38" s="47"/>
      <c r="I38" s="48"/>
      <c r="J38" s="48"/>
      <c r="K38" s="48"/>
      <c r="L38" s="48"/>
      <c r="M38" s="48"/>
      <c r="N38" s="48"/>
      <c r="O38" s="48"/>
      <c r="P38" s="48"/>
      <c r="Q38" s="48"/>
    </row>
    <row r="42" spans="2:18">
      <c r="E42" s="49"/>
    </row>
  </sheetData>
  <mergeCells count="14">
    <mergeCell ref="B11:E11"/>
    <mergeCell ref="B2:F2"/>
    <mergeCell ref="B3:F3"/>
    <mergeCell ref="B4:F4"/>
    <mergeCell ref="B5:F5"/>
    <mergeCell ref="B10:E10"/>
    <mergeCell ref="B38:E38"/>
    <mergeCell ref="B13:B14"/>
    <mergeCell ref="C13:C14"/>
    <mergeCell ref="D13:D14"/>
    <mergeCell ref="E13:E14"/>
    <mergeCell ref="B35:C35"/>
    <mergeCell ref="B36:E36"/>
    <mergeCell ref="B37:E37"/>
  </mergeCells>
  <pageMargins left="0.39370078740157483" right="0.39370078740157483" top="0.78740157480314965" bottom="0.78740157480314965"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44EA-91F4-413A-80F8-379E00CA6EF3}">
  <sheetPr>
    <tabColor rgb="FF00B0F0"/>
    <pageSetUpPr fitToPage="1"/>
  </sheetPr>
  <dimension ref="A1:M745"/>
  <sheetViews>
    <sheetView showGridLines="0" view="pageBreakPreview" zoomScale="55" zoomScaleNormal="115" zoomScaleSheetLayoutView="55" workbookViewId="0">
      <selection activeCell="K25" sqref="K25"/>
    </sheetView>
  </sheetViews>
  <sheetFormatPr defaultColWidth="9.140625" defaultRowHeight="12.75"/>
  <cols>
    <col min="1" max="1" width="11.5703125" style="104" customWidth="1"/>
    <col min="2" max="2" width="13" style="104" customWidth="1"/>
    <col min="3" max="3" width="112.28515625" style="104" customWidth="1"/>
    <col min="4" max="4" width="16.28515625" style="104" customWidth="1"/>
    <col min="5" max="5" width="8.5703125" style="104" customWidth="1"/>
    <col min="6" max="6" width="17.140625" style="104" customWidth="1"/>
    <col min="7" max="7" width="20.42578125" style="104" customWidth="1"/>
    <col min="8" max="8" width="13.7109375" style="104" customWidth="1"/>
    <col min="9" max="9" width="19" style="104" customWidth="1"/>
    <col min="10" max="10" width="20.5703125" style="257" customWidth="1"/>
    <col min="11" max="16384" width="9.140625" style="104"/>
  </cols>
  <sheetData>
    <row r="1" spans="1:13" s="156" customFormat="1" ht="15.75">
      <c r="A1" s="394" t="s">
        <v>68</v>
      </c>
      <c r="B1" s="394"/>
      <c r="C1" s="394"/>
      <c r="D1" s="394"/>
      <c r="E1" s="394"/>
      <c r="F1" s="394"/>
      <c r="G1" s="394"/>
      <c r="H1" s="394"/>
      <c r="I1" s="394"/>
      <c r="J1" s="394"/>
      <c r="K1" s="155"/>
      <c r="L1" s="155"/>
      <c r="M1" s="155"/>
    </row>
    <row r="2" spans="1:13" s="156" customFormat="1" ht="33" customHeight="1">
      <c r="A2" s="395"/>
      <c r="B2" s="395"/>
      <c r="C2" s="395"/>
      <c r="D2" s="395"/>
      <c r="E2" s="395"/>
      <c r="F2" s="395"/>
      <c r="G2" s="395"/>
      <c r="H2" s="395"/>
      <c r="I2" s="395"/>
      <c r="J2" s="395"/>
      <c r="K2" s="157"/>
      <c r="L2" s="157"/>
    </row>
    <row r="3" spans="1:13" s="156" customFormat="1" ht="33.75" customHeight="1">
      <c r="A3" s="396" t="s">
        <v>1047</v>
      </c>
      <c r="B3" s="397"/>
      <c r="C3" s="397"/>
      <c r="D3" s="398"/>
      <c r="E3" s="398"/>
      <c r="F3" s="398"/>
      <c r="G3" s="398"/>
      <c r="H3" s="398"/>
      <c r="I3" s="398"/>
      <c r="J3" s="398"/>
      <c r="K3" s="158"/>
      <c r="L3" s="158"/>
      <c r="M3" s="158"/>
    </row>
    <row r="4" spans="1:13" s="156" customFormat="1" ht="15">
      <c r="A4" s="399" t="s">
        <v>65</v>
      </c>
      <c r="B4" s="386" t="s">
        <v>588</v>
      </c>
      <c r="C4" s="387"/>
      <c r="D4" s="402" t="s">
        <v>806</v>
      </c>
      <c r="E4" s="403"/>
      <c r="F4" s="403" t="s">
        <v>1316</v>
      </c>
      <c r="G4" s="403"/>
      <c r="H4" s="163" t="s">
        <v>1315</v>
      </c>
      <c r="I4" s="163" t="s">
        <v>129</v>
      </c>
      <c r="J4" s="251" t="s">
        <v>1313</v>
      </c>
      <c r="K4" s="159"/>
      <c r="L4" s="159"/>
      <c r="M4" s="159"/>
    </row>
    <row r="5" spans="1:13" s="156" customFormat="1" ht="15">
      <c r="A5" s="400"/>
      <c r="B5" s="388"/>
      <c r="C5" s="389"/>
      <c r="D5" s="392" t="s">
        <v>155</v>
      </c>
      <c r="E5" s="393"/>
      <c r="F5" s="393" t="s">
        <v>1317</v>
      </c>
      <c r="G5" s="393"/>
      <c r="H5" s="164">
        <v>1.1013999999999999</v>
      </c>
      <c r="I5" s="165">
        <v>0.70040000000000002</v>
      </c>
      <c r="J5" s="252">
        <v>45292</v>
      </c>
      <c r="K5" s="159"/>
      <c r="L5" s="159"/>
      <c r="M5" s="159"/>
    </row>
    <row r="6" spans="1:13" s="156" customFormat="1" ht="15">
      <c r="A6" s="401"/>
      <c r="B6" s="390"/>
      <c r="C6" s="391"/>
      <c r="D6" s="392" t="s">
        <v>164</v>
      </c>
      <c r="E6" s="393"/>
      <c r="F6" s="393" t="s">
        <v>1318</v>
      </c>
      <c r="G6" s="393"/>
      <c r="H6" s="164">
        <v>1.1254</v>
      </c>
      <c r="I6" s="165">
        <v>0.70109999999999995</v>
      </c>
      <c r="J6" s="252">
        <v>45413</v>
      </c>
      <c r="K6" s="159"/>
      <c r="L6" s="159"/>
      <c r="M6" s="159"/>
    </row>
    <row r="7" spans="1:13" s="156" customFormat="1" ht="15">
      <c r="A7" s="383" t="s">
        <v>35</v>
      </c>
      <c r="B7" s="386" t="s">
        <v>6</v>
      </c>
      <c r="C7" s="387"/>
      <c r="D7" s="392" t="s">
        <v>125</v>
      </c>
      <c r="E7" s="393"/>
      <c r="F7" s="393" t="s">
        <v>1959</v>
      </c>
      <c r="G7" s="393"/>
      <c r="H7" s="164">
        <v>1.1013999999999999</v>
      </c>
      <c r="I7" s="165">
        <v>0.70040000000000002</v>
      </c>
      <c r="J7" s="252">
        <v>45474</v>
      </c>
      <c r="K7" s="159"/>
      <c r="L7" s="159"/>
      <c r="M7" s="159"/>
    </row>
    <row r="8" spans="1:13" s="156" customFormat="1" ht="15">
      <c r="A8" s="384"/>
      <c r="B8" s="388"/>
      <c r="C8" s="389"/>
      <c r="D8" s="392" t="s">
        <v>891</v>
      </c>
      <c r="E8" s="393"/>
      <c r="F8" s="393" t="s">
        <v>1958</v>
      </c>
      <c r="G8" s="393"/>
      <c r="H8" s="164">
        <v>0.7127</v>
      </c>
      <c r="I8" s="166" t="s">
        <v>1321</v>
      </c>
      <c r="J8" s="252">
        <v>45474</v>
      </c>
      <c r="K8" s="159"/>
      <c r="L8" s="159"/>
      <c r="M8" s="159"/>
    </row>
    <row r="9" spans="1:13" s="156" customFormat="1" ht="15">
      <c r="A9" s="385"/>
      <c r="B9" s="390"/>
      <c r="C9" s="391"/>
      <c r="D9" s="392" t="s">
        <v>819</v>
      </c>
      <c r="E9" s="393"/>
      <c r="F9" s="393" t="s">
        <v>1319</v>
      </c>
      <c r="G9" s="393"/>
      <c r="H9" s="167">
        <v>1.2823</v>
      </c>
      <c r="I9" s="166" t="s">
        <v>1321</v>
      </c>
      <c r="J9" s="252">
        <v>45444</v>
      </c>
      <c r="K9" s="159"/>
      <c r="L9" s="159"/>
      <c r="M9" s="159"/>
    </row>
    <row r="10" spans="1:13" s="156" customFormat="1" ht="15">
      <c r="A10" s="376" t="s">
        <v>36</v>
      </c>
      <c r="B10" s="377" t="s">
        <v>587</v>
      </c>
      <c r="C10" s="377"/>
      <c r="D10" s="378" t="s">
        <v>1314</v>
      </c>
      <c r="E10" s="379"/>
      <c r="F10" s="380" t="s">
        <v>1320</v>
      </c>
      <c r="G10" s="380"/>
      <c r="H10" s="381">
        <v>0</v>
      </c>
      <c r="I10" s="381">
        <v>0</v>
      </c>
      <c r="J10" s="374"/>
      <c r="K10" s="160"/>
      <c r="L10" s="161"/>
      <c r="M10" s="161"/>
    </row>
    <row r="11" spans="1:13" s="156" customFormat="1" ht="15">
      <c r="A11" s="376"/>
      <c r="B11" s="377"/>
      <c r="C11" s="377"/>
      <c r="D11" s="378"/>
      <c r="E11" s="379"/>
      <c r="F11" s="380"/>
      <c r="G11" s="380"/>
      <c r="H11" s="382"/>
      <c r="I11" s="382"/>
      <c r="J11" s="374"/>
      <c r="K11" s="160"/>
      <c r="L11" s="161"/>
      <c r="M11" s="161"/>
    </row>
    <row r="12" spans="1:13" s="156" customFormat="1" ht="15">
      <c r="A12" s="376"/>
      <c r="B12" s="377"/>
      <c r="C12" s="377"/>
      <c r="D12" s="168"/>
      <c r="E12" s="169"/>
      <c r="F12" s="375"/>
      <c r="G12" s="375"/>
      <c r="H12" s="169"/>
      <c r="I12" s="169"/>
      <c r="J12" s="253"/>
      <c r="K12" s="160"/>
      <c r="L12" s="161"/>
      <c r="M12" s="161"/>
    </row>
    <row r="13" spans="1:13" s="162" customFormat="1" ht="15">
      <c r="A13" s="170"/>
      <c r="B13" s="307"/>
      <c r="C13" s="109"/>
      <c r="D13" s="109"/>
      <c r="E13" s="109"/>
      <c r="F13" s="109"/>
      <c r="G13" s="104"/>
      <c r="H13" s="171"/>
      <c r="I13" s="172" t="s">
        <v>37</v>
      </c>
      <c r="J13" s="254">
        <v>45520</v>
      </c>
    </row>
    <row r="14" spans="1:13" s="162" customFormat="1" ht="30">
      <c r="A14" s="173" t="s">
        <v>23</v>
      </c>
      <c r="B14" s="173" t="s">
        <v>66</v>
      </c>
      <c r="C14" s="173" t="s">
        <v>38</v>
      </c>
      <c r="D14" s="173" t="s">
        <v>1681</v>
      </c>
      <c r="E14" s="173" t="s">
        <v>1682</v>
      </c>
      <c r="F14" s="173" t="s">
        <v>1683</v>
      </c>
      <c r="G14" s="173" t="s">
        <v>1684</v>
      </c>
      <c r="H14" s="174" t="s">
        <v>1322</v>
      </c>
      <c r="I14" s="174" t="s">
        <v>1685</v>
      </c>
      <c r="J14" s="255" t="s">
        <v>123</v>
      </c>
    </row>
    <row r="15" spans="1:13" s="110" customFormat="1" ht="26.25" customHeight="1">
      <c r="A15" s="264" t="s">
        <v>1447</v>
      </c>
      <c r="B15" s="136" t="s">
        <v>27</v>
      </c>
      <c r="C15" s="134"/>
      <c r="D15" s="134"/>
      <c r="E15" s="134"/>
      <c r="F15" s="265"/>
      <c r="G15" s="265"/>
      <c r="H15" s="265"/>
      <c r="I15" s="266"/>
      <c r="J15" s="267">
        <f>SUM(J16:J22)</f>
        <v>624796.10000000009</v>
      </c>
    </row>
    <row r="16" spans="1:13" s="110" customFormat="1" ht="14.25">
      <c r="A16" s="279" t="s">
        <v>39</v>
      </c>
      <c r="B16" s="305">
        <v>90777</v>
      </c>
      <c r="C16" s="311" t="s">
        <v>126</v>
      </c>
      <c r="D16" s="305" t="s">
        <v>125</v>
      </c>
      <c r="E16" s="305" t="s">
        <v>127</v>
      </c>
      <c r="F16" s="260">
        <v>720</v>
      </c>
      <c r="G16" s="260">
        <v>118.7</v>
      </c>
      <c r="H16" s="261">
        <f>'BDI-EDIFICAÇÕES - NÃO DESONERAD'!$H$23</f>
        <v>0.2222616419077901</v>
      </c>
      <c r="I16" s="260">
        <f t="shared" ref="I16:I21" si="0">TRUNC(G16*(1+H16),2)</f>
        <v>145.08000000000001</v>
      </c>
      <c r="J16" s="260">
        <f t="shared" ref="J16:J21" si="1">TRUNC(F16*I16,2)</f>
        <v>104457.60000000001</v>
      </c>
    </row>
    <row r="17" spans="1:10" ht="14.25">
      <c r="A17" s="259" t="s">
        <v>40</v>
      </c>
      <c r="B17" s="305">
        <v>93572</v>
      </c>
      <c r="C17" s="311" t="s">
        <v>128</v>
      </c>
      <c r="D17" s="305" t="s">
        <v>125</v>
      </c>
      <c r="E17" s="305" t="s">
        <v>129</v>
      </c>
      <c r="F17" s="260">
        <v>15</v>
      </c>
      <c r="G17" s="260">
        <v>4472.0200000000004</v>
      </c>
      <c r="H17" s="261">
        <f>'BDI-EDIFICAÇÕES - NÃO DESONERAD'!$H$23</f>
        <v>0.2222616419077901</v>
      </c>
      <c r="I17" s="260">
        <f t="shared" si="0"/>
        <v>5465.97</v>
      </c>
      <c r="J17" s="260">
        <f t="shared" si="1"/>
        <v>81989.55</v>
      </c>
    </row>
    <row r="18" spans="1:10" ht="14.25">
      <c r="A18" s="259" t="s">
        <v>2947</v>
      </c>
      <c r="B18" s="305">
        <v>93563</v>
      </c>
      <c r="C18" s="311" t="s">
        <v>2952</v>
      </c>
      <c r="D18" s="305" t="s">
        <v>125</v>
      </c>
      <c r="E18" s="305" t="s">
        <v>129</v>
      </c>
      <c r="F18" s="260">
        <v>15</v>
      </c>
      <c r="G18" s="260">
        <v>6625.31</v>
      </c>
      <c r="H18" s="261">
        <f>'BDI-EDIFICAÇÕES - NÃO DESONERAD'!$H$23</f>
        <v>0.2222616419077901</v>
      </c>
      <c r="I18" s="260">
        <f t="shared" si="0"/>
        <v>8097.86</v>
      </c>
      <c r="J18" s="260">
        <f t="shared" si="1"/>
        <v>121467.9</v>
      </c>
    </row>
    <row r="19" spans="1:10" ht="28.5">
      <c r="A19" s="259" t="s">
        <v>2948</v>
      </c>
      <c r="B19" s="305" t="s">
        <v>2951</v>
      </c>
      <c r="C19" s="311" t="s">
        <v>2953</v>
      </c>
      <c r="D19" s="305" t="s">
        <v>155</v>
      </c>
      <c r="E19" s="305" t="s">
        <v>127</v>
      </c>
      <c r="F19" s="260">
        <v>5400</v>
      </c>
      <c r="G19" s="260">
        <v>28.83</v>
      </c>
      <c r="H19" s="261">
        <f>'BDI-EDIFICAÇÕES - NÃO DESONERAD'!$H$23</f>
        <v>0.2222616419077901</v>
      </c>
      <c r="I19" s="260">
        <f t="shared" si="0"/>
        <v>35.229999999999997</v>
      </c>
      <c r="J19" s="260">
        <f t="shared" si="1"/>
        <v>190242</v>
      </c>
    </row>
    <row r="20" spans="1:10" ht="14.25">
      <c r="A20" s="259" t="s">
        <v>2949</v>
      </c>
      <c r="B20" s="305">
        <v>101460</v>
      </c>
      <c r="C20" s="311" t="s">
        <v>2954</v>
      </c>
      <c r="D20" s="305" t="s">
        <v>125</v>
      </c>
      <c r="E20" s="305" t="s">
        <v>129</v>
      </c>
      <c r="F20" s="260">
        <v>15</v>
      </c>
      <c r="G20" s="260">
        <v>4376.49</v>
      </c>
      <c r="H20" s="261">
        <f>'BDI-EDIFICAÇÕES - NÃO DESONERAD'!$H$23</f>
        <v>0.2222616419077901</v>
      </c>
      <c r="I20" s="260">
        <f t="shared" si="0"/>
        <v>5349.21</v>
      </c>
      <c r="J20" s="260">
        <f t="shared" si="1"/>
        <v>80238.149999999994</v>
      </c>
    </row>
    <row r="21" spans="1:10" ht="14.25">
      <c r="A21" s="259" t="s">
        <v>2959</v>
      </c>
      <c r="B21" s="305" t="str">
        <f>'[13]COMPOSIÇÃO PRÓPRIA'!B69</f>
        <v>COT 01.007</v>
      </c>
      <c r="C21" s="311" t="s">
        <v>2960</v>
      </c>
      <c r="D21" s="305" t="s">
        <v>3298</v>
      </c>
      <c r="E21" s="305" t="s">
        <v>150</v>
      </c>
      <c r="F21" s="260">
        <v>1</v>
      </c>
      <c r="G21" s="260">
        <f>'COMPOSIÇÃO PRÓPRIA'!D64</f>
        <v>262.55</v>
      </c>
      <c r="H21" s="261">
        <f>'BDI-EDIFICAÇÕES - NÃO DESONERAD'!$H$23</f>
        <v>0.2222616419077901</v>
      </c>
      <c r="I21" s="260">
        <f t="shared" si="0"/>
        <v>320.89999999999998</v>
      </c>
      <c r="J21" s="260">
        <f t="shared" si="1"/>
        <v>320.89999999999998</v>
      </c>
    </row>
    <row r="22" spans="1:10" ht="14.25">
      <c r="A22" s="259" t="s">
        <v>3428</v>
      </c>
      <c r="B22" s="305">
        <v>100309</v>
      </c>
      <c r="C22" s="311" t="s">
        <v>3429</v>
      </c>
      <c r="D22" s="305" t="s">
        <v>125</v>
      </c>
      <c r="E22" s="305" t="s">
        <v>127</v>
      </c>
      <c r="F22" s="260">
        <v>720</v>
      </c>
      <c r="G22" s="260">
        <v>52.37</v>
      </c>
      <c r="H22" s="261">
        <f>'BDI-EDIFICAÇÕES - NÃO DESONERAD'!$H$23</f>
        <v>0.2222616419077901</v>
      </c>
      <c r="I22" s="260">
        <f t="shared" ref="I22" si="2">TRUNC(G22*(1+H22),2)</f>
        <v>64</v>
      </c>
      <c r="J22" s="260">
        <f t="shared" ref="J22" si="3">TRUNC(F22*I22,2)</f>
        <v>46080</v>
      </c>
    </row>
    <row r="23" spans="1:10" s="110" customFormat="1" ht="26.25" customHeight="1">
      <c r="A23" s="268" t="s">
        <v>1446</v>
      </c>
      <c r="B23" s="136" t="s">
        <v>28</v>
      </c>
      <c r="C23" s="134"/>
      <c r="D23" s="134"/>
      <c r="E23" s="134"/>
      <c r="F23" s="269"/>
      <c r="G23" s="269"/>
      <c r="H23" s="269"/>
      <c r="I23" s="270"/>
      <c r="J23" s="271">
        <f>J24+J40+J46+J52</f>
        <v>316244.19</v>
      </c>
    </row>
    <row r="24" spans="1:10" s="110" customFormat="1" ht="26.25" customHeight="1">
      <c r="A24" s="107" t="s">
        <v>41</v>
      </c>
      <c r="B24" s="136" t="s">
        <v>131</v>
      </c>
      <c r="C24" s="134"/>
      <c r="D24" s="134"/>
      <c r="E24" s="134"/>
      <c r="F24" s="134"/>
      <c r="G24" s="134"/>
      <c r="H24" s="134"/>
      <c r="I24" s="135"/>
      <c r="J24" s="256">
        <f>J25+J31+J36</f>
        <v>117601.45000000001</v>
      </c>
    </row>
    <row r="25" spans="1:10" s="110" customFormat="1" ht="26.25" customHeight="1">
      <c r="A25" s="264" t="s">
        <v>132</v>
      </c>
      <c r="B25" s="136" t="s">
        <v>133</v>
      </c>
      <c r="C25" s="134"/>
      <c r="D25" s="134"/>
      <c r="E25" s="134"/>
      <c r="F25" s="265"/>
      <c r="G25" s="265"/>
      <c r="H25" s="265"/>
      <c r="I25" s="266"/>
      <c r="J25" s="267">
        <f>SUM(J26:J30)</f>
        <v>103662.96</v>
      </c>
    </row>
    <row r="26" spans="1:10" s="110" customFormat="1" ht="26.25" customHeight="1">
      <c r="A26" s="259" t="s">
        <v>134</v>
      </c>
      <c r="B26" s="305">
        <v>10775</v>
      </c>
      <c r="C26" s="311" t="s">
        <v>136</v>
      </c>
      <c r="D26" s="305" t="s">
        <v>125</v>
      </c>
      <c r="E26" s="305" t="s">
        <v>129</v>
      </c>
      <c r="F26" s="260">
        <v>15</v>
      </c>
      <c r="G26" s="260">
        <v>1500</v>
      </c>
      <c r="H26" s="261">
        <f>'BDI-EDIFICAÇÕES - NÃO DESONERAD'!$H$23</f>
        <v>0.2222616419077901</v>
      </c>
      <c r="I26" s="260">
        <f>TRUNC(G26*(1+H26),2)</f>
        <v>1833.39</v>
      </c>
      <c r="J26" s="260">
        <f t="shared" ref="J26:J29" si="4">TRUNC(F26*I26,2)</f>
        <v>27500.85</v>
      </c>
    </row>
    <row r="27" spans="1:10" ht="28.5">
      <c r="A27" s="259" t="s">
        <v>137</v>
      </c>
      <c r="B27" s="305">
        <v>10777</v>
      </c>
      <c r="C27" s="311" t="s">
        <v>139</v>
      </c>
      <c r="D27" s="305" t="s">
        <v>125</v>
      </c>
      <c r="E27" s="305" t="s">
        <v>129</v>
      </c>
      <c r="F27" s="260">
        <v>15</v>
      </c>
      <c r="G27" s="260">
        <v>1703.12</v>
      </c>
      <c r="H27" s="261">
        <f>'BDI-EDIFICAÇÕES - NÃO DESONERAD'!$H$23</f>
        <v>0.2222616419077901</v>
      </c>
      <c r="I27" s="260">
        <f>TRUNC(G27*(1+H27),2)</f>
        <v>2081.65</v>
      </c>
      <c r="J27" s="260">
        <f t="shared" si="4"/>
        <v>31224.75</v>
      </c>
    </row>
    <row r="28" spans="1:10" ht="28.5">
      <c r="A28" s="259" t="s">
        <v>140</v>
      </c>
      <c r="B28" s="305">
        <v>10776</v>
      </c>
      <c r="C28" s="311" t="s">
        <v>142</v>
      </c>
      <c r="D28" s="305" t="s">
        <v>125</v>
      </c>
      <c r="E28" s="305" t="s">
        <v>129</v>
      </c>
      <c r="F28" s="260">
        <v>15</v>
      </c>
      <c r="G28" s="260">
        <v>1171.8699999999999</v>
      </c>
      <c r="H28" s="261">
        <f>'BDI-EDIFICAÇÕES - NÃO DESONERAD'!$H$23</f>
        <v>0.2222616419077901</v>
      </c>
      <c r="I28" s="260">
        <f>TRUNC(G28*(1+H28),2)</f>
        <v>1432.33</v>
      </c>
      <c r="J28" s="260">
        <f t="shared" si="4"/>
        <v>21484.95</v>
      </c>
    </row>
    <row r="29" spans="1:10" ht="28.5">
      <c r="A29" s="259" t="s">
        <v>143</v>
      </c>
      <c r="B29" s="305" t="s">
        <v>2984</v>
      </c>
      <c r="C29" s="311" t="s">
        <v>2985</v>
      </c>
      <c r="D29" s="305" t="s">
        <v>2983</v>
      </c>
      <c r="E29" s="305" t="s">
        <v>145</v>
      </c>
      <c r="F29" s="260">
        <v>4</v>
      </c>
      <c r="G29" s="260">
        <f>'RELATÓRIO ANALÍTICO - MODIFICAD'!H158</f>
        <v>444.16460400000005</v>
      </c>
      <c r="H29" s="261">
        <f>'BDI-EDIFICAÇÕES - NÃO DESONERAD'!$H$23</f>
        <v>0.2222616419077901</v>
      </c>
      <c r="I29" s="260">
        <f>TRUNC(G29*(1+H29),2)</f>
        <v>542.88</v>
      </c>
      <c r="J29" s="260">
        <f t="shared" si="4"/>
        <v>2171.52</v>
      </c>
    </row>
    <row r="30" spans="1:10" ht="28.5">
      <c r="A30" s="259" t="s">
        <v>3603</v>
      </c>
      <c r="B30" s="305" t="s">
        <v>3604</v>
      </c>
      <c r="C30" s="311" t="s">
        <v>3605</v>
      </c>
      <c r="D30" s="305" t="s">
        <v>2983</v>
      </c>
      <c r="E30" s="305" t="s">
        <v>145</v>
      </c>
      <c r="F30" s="260">
        <v>39.200000000000003</v>
      </c>
      <c r="G30" s="260">
        <f>'RELATÓRIO ANALÍTICO - MODIFICAD'!H1337</f>
        <v>444.16460400000005</v>
      </c>
      <c r="H30" s="261">
        <f>'BDI-EDIFICAÇÕES - NÃO DESONERAD'!$H$23</f>
        <v>0.2222616419077901</v>
      </c>
      <c r="I30" s="260">
        <f>TRUNC(G30*(1+H30),2)</f>
        <v>542.88</v>
      </c>
      <c r="J30" s="260">
        <f t="shared" ref="J30" si="5">TRUNC(F30*I30,2)</f>
        <v>21280.89</v>
      </c>
    </row>
    <row r="31" spans="1:10" s="110" customFormat="1" ht="26.25" customHeight="1">
      <c r="A31" s="272" t="s">
        <v>146</v>
      </c>
      <c r="B31" s="136" t="s">
        <v>147</v>
      </c>
      <c r="C31" s="134"/>
      <c r="D31" s="134"/>
      <c r="E31" s="134"/>
      <c r="F31" s="273"/>
      <c r="G31" s="273"/>
      <c r="H31" s="273"/>
      <c r="I31" s="274"/>
      <c r="J31" s="275">
        <f>SUM(J32:J35)</f>
        <v>5039.78</v>
      </c>
    </row>
    <row r="32" spans="1:10" s="110" customFormat="1" ht="26.25" customHeight="1">
      <c r="A32" s="259" t="s">
        <v>148</v>
      </c>
      <c r="B32" s="305">
        <v>101509</v>
      </c>
      <c r="C32" s="293" t="s">
        <v>149</v>
      </c>
      <c r="D32" s="305" t="s">
        <v>125</v>
      </c>
      <c r="E32" s="305" t="s">
        <v>150</v>
      </c>
      <c r="F32" s="260">
        <v>1</v>
      </c>
      <c r="G32" s="260">
        <v>2093.48</v>
      </c>
      <c r="H32" s="261">
        <f>'BDI-EDIFICAÇÕES - NÃO DESONERAD'!$H$23</f>
        <v>0.2222616419077901</v>
      </c>
      <c r="I32" s="260">
        <f>TRUNC(G32*(1+H32),2)</f>
        <v>2558.7800000000002</v>
      </c>
      <c r="J32" s="260">
        <f t="shared" ref="J32:J35" si="6">TRUNC(F32*I32,2)</f>
        <v>2558.7800000000002</v>
      </c>
    </row>
    <row r="33" spans="1:10" ht="28.5">
      <c r="A33" s="259" t="s">
        <v>151</v>
      </c>
      <c r="B33" s="305">
        <v>95648</v>
      </c>
      <c r="C33" s="293" t="s">
        <v>152</v>
      </c>
      <c r="D33" s="305" t="s">
        <v>125</v>
      </c>
      <c r="E33" s="305" t="s">
        <v>150</v>
      </c>
      <c r="F33" s="260">
        <v>1</v>
      </c>
      <c r="G33" s="260">
        <v>544.11</v>
      </c>
      <c r="H33" s="261">
        <f>'BDI-EDIFICAÇÕES - NÃO DESONERAD'!$H$23</f>
        <v>0.2222616419077901</v>
      </c>
      <c r="I33" s="260">
        <f>TRUNC(G33*(1+H33),2)</f>
        <v>665.04</v>
      </c>
      <c r="J33" s="260">
        <f t="shared" si="6"/>
        <v>665.04</v>
      </c>
    </row>
    <row r="34" spans="1:10" ht="42.75">
      <c r="A34" s="259" t="s">
        <v>153</v>
      </c>
      <c r="B34" s="305" t="s">
        <v>154</v>
      </c>
      <c r="C34" s="293" t="s">
        <v>156</v>
      </c>
      <c r="D34" s="305" t="s">
        <v>155</v>
      </c>
      <c r="E34" s="305" t="s">
        <v>150</v>
      </c>
      <c r="F34" s="260">
        <v>1</v>
      </c>
      <c r="G34" s="260">
        <v>1048.6199999999999</v>
      </c>
      <c r="H34" s="261">
        <f>'BDI-EDIFICAÇÕES - NÃO DESONERAD'!$H$23</f>
        <v>0.2222616419077901</v>
      </c>
      <c r="I34" s="260">
        <f>TRUNC(G34*(1+H34),2)</f>
        <v>1281.68</v>
      </c>
      <c r="J34" s="260">
        <f t="shared" si="6"/>
        <v>1281.68</v>
      </c>
    </row>
    <row r="35" spans="1:10" ht="14.25">
      <c r="A35" s="259" t="s">
        <v>157</v>
      </c>
      <c r="B35" s="305">
        <v>102607</v>
      </c>
      <c r="C35" s="293" t="s">
        <v>158</v>
      </c>
      <c r="D35" s="305" t="s">
        <v>125</v>
      </c>
      <c r="E35" s="305" t="s">
        <v>150</v>
      </c>
      <c r="F35" s="260">
        <v>1</v>
      </c>
      <c r="G35" s="260">
        <v>437.13</v>
      </c>
      <c r="H35" s="261">
        <f>'BDI-EDIFICAÇÕES - NÃO DESONERAD'!$H$23</f>
        <v>0.2222616419077901</v>
      </c>
      <c r="I35" s="260">
        <f>TRUNC(G35*(1+H35),2)</f>
        <v>534.28</v>
      </c>
      <c r="J35" s="260">
        <f t="shared" si="6"/>
        <v>534.28</v>
      </c>
    </row>
    <row r="36" spans="1:10" s="110" customFormat="1" ht="26.25" customHeight="1">
      <c r="A36" s="272" t="s">
        <v>159</v>
      </c>
      <c r="B36" s="136" t="s">
        <v>160</v>
      </c>
      <c r="C36" s="134"/>
      <c r="D36" s="134"/>
      <c r="E36" s="134"/>
      <c r="F36" s="273"/>
      <c r="G36" s="273"/>
      <c r="H36" s="273"/>
      <c r="I36" s="274"/>
      <c r="J36" s="275">
        <f>SUM(J37:J39)</f>
        <v>8898.7100000000009</v>
      </c>
    </row>
    <row r="37" spans="1:10" s="110" customFormat="1" ht="26.25" customHeight="1">
      <c r="A37" s="259" t="s">
        <v>161</v>
      </c>
      <c r="B37" s="305">
        <v>98459</v>
      </c>
      <c r="C37" s="293" t="s">
        <v>162</v>
      </c>
      <c r="D37" s="305" t="s">
        <v>125</v>
      </c>
      <c r="E37" s="305" t="s">
        <v>145</v>
      </c>
      <c r="F37" s="260">
        <v>16.649999999999999</v>
      </c>
      <c r="G37" s="260">
        <v>86.3</v>
      </c>
      <c r="H37" s="261">
        <f>'BDI-EDIFICAÇÕES - NÃO DESONERAD'!$H$23</f>
        <v>0.2222616419077901</v>
      </c>
      <c r="I37" s="260">
        <f>TRUNC(G37*(1+H37),2)</f>
        <v>105.48</v>
      </c>
      <c r="J37" s="260">
        <f t="shared" ref="J37:J39" si="7">TRUNC(F37*I37,2)</f>
        <v>1756.24</v>
      </c>
    </row>
    <row r="38" spans="1:10" ht="28.5">
      <c r="A38" s="259" t="s">
        <v>163</v>
      </c>
      <c r="B38" s="305">
        <v>103689</v>
      </c>
      <c r="C38" s="293" t="s">
        <v>1982</v>
      </c>
      <c r="D38" s="305" t="s">
        <v>125</v>
      </c>
      <c r="E38" s="305" t="s">
        <v>145</v>
      </c>
      <c r="F38" s="260">
        <v>12</v>
      </c>
      <c r="G38" s="260">
        <v>462.59</v>
      </c>
      <c r="H38" s="261">
        <f>'BDI-EDIFICAÇÕES - NÃO DESONERAD'!$H$23</f>
        <v>0.2222616419077901</v>
      </c>
      <c r="I38" s="260">
        <f>TRUNC(G38*(1+H38),2)</f>
        <v>565.4</v>
      </c>
      <c r="J38" s="260">
        <f t="shared" si="7"/>
        <v>6784.8</v>
      </c>
    </row>
    <row r="39" spans="1:10" ht="14.25">
      <c r="A39" s="259" t="s">
        <v>165</v>
      </c>
      <c r="B39" s="305" t="s">
        <v>3159</v>
      </c>
      <c r="C39" s="293" t="s">
        <v>3266</v>
      </c>
      <c r="D39" s="305" t="s">
        <v>2983</v>
      </c>
      <c r="E39" s="305" t="s">
        <v>150</v>
      </c>
      <c r="F39" s="260">
        <v>1</v>
      </c>
      <c r="G39" s="260">
        <f>'RELATÓRIO ANALÍTICO - MODIFICAD'!H1391</f>
        <v>292.63109999999995</v>
      </c>
      <c r="H39" s="261">
        <f>'BDI-EDIFICAÇÕES - NÃO DESONERAD'!$H$23</f>
        <v>0.2222616419077901</v>
      </c>
      <c r="I39" s="260">
        <f>TRUNC(G39*(1+H39),2)</f>
        <v>357.67</v>
      </c>
      <c r="J39" s="260">
        <f t="shared" si="7"/>
        <v>357.67</v>
      </c>
    </row>
    <row r="40" spans="1:10" s="110" customFormat="1" ht="26.25" customHeight="1">
      <c r="A40" s="268" t="s">
        <v>42</v>
      </c>
      <c r="B40" s="136" t="s">
        <v>2950</v>
      </c>
      <c r="C40" s="134"/>
      <c r="D40" s="134"/>
      <c r="E40" s="134"/>
      <c r="F40" s="269"/>
      <c r="G40" s="269"/>
      <c r="H40" s="269"/>
      <c r="I40" s="270"/>
      <c r="J40" s="271">
        <f>J41+J44</f>
        <v>23378.570000000003</v>
      </c>
    </row>
    <row r="41" spans="1:10" s="110" customFormat="1" ht="26.25" customHeight="1">
      <c r="A41" s="264" t="s">
        <v>167</v>
      </c>
      <c r="B41" s="136" t="s">
        <v>168</v>
      </c>
      <c r="C41" s="134"/>
      <c r="D41" s="134"/>
      <c r="E41" s="134"/>
      <c r="F41" s="265"/>
      <c r="G41" s="265"/>
      <c r="H41" s="265"/>
      <c r="I41" s="266"/>
      <c r="J41" s="267">
        <f>SUM(J42:J43)</f>
        <v>433.08</v>
      </c>
    </row>
    <row r="42" spans="1:10" s="110" customFormat="1" ht="26.25" customHeight="1">
      <c r="A42" s="259" t="s">
        <v>169</v>
      </c>
      <c r="B42" s="305">
        <v>97637</v>
      </c>
      <c r="C42" s="293" t="s">
        <v>170</v>
      </c>
      <c r="D42" s="305" t="s">
        <v>125</v>
      </c>
      <c r="E42" s="305" t="s">
        <v>145</v>
      </c>
      <c r="F42" s="260">
        <v>16.649999999999999</v>
      </c>
      <c r="G42" s="260">
        <v>3.07</v>
      </c>
      <c r="H42" s="261">
        <f>'BDI-EDIFICAÇÕES - NÃO DESONERAD'!$H$23</f>
        <v>0.2222616419077901</v>
      </c>
      <c r="I42" s="260">
        <f>TRUNC(G42*(1+H42),2)</f>
        <v>3.75</v>
      </c>
      <c r="J42" s="260">
        <f>TRUNC(F42*I42,2)</f>
        <v>62.43</v>
      </c>
    </row>
    <row r="43" spans="1:10" s="110" customFormat="1" ht="26.25" customHeight="1">
      <c r="A43" s="259" t="s">
        <v>3606</v>
      </c>
      <c r="B43" s="305" t="s">
        <v>3607</v>
      </c>
      <c r="C43" s="293" t="s">
        <v>3608</v>
      </c>
      <c r="D43" s="305" t="s">
        <v>2983</v>
      </c>
      <c r="E43" s="305" t="s">
        <v>145</v>
      </c>
      <c r="F43" s="260">
        <v>43.2</v>
      </c>
      <c r="G43" s="260">
        <f>'RELATÓRIO ANALÍTICO - MODIFICAD'!H2236</f>
        <v>7.02</v>
      </c>
      <c r="H43" s="261">
        <f>'BDI-EDIFICAÇÕES - NÃO DESONERAD'!$H$23</f>
        <v>0.2222616419077901</v>
      </c>
      <c r="I43" s="260">
        <f>TRUNC(G43*(1+H43),2)</f>
        <v>8.58</v>
      </c>
      <c r="J43" s="260">
        <f>TRUNC(F43*I43,2)</f>
        <v>370.65</v>
      </c>
    </row>
    <row r="44" spans="1:10" s="110" customFormat="1" ht="26.25" customHeight="1">
      <c r="A44" s="272" t="s">
        <v>171</v>
      </c>
      <c r="B44" s="136" t="s">
        <v>172</v>
      </c>
      <c r="C44" s="134"/>
      <c r="D44" s="134"/>
      <c r="E44" s="134"/>
      <c r="F44" s="273"/>
      <c r="G44" s="273"/>
      <c r="H44" s="273"/>
      <c r="I44" s="274"/>
      <c r="J44" s="275">
        <f>J45</f>
        <v>22945.49</v>
      </c>
    </row>
    <row r="45" spans="1:10" s="110" customFormat="1" ht="26.25" customHeight="1">
      <c r="A45" s="259" t="s">
        <v>173</v>
      </c>
      <c r="B45" s="305" t="s">
        <v>2986</v>
      </c>
      <c r="C45" s="293" t="s">
        <v>2987</v>
      </c>
      <c r="D45" s="305" t="s">
        <v>2983</v>
      </c>
      <c r="E45" s="305" t="s">
        <v>174</v>
      </c>
      <c r="F45" s="260">
        <v>155.1</v>
      </c>
      <c r="G45" s="260">
        <f>'RELATÓRIO ANALÍTICO - MODIFICAD'!H167</f>
        <v>121.03999999999999</v>
      </c>
      <c r="H45" s="261">
        <f>'BDI-EDIFICAÇÕES - NÃO DESONERAD'!$H$23</f>
        <v>0.2222616419077901</v>
      </c>
      <c r="I45" s="260">
        <f>TRUNC(G45*(1+H45),2)</f>
        <v>147.94</v>
      </c>
      <c r="J45" s="260">
        <f>TRUNC(F45*I45,2)</f>
        <v>22945.49</v>
      </c>
    </row>
    <row r="46" spans="1:10" s="110" customFormat="1" ht="26.25" customHeight="1">
      <c r="A46" s="268" t="s">
        <v>43</v>
      </c>
      <c r="B46" s="136" t="s">
        <v>175</v>
      </c>
      <c r="C46" s="134"/>
      <c r="D46" s="134"/>
      <c r="E46" s="134"/>
      <c r="F46" s="269"/>
      <c r="G46" s="269"/>
      <c r="H46" s="269"/>
      <c r="I46" s="270"/>
      <c r="J46" s="271">
        <f>J47+J50</f>
        <v>13148.369999999999</v>
      </c>
    </row>
    <row r="47" spans="1:10" s="110" customFormat="1" ht="26.25" customHeight="1">
      <c r="A47" s="264" t="s">
        <v>176</v>
      </c>
      <c r="B47" s="136" t="s">
        <v>177</v>
      </c>
      <c r="C47" s="134"/>
      <c r="D47" s="134"/>
      <c r="E47" s="134"/>
      <c r="F47" s="265"/>
      <c r="G47" s="265"/>
      <c r="H47" s="265"/>
      <c r="I47" s="266"/>
      <c r="J47" s="267">
        <f>SUM(J48:J49)</f>
        <v>12619.9</v>
      </c>
    </row>
    <row r="48" spans="1:10" s="110" customFormat="1" ht="26.25" customHeight="1">
      <c r="A48" s="259" t="s">
        <v>178</v>
      </c>
      <c r="B48" s="305">
        <v>105009</v>
      </c>
      <c r="C48" s="293" t="s">
        <v>179</v>
      </c>
      <c r="D48" s="305" t="s">
        <v>125</v>
      </c>
      <c r="E48" s="305" t="s">
        <v>180</v>
      </c>
      <c r="F48" s="260">
        <v>120.19</v>
      </c>
      <c r="G48" s="260">
        <v>82.26</v>
      </c>
      <c r="H48" s="261">
        <f>'BDI-EDIFICAÇÕES - NÃO DESONERAD'!$H$23</f>
        <v>0.2222616419077901</v>
      </c>
      <c r="I48" s="260">
        <f>TRUNC(G48*(1+H48),2)</f>
        <v>100.54</v>
      </c>
      <c r="J48" s="260">
        <f t="shared" ref="J48:J49" si="8">TRUNC(F48*I48,2)</f>
        <v>12083.9</v>
      </c>
    </row>
    <row r="49" spans="1:10" ht="14.25">
      <c r="A49" s="259" t="s">
        <v>181</v>
      </c>
      <c r="B49" s="305">
        <v>99062</v>
      </c>
      <c r="C49" s="293" t="s">
        <v>182</v>
      </c>
      <c r="D49" s="305" t="s">
        <v>125</v>
      </c>
      <c r="E49" s="305" t="s">
        <v>150</v>
      </c>
      <c r="F49" s="260">
        <v>200</v>
      </c>
      <c r="G49" s="260">
        <v>2.2000000000000002</v>
      </c>
      <c r="H49" s="261">
        <f>'BDI-EDIFICAÇÕES - NÃO DESONERAD'!$H$23</f>
        <v>0.2222616419077901</v>
      </c>
      <c r="I49" s="260">
        <f>TRUNC(G49*(1+H49),2)</f>
        <v>2.68</v>
      </c>
      <c r="J49" s="260">
        <f t="shared" si="8"/>
        <v>536</v>
      </c>
    </row>
    <row r="50" spans="1:10" s="110" customFormat="1" ht="26.25" customHeight="1">
      <c r="A50" s="272" t="s">
        <v>183</v>
      </c>
      <c r="B50" s="136" t="s">
        <v>184</v>
      </c>
      <c r="C50" s="134"/>
      <c r="D50" s="134"/>
      <c r="E50" s="134"/>
      <c r="F50" s="273"/>
      <c r="G50" s="273"/>
      <c r="H50" s="273"/>
      <c r="I50" s="274"/>
      <c r="J50" s="275">
        <f>J51</f>
        <v>528.47</v>
      </c>
    </row>
    <row r="51" spans="1:10" s="110" customFormat="1" ht="26.25" customHeight="1">
      <c r="A51" s="259" t="s">
        <v>185</v>
      </c>
      <c r="B51" s="305" t="s">
        <v>3160</v>
      </c>
      <c r="C51" s="293" t="s">
        <v>3161</v>
      </c>
      <c r="D51" s="305" t="s">
        <v>2983</v>
      </c>
      <c r="E51" s="305" t="s">
        <v>180</v>
      </c>
      <c r="F51" s="260">
        <v>422.78</v>
      </c>
      <c r="G51" s="260">
        <f>'RELATÓRIO ANALÍTICO - MODIFICAD'!H1406</f>
        <v>1.02672268</v>
      </c>
      <c r="H51" s="261">
        <f>'BDI-EDIFICAÇÕES - NÃO DESONERAD'!$H$23</f>
        <v>0.2222616419077901</v>
      </c>
      <c r="I51" s="260">
        <f>TRUNC(G51*(1+H51),2)</f>
        <v>1.25</v>
      </c>
      <c r="J51" s="260">
        <f>TRUNC(F51*I51,2)</f>
        <v>528.47</v>
      </c>
    </row>
    <row r="52" spans="1:10" s="110" customFormat="1" ht="26.25" customHeight="1">
      <c r="A52" s="268" t="s">
        <v>44</v>
      </c>
      <c r="B52" s="136" t="s">
        <v>186</v>
      </c>
      <c r="C52" s="134"/>
      <c r="D52" s="134"/>
      <c r="E52" s="134"/>
      <c r="F52" s="269"/>
      <c r="G52" s="269"/>
      <c r="H52" s="269"/>
      <c r="I52" s="270"/>
      <c r="J52" s="271">
        <f>J53+J61+J65</f>
        <v>162115.79999999999</v>
      </c>
    </row>
    <row r="53" spans="1:10" s="110" customFormat="1" ht="26.25" customHeight="1">
      <c r="A53" s="264" t="s">
        <v>187</v>
      </c>
      <c r="B53" s="136" t="s">
        <v>188</v>
      </c>
      <c r="C53" s="134"/>
      <c r="D53" s="134"/>
      <c r="E53" s="134"/>
      <c r="F53" s="265"/>
      <c r="G53" s="265"/>
      <c r="H53" s="265"/>
      <c r="I53" s="266"/>
      <c r="J53" s="267">
        <f>SUM(J54:J60)</f>
        <v>56698.36</v>
      </c>
    </row>
    <row r="54" spans="1:10" s="110" customFormat="1" ht="26.25" customHeight="1">
      <c r="A54" s="259" t="s">
        <v>189</v>
      </c>
      <c r="B54" s="305">
        <v>98525</v>
      </c>
      <c r="C54" s="293" t="s">
        <v>190</v>
      </c>
      <c r="D54" s="305" t="s">
        <v>125</v>
      </c>
      <c r="E54" s="305" t="s">
        <v>145</v>
      </c>
      <c r="F54" s="260">
        <v>1107.6199999999999</v>
      </c>
      <c r="G54" s="260">
        <v>0.64</v>
      </c>
      <c r="H54" s="261">
        <f>'BDI-EDIFICAÇÕES - NÃO DESONERAD'!$H$23</f>
        <v>0.2222616419077901</v>
      </c>
      <c r="I54" s="260">
        <f t="shared" ref="I54:I60" si="9">TRUNC(G54*(1+H54),2)</f>
        <v>0.78</v>
      </c>
      <c r="J54" s="260">
        <f t="shared" ref="J54:J60" si="10">TRUNC(F54*I54,2)</f>
        <v>863.94</v>
      </c>
    </row>
    <row r="55" spans="1:10" ht="28.5">
      <c r="A55" s="259" t="s">
        <v>191</v>
      </c>
      <c r="B55" s="305" t="s">
        <v>2988</v>
      </c>
      <c r="C55" s="293" t="s">
        <v>2989</v>
      </c>
      <c r="D55" s="305" t="s">
        <v>2983</v>
      </c>
      <c r="E55" s="305" t="s">
        <v>150</v>
      </c>
      <c r="F55" s="260">
        <v>2</v>
      </c>
      <c r="G55" s="260">
        <f>'RELATÓRIO ANALÍTICO - MODIFICAD'!H181</f>
        <v>691.01</v>
      </c>
      <c r="H55" s="261">
        <f>'BDI-EDIFICAÇÕES - NÃO DESONERAD'!$H$23</f>
        <v>0.2222616419077901</v>
      </c>
      <c r="I55" s="260">
        <f t="shared" si="9"/>
        <v>844.59</v>
      </c>
      <c r="J55" s="260">
        <f t="shared" si="10"/>
        <v>1689.18</v>
      </c>
    </row>
    <row r="56" spans="1:10" ht="28.5">
      <c r="A56" s="259" t="s">
        <v>192</v>
      </c>
      <c r="B56" s="305" t="s">
        <v>2991</v>
      </c>
      <c r="C56" s="293" t="s">
        <v>2990</v>
      </c>
      <c r="D56" s="305" t="s">
        <v>2983</v>
      </c>
      <c r="E56" s="305" t="s">
        <v>150</v>
      </c>
      <c r="F56" s="260">
        <v>2</v>
      </c>
      <c r="G56" s="260">
        <f>'RELATÓRIO ANALÍTICO - MODIFICAD'!H195</f>
        <v>2164.2200000000003</v>
      </c>
      <c r="H56" s="261">
        <f>'BDI-EDIFICAÇÕES - NÃO DESONERAD'!$H$23</f>
        <v>0.2222616419077901</v>
      </c>
      <c r="I56" s="260">
        <f t="shared" si="9"/>
        <v>2645.24</v>
      </c>
      <c r="J56" s="260">
        <f t="shared" si="10"/>
        <v>5290.48</v>
      </c>
    </row>
    <row r="57" spans="1:10" ht="28.5">
      <c r="A57" s="259" t="s">
        <v>193</v>
      </c>
      <c r="B57" s="305" t="s">
        <v>2993</v>
      </c>
      <c r="C57" s="293" t="s">
        <v>2992</v>
      </c>
      <c r="D57" s="305" t="s">
        <v>2983</v>
      </c>
      <c r="E57" s="305" t="s">
        <v>150</v>
      </c>
      <c r="F57" s="260">
        <v>1</v>
      </c>
      <c r="G57" s="260">
        <f>'RELATÓRIO ANALÍTICO - MODIFICAD'!H209</f>
        <v>3922.85</v>
      </c>
      <c r="H57" s="261">
        <f>'BDI-EDIFICAÇÕES - NÃO DESONERAD'!$H$23</f>
        <v>0.2222616419077901</v>
      </c>
      <c r="I57" s="260">
        <f t="shared" si="9"/>
        <v>4794.74</v>
      </c>
      <c r="J57" s="260">
        <f t="shared" si="10"/>
        <v>4794.74</v>
      </c>
    </row>
    <row r="58" spans="1:10" ht="28.5">
      <c r="A58" s="259" t="s">
        <v>194</v>
      </c>
      <c r="B58" s="305">
        <v>100983</v>
      </c>
      <c r="C58" s="293" t="s">
        <v>195</v>
      </c>
      <c r="D58" s="305" t="s">
        <v>125</v>
      </c>
      <c r="E58" s="305" t="s">
        <v>174</v>
      </c>
      <c r="F58" s="260">
        <v>243.99</v>
      </c>
      <c r="G58" s="260">
        <v>9</v>
      </c>
      <c r="H58" s="261">
        <f>'BDI-EDIFICAÇÕES - NÃO DESONERAD'!$H$23</f>
        <v>0.2222616419077901</v>
      </c>
      <c r="I58" s="260">
        <f t="shared" si="9"/>
        <v>11</v>
      </c>
      <c r="J58" s="260">
        <f t="shared" si="10"/>
        <v>2683.89</v>
      </c>
    </row>
    <row r="59" spans="1:10" ht="28.5">
      <c r="A59" s="259" t="s">
        <v>196</v>
      </c>
      <c r="B59" s="305">
        <v>93591</v>
      </c>
      <c r="C59" s="293" t="s">
        <v>3293</v>
      </c>
      <c r="D59" s="305" t="s">
        <v>125</v>
      </c>
      <c r="E59" s="305" t="s">
        <v>197</v>
      </c>
      <c r="F59" s="260">
        <v>10149.81</v>
      </c>
      <c r="G59" s="260">
        <v>2.75</v>
      </c>
      <c r="H59" s="261">
        <f>'BDI-EDIFICAÇÕES - NÃO DESONERAD'!$H$23</f>
        <v>0.2222616419077901</v>
      </c>
      <c r="I59" s="260">
        <f t="shared" si="9"/>
        <v>3.36</v>
      </c>
      <c r="J59" s="260">
        <f t="shared" si="10"/>
        <v>34103.360000000001</v>
      </c>
    </row>
    <row r="60" spans="1:10" ht="28.5">
      <c r="A60" s="259" t="s">
        <v>3294</v>
      </c>
      <c r="B60" s="305" t="str">
        <f>'[13]COMPOSIÇÃO PRÓPRIA'!B47</f>
        <v>COT 01.005</v>
      </c>
      <c r="C60" s="293" t="s">
        <v>3297</v>
      </c>
      <c r="D60" s="305" t="s">
        <v>3298</v>
      </c>
      <c r="E60" s="305" t="s">
        <v>3296</v>
      </c>
      <c r="F60" s="260">
        <v>390.38</v>
      </c>
      <c r="G60" s="260">
        <f>'COMPOSIÇÃO PRÓPRIA'!D43</f>
        <v>15.25</v>
      </c>
      <c r="H60" s="263">
        <f>'BDI-EDIFICAÇÕES - NÃO DESONERAD'!$H$23</f>
        <v>0.2222616419077901</v>
      </c>
      <c r="I60" s="260">
        <f t="shared" si="9"/>
        <v>18.63</v>
      </c>
      <c r="J60" s="260">
        <f t="shared" si="10"/>
        <v>7272.77</v>
      </c>
    </row>
    <row r="61" spans="1:10" s="110" customFormat="1" ht="26.25" customHeight="1">
      <c r="A61" s="272" t="s">
        <v>198</v>
      </c>
      <c r="B61" s="136" t="s">
        <v>199</v>
      </c>
      <c r="C61" s="134"/>
      <c r="D61" s="134"/>
      <c r="E61" s="134"/>
      <c r="F61" s="273"/>
      <c r="G61" s="273"/>
      <c r="H61" s="273"/>
      <c r="I61" s="274"/>
      <c r="J61" s="275">
        <f>SUM(J62:J64)</f>
        <v>16395</v>
      </c>
    </row>
    <row r="62" spans="1:10" s="110" customFormat="1" ht="26.25" customHeight="1">
      <c r="A62" s="259" t="s">
        <v>200</v>
      </c>
      <c r="B62" s="305">
        <v>102290</v>
      </c>
      <c r="C62" s="293" t="s">
        <v>1983</v>
      </c>
      <c r="D62" s="305" t="s">
        <v>125</v>
      </c>
      <c r="E62" s="305" t="s">
        <v>174</v>
      </c>
      <c r="F62" s="260">
        <v>800.49</v>
      </c>
      <c r="G62" s="260">
        <v>7.76</v>
      </c>
      <c r="H62" s="261">
        <f>'BDI-EDIFICAÇÕES - NÃO DESONERAD'!$H$23</f>
        <v>0.2222616419077901</v>
      </c>
      <c r="I62" s="260">
        <f>TRUNC(G62*(1+H62),2)</f>
        <v>9.48</v>
      </c>
      <c r="J62" s="260">
        <f t="shared" ref="J62:J64" si="11">TRUNC(F62*I62,2)</f>
        <v>7588.64</v>
      </c>
    </row>
    <row r="63" spans="1:10" ht="28.5">
      <c r="A63" s="259" t="s">
        <v>201</v>
      </c>
      <c r="B63" s="305">
        <v>96385</v>
      </c>
      <c r="C63" s="293" t="s">
        <v>202</v>
      </c>
      <c r="D63" s="305" t="s">
        <v>125</v>
      </c>
      <c r="E63" s="305" t="s">
        <v>174</v>
      </c>
      <c r="F63" s="260">
        <v>547.66</v>
      </c>
      <c r="G63" s="260">
        <v>11.71</v>
      </c>
      <c r="H63" s="261">
        <f>'BDI-EDIFICAÇÕES - NÃO DESONERAD'!$H$23</f>
        <v>0.2222616419077901</v>
      </c>
      <c r="I63" s="260">
        <f>TRUNC(G63*(1+H63),2)</f>
        <v>14.31</v>
      </c>
      <c r="J63" s="260">
        <f t="shared" si="11"/>
        <v>7837.01</v>
      </c>
    </row>
    <row r="64" spans="1:10" ht="14.25">
      <c r="A64" s="259" t="s">
        <v>203</v>
      </c>
      <c r="B64" s="305">
        <v>100574</v>
      </c>
      <c r="C64" s="293" t="s">
        <v>204</v>
      </c>
      <c r="D64" s="305" t="s">
        <v>125</v>
      </c>
      <c r="E64" s="305" t="s">
        <v>174</v>
      </c>
      <c r="F64" s="260">
        <v>547.66</v>
      </c>
      <c r="G64" s="260">
        <v>1.45</v>
      </c>
      <c r="H64" s="261">
        <f>'BDI-EDIFICAÇÕES - NÃO DESONERAD'!$H$23</f>
        <v>0.2222616419077901</v>
      </c>
      <c r="I64" s="260">
        <f>TRUNC(G64*(1+H64),2)</f>
        <v>1.77</v>
      </c>
      <c r="J64" s="260">
        <f t="shared" si="11"/>
        <v>969.35</v>
      </c>
    </row>
    <row r="65" spans="1:10" s="110" customFormat="1" ht="26.25" customHeight="1">
      <c r="A65" s="272" t="s">
        <v>205</v>
      </c>
      <c r="B65" s="136" t="s">
        <v>206</v>
      </c>
      <c r="C65" s="134"/>
      <c r="D65" s="134"/>
      <c r="E65" s="134"/>
      <c r="F65" s="273"/>
      <c r="G65" s="273"/>
      <c r="H65" s="273"/>
      <c r="I65" s="274"/>
      <c r="J65" s="275">
        <f>SUM(J66:J68)</f>
        <v>89022.44</v>
      </c>
    </row>
    <row r="66" spans="1:10" s="110" customFormat="1" ht="26.25" customHeight="1">
      <c r="A66" s="259" t="s">
        <v>207</v>
      </c>
      <c r="B66" s="305">
        <v>100983</v>
      </c>
      <c r="C66" s="293" t="s">
        <v>195</v>
      </c>
      <c r="D66" s="305" t="s">
        <v>125</v>
      </c>
      <c r="E66" s="305" t="s">
        <v>174</v>
      </c>
      <c r="F66" s="260">
        <v>492.97</v>
      </c>
      <c r="G66" s="260">
        <v>9</v>
      </c>
      <c r="H66" s="261">
        <f>'BDI-EDIFICAÇÕES - NÃO DESONERAD'!$H$23</f>
        <v>0.2222616419077901</v>
      </c>
      <c r="I66" s="260">
        <f>TRUNC(G66*(1+H66),2)</f>
        <v>11</v>
      </c>
      <c r="J66" s="260">
        <f t="shared" ref="J66:J68" si="12">TRUNC(F66*I66,2)</f>
        <v>5422.67</v>
      </c>
    </row>
    <row r="67" spans="1:10" ht="28.5">
      <c r="A67" s="259" t="s">
        <v>208</v>
      </c>
      <c r="B67" s="305">
        <v>93591</v>
      </c>
      <c r="C67" s="293" t="s">
        <v>3293</v>
      </c>
      <c r="D67" s="305" t="s">
        <v>125</v>
      </c>
      <c r="E67" s="305" t="s">
        <v>197</v>
      </c>
      <c r="F67" s="260">
        <v>20507.55</v>
      </c>
      <c r="G67" s="260">
        <v>2.75</v>
      </c>
      <c r="H67" s="261">
        <f>'BDI-EDIFICAÇÕES - NÃO DESONERAD'!$H$23</f>
        <v>0.2222616419077901</v>
      </c>
      <c r="I67" s="260">
        <f>TRUNC(G67*(1+H67),2)</f>
        <v>3.36</v>
      </c>
      <c r="J67" s="260">
        <f t="shared" si="12"/>
        <v>68905.36</v>
      </c>
    </row>
    <row r="68" spans="1:10" ht="28.5">
      <c r="A68" s="259" t="s">
        <v>3295</v>
      </c>
      <c r="B68" s="305" t="str">
        <f>'[13]COMPOSIÇÃO PRÓPRIA'!B47</f>
        <v>COT 01.005</v>
      </c>
      <c r="C68" s="293" t="s">
        <v>3297</v>
      </c>
      <c r="D68" s="305" t="s">
        <v>3298</v>
      </c>
      <c r="E68" s="305" t="s">
        <v>3296</v>
      </c>
      <c r="F68" s="260">
        <v>788.75</v>
      </c>
      <c r="G68" s="260">
        <f>'COMPOSIÇÃO PRÓPRIA'!D43</f>
        <v>15.25</v>
      </c>
      <c r="H68" s="263">
        <f>'BDI-EDIFICAÇÕES - NÃO DESONERAD'!$H$23</f>
        <v>0.2222616419077901</v>
      </c>
      <c r="I68" s="260">
        <f>TRUNC(G68*(1+H68),2)</f>
        <v>18.63</v>
      </c>
      <c r="J68" s="260">
        <f t="shared" si="12"/>
        <v>14694.41</v>
      </c>
    </row>
    <row r="69" spans="1:10" s="110" customFormat="1" ht="26.25" customHeight="1">
      <c r="A69" s="268" t="s">
        <v>1445</v>
      </c>
      <c r="B69" s="136" t="s">
        <v>29</v>
      </c>
      <c r="C69" s="134"/>
      <c r="D69" s="134"/>
      <c r="E69" s="134"/>
      <c r="F69" s="269"/>
      <c r="G69" s="269"/>
      <c r="H69" s="269"/>
      <c r="I69" s="270"/>
      <c r="J69" s="271">
        <f>J70+J106+J140+J154</f>
        <v>1922880.6</v>
      </c>
    </row>
    <row r="70" spans="1:10" s="110" customFormat="1" ht="26.25" customHeight="1">
      <c r="A70" s="107" t="s">
        <v>45</v>
      </c>
      <c r="B70" s="136" t="s">
        <v>210</v>
      </c>
      <c r="C70" s="134"/>
      <c r="D70" s="134"/>
      <c r="E70" s="134"/>
      <c r="F70" s="134"/>
      <c r="G70" s="134"/>
      <c r="H70" s="134"/>
      <c r="I70" s="135"/>
      <c r="J70" s="256">
        <f>J71+J79+J87+J95+J100</f>
        <v>426231.64</v>
      </c>
    </row>
    <row r="71" spans="1:10" s="110" customFormat="1" ht="26.25" customHeight="1">
      <c r="A71" s="264" t="s">
        <v>211</v>
      </c>
      <c r="B71" s="136" t="s">
        <v>212</v>
      </c>
      <c r="C71" s="134"/>
      <c r="D71" s="134"/>
      <c r="E71" s="134"/>
      <c r="F71" s="265"/>
      <c r="G71" s="265"/>
      <c r="H71" s="265"/>
      <c r="I71" s="266"/>
      <c r="J71" s="267">
        <f>SUM(J72:J78)</f>
        <v>196002.77</v>
      </c>
    </row>
    <row r="72" spans="1:10" ht="28.5">
      <c r="A72" s="259" t="s">
        <v>213</v>
      </c>
      <c r="B72" s="305" t="s">
        <v>3493</v>
      </c>
      <c r="C72" s="293" t="s">
        <v>3492</v>
      </c>
      <c r="D72" s="305" t="s">
        <v>125</v>
      </c>
      <c r="E72" s="305" t="s">
        <v>180</v>
      </c>
      <c r="F72" s="260">
        <v>1023</v>
      </c>
      <c r="G72" s="260">
        <f>'RELATÓRIO ANALÍTICO - MODIFICAD'!H76</f>
        <v>110.72020499999999</v>
      </c>
      <c r="H72" s="261">
        <f>'BDI-EDIFICAÇÕES - NÃO DESONERAD'!$H$23</f>
        <v>0.2222616419077901</v>
      </c>
      <c r="I72" s="260">
        <f>TRUNC(G72*(1+H72),2)</f>
        <v>135.32</v>
      </c>
      <c r="J72" s="260">
        <f t="shared" ref="J72:J78" si="13">TRUNC(F72*I72,2)</f>
        <v>138432.35999999999</v>
      </c>
    </row>
    <row r="73" spans="1:10" ht="28.5">
      <c r="A73" s="259" t="s">
        <v>214</v>
      </c>
      <c r="B73" s="305" t="s">
        <v>3002</v>
      </c>
      <c r="C73" s="293" t="s">
        <v>3001</v>
      </c>
      <c r="D73" s="305" t="s">
        <v>2983</v>
      </c>
      <c r="E73" s="305" t="s">
        <v>180</v>
      </c>
      <c r="F73" s="260">
        <v>12</v>
      </c>
      <c r="G73" s="260">
        <f>'RELATÓRIO ANALÍTICO - MODIFICAD'!H289</f>
        <v>76.638067000000007</v>
      </c>
      <c r="H73" s="261">
        <f>'BDI-EDIFICAÇÕES - NÃO DESONERAD'!$H$23</f>
        <v>0.2222616419077901</v>
      </c>
      <c r="I73" s="260">
        <f t="shared" ref="I73:I74" si="14">TRUNC(G73*(1+H73),2)</f>
        <v>93.67</v>
      </c>
      <c r="J73" s="260">
        <f t="shared" ref="J73:J74" si="15">TRUNC(F73*I73,2)</f>
        <v>1124.04</v>
      </c>
    </row>
    <row r="74" spans="1:10" ht="28.5">
      <c r="A74" s="259" t="s">
        <v>215</v>
      </c>
      <c r="B74" s="305">
        <v>95583</v>
      </c>
      <c r="C74" s="293" t="s">
        <v>3546</v>
      </c>
      <c r="D74" s="305" t="s">
        <v>125</v>
      </c>
      <c r="E74" s="305" t="s">
        <v>217</v>
      </c>
      <c r="F74" s="260">
        <v>6</v>
      </c>
      <c r="G74" s="260">
        <v>17.100000000000001</v>
      </c>
      <c r="H74" s="261">
        <f>'BDI-EDIFICAÇÕES - NÃO DESONERAD'!$H$23</f>
        <v>0.2222616419077901</v>
      </c>
      <c r="I74" s="260">
        <f t="shared" si="14"/>
        <v>20.9</v>
      </c>
      <c r="J74" s="260">
        <f t="shared" si="15"/>
        <v>125.4</v>
      </c>
    </row>
    <row r="75" spans="1:10" ht="28.5">
      <c r="A75" s="259" t="s">
        <v>218</v>
      </c>
      <c r="B75" s="305">
        <v>95584</v>
      </c>
      <c r="C75" s="293" t="s">
        <v>216</v>
      </c>
      <c r="D75" s="305" t="s">
        <v>125</v>
      </c>
      <c r="E75" s="305" t="s">
        <v>217</v>
      </c>
      <c r="F75" s="260">
        <v>895</v>
      </c>
      <c r="G75" s="260">
        <v>14.91</v>
      </c>
      <c r="H75" s="261">
        <f>'BDI-EDIFICAÇÕES - NÃO DESONERAD'!$H$23</f>
        <v>0.2222616419077901</v>
      </c>
      <c r="I75" s="260">
        <f>TRUNC(G75*(1+H75),2)</f>
        <v>18.22</v>
      </c>
      <c r="J75" s="260">
        <f t="shared" si="13"/>
        <v>16306.9</v>
      </c>
    </row>
    <row r="76" spans="1:10" ht="14.25">
      <c r="A76" s="259" t="s">
        <v>220</v>
      </c>
      <c r="B76" s="305">
        <v>95577</v>
      </c>
      <c r="C76" s="293" t="s">
        <v>3547</v>
      </c>
      <c r="D76" s="305" t="s">
        <v>125</v>
      </c>
      <c r="E76" s="305" t="s">
        <v>217</v>
      </c>
      <c r="F76" s="260">
        <v>25</v>
      </c>
      <c r="G76" s="260">
        <v>11.27</v>
      </c>
      <c r="H76" s="261">
        <f>'BDI-EDIFICAÇÕES - NÃO DESONERAD'!$H$23</f>
        <v>0.2222616419077901</v>
      </c>
      <c r="I76" s="260">
        <f>TRUNC(G76*(1+H76),2)</f>
        <v>13.77</v>
      </c>
      <c r="J76" s="260">
        <f t="shared" ref="J76" si="16">TRUNC(F76*I76,2)</f>
        <v>344.25</v>
      </c>
    </row>
    <row r="77" spans="1:10" ht="14.25">
      <c r="A77" s="259" t="s">
        <v>3544</v>
      </c>
      <c r="B77" s="305">
        <v>95578</v>
      </c>
      <c r="C77" s="293" t="s">
        <v>219</v>
      </c>
      <c r="D77" s="305" t="s">
        <v>125</v>
      </c>
      <c r="E77" s="305" t="s">
        <v>217</v>
      </c>
      <c r="F77" s="260">
        <v>3287</v>
      </c>
      <c r="G77" s="260">
        <v>9.33</v>
      </c>
      <c r="H77" s="261">
        <f>'BDI-EDIFICAÇÕES - NÃO DESONERAD'!$H$23</f>
        <v>0.2222616419077901</v>
      </c>
      <c r="I77" s="260">
        <f>TRUNC(G77*(1+H77),2)</f>
        <v>11.4</v>
      </c>
      <c r="J77" s="260">
        <f t="shared" si="13"/>
        <v>37471.800000000003</v>
      </c>
    </row>
    <row r="78" spans="1:10" ht="14.25">
      <c r="A78" s="259" t="s">
        <v>3545</v>
      </c>
      <c r="B78" s="305">
        <v>95601</v>
      </c>
      <c r="C78" s="293" t="s">
        <v>221</v>
      </c>
      <c r="D78" s="305" t="s">
        <v>125</v>
      </c>
      <c r="E78" s="305" t="s">
        <v>150</v>
      </c>
      <c r="F78" s="260">
        <v>97</v>
      </c>
      <c r="G78" s="260">
        <v>18.54</v>
      </c>
      <c r="H78" s="261">
        <f>'BDI-EDIFICAÇÕES - NÃO DESONERAD'!$H$23</f>
        <v>0.2222616419077901</v>
      </c>
      <c r="I78" s="260">
        <f>TRUNC(G78*(1+H78),2)</f>
        <v>22.66</v>
      </c>
      <c r="J78" s="260">
        <f t="shared" si="13"/>
        <v>2198.02</v>
      </c>
    </row>
    <row r="79" spans="1:10" s="110" customFormat="1" ht="26.25" customHeight="1">
      <c r="A79" s="272" t="s">
        <v>222</v>
      </c>
      <c r="B79" s="136" t="s">
        <v>223</v>
      </c>
      <c r="C79" s="134"/>
      <c r="D79" s="134"/>
      <c r="E79" s="134"/>
      <c r="F79" s="273"/>
      <c r="G79" s="273"/>
      <c r="H79" s="273"/>
      <c r="I79" s="274"/>
      <c r="J79" s="275">
        <f>SUM(J80:J86)</f>
        <v>49957.400000000009</v>
      </c>
    </row>
    <row r="80" spans="1:10" s="110" customFormat="1" ht="26.25" customHeight="1">
      <c r="A80" s="259" t="s">
        <v>224</v>
      </c>
      <c r="B80" s="305">
        <v>96523</v>
      </c>
      <c r="C80" s="293" t="s">
        <v>225</v>
      </c>
      <c r="D80" s="305" t="s">
        <v>125</v>
      </c>
      <c r="E80" s="305" t="s">
        <v>174</v>
      </c>
      <c r="F80" s="260">
        <v>34.799999999999997</v>
      </c>
      <c r="G80" s="260">
        <v>103.18</v>
      </c>
      <c r="H80" s="261">
        <f>'BDI-EDIFICAÇÕES - NÃO DESONERAD'!$H$23</f>
        <v>0.2222616419077901</v>
      </c>
      <c r="I80" s="260">
        <f t="shared" ref="I80:I86" si="17">TRUNC(G80*(1+H80),2)</f>
        <v>126.11</v>
      </c>
      <c r="J80" s="260">
        <f t="shared" ref="J80:J86" si="18">TRUNC(F80*I80,2)</f>
        <v>4388.62</v>
      </c>
    </row>
    <row r="81" spans="1:10" ht="28.5">
      <c r="A81" s="259" t="s">
        <v>226</v>
      </c>
      <c r="B81" s="305">
        <v>101616</v>
      </c>
      <c r="C81" s="293" t="s">
        <v>228</v>
      </c>
      <c r="D81" s="305" t="s">
        <v>125</v>
      </c>
      <c r="E81" s="305" t="s">
        <v>145</v>
      </c>
      <c r="F81" s="260">
        <v>37.97</v>
      </c>
      <c r="G81" s="260">
        <v>6.96</v>
      </c>
      <c r="H81" s="261">
        <f>'BDI-EDIFICAÇÕES - NÃO DESONERAD'!$H$23</f>
        <v>0.2222616419077901</v>
      </c>
      <c r="I81" s="260">
        <f t="shared" si="17"/>
        <v>8.5</v>
      </c>
      <c r="J81" s="260">
        <f t="shared" si="18"/>
        <v>322.74</v>
      </c>
    </row>
    <row r="82" spans="1:10" ht="14.25">
      <c r="A82" s="259" t="s">
        <v>229</v>
      </c>
      <c r="B82" s="305">
        <v>96616</v>
      </c>
      <c r="C82" s="293" t="s">
        <v>230</v>
      </c>
      <c r="D82" s="305" t="s">
        <v>125</v>
      </c>
      <c r="E82" s="305" t="s">
        <v>174</v>
      </c>
      <c r="F82" s="260">
        <v>1.9</v>
      </c>
      <c r="G82" s="260">
        <v>966.78</v>
      </c>
      <c r="H82" s="261">
        <f>'BDI-EDIFICAÇÕES - NÃO DESONERAD'!$H$23</f>
        <v>0.2222616419077901</v>
      </c>
      <c r="I82" s="260">
        <f t="shared" si="17"/>
        <v>1181.6500000000001</v>
      </c>
      <c r="J82" s="260">
        <f t="shared" si="18"/>
        <v>2245.13</v>
      </c>
    </row>
    <row r="83" spans="1:10" ht="28.5">
      <c r="A83" s="259" t="s">
        <v>231</v>
      </c>
      <c r="B83" s="305">
        <v>96540</v>
      </c>
      <c r="C83" s="293" t="s">
        <v>232</v>
      </c>
      <c r="D83" s="305" t="s">
        <v>125</v>
      </c>
      <c r="E83" s="305" t="s">
        <v>145</v>
      </c>
      <c r="F83" s="260">
        <v>107.95</v>
      </c>
      <c r="G83" s="260">
        <v>128.26</v>
      </c>
      <c r="H83" s="261">
        <f>'BDI-EDIFICAÇÕES - NÃO DESONERAD'!$H$23</f>
        <v>0.2222616419077901</v>
      </c>
      <c r="I83" s="260">
        <f t="shared" si="17"/>
        <v>156.76</v>
      </c>
      <c r="J83" s="260">
        <f t="shared" si="18"/>
        <v>16922.240000000002</v>
      </c>
    </row>
    <row r="84" spans="1:10" ht="28.5">
      <c r="A84" s="259" t="s">
        <v>233</v>
      </c>
      <c r="B84" s="305">
        <v>96557</v>
      </c>
      <c r="C84" s="293" t="s">
        <v>234</v>
      </c>
      <c r="D84" s="305" t="s">
        <v>125</v>
      </c>
      <c r="E84" s="305" t="s">
        <v>174</v>
      </c>
      <c r="F84" s="260">
        <v>21.46</v>
      </c>
      <c r="G84" s="260">
        <v>682.44</v>
      </c>
      <c r="H84" s="261">
        <f>'BDI-EDIFICAÇÕES - NÃO DESONERAD'!$H$23</f>
        <v>0.2222616419077901</v>
      </c>
      <c r="I84" s="260">
        <f t="shared" si="17"/>
        <v>834.12</v>
      </c>
      <c r="J84" s="260">
        <f t="shared" si="18"/>
        <v>17900.21</v>
      </c>
    </row>
    <row r="85" spans="1:10" ht="14.25">
      <c r="A85" s="259" t="s">
        <v>235</v>
      </c>
      <c r="B85" s="305">
        <v>98557</v>
      </c>
      <c r="C85" s="293" t="s">
        <v>236</v>
      </c>
      <c r="D85" s="305" t="s">
        <v>125</v>
      </c>
      <c r="E85" s="305" t="s">
        <v>145</v>
      </c>
      <c r="F85" s="260">
        <v>145.91999999999999</v>
      </c>
      <c r="G85" s="260">
        <v>43.41</v>
      </c>
      <c r="H85" s="261">
        <f>'BDI-EDIFICAÇÕES - NÃO DESONERAD'!$H$23</f>
        <v>0.2222616419077901</v>
      </c>
      <c r="I85" s="260">
        <f t="shared" si="17"/>
        <v>53.05</v>
      </c>
      <c r="J85" s="260">
        <f t="shared" si="18"/>
        <v>7741.05</v>
      </c>
    </row>
    <row r="86" spans="1:10" ht="14.25">
      <c r="A86" s="259" t="s">
        <v>237</v>
      </c>
      <c r="B86" s="305">
        <v>93382</v>
      </c>
      <c r="C86" s="293" t="s">
        <v>238</v>
      </c>
      <c r="D86" s="305" t="s">
        <v>125</v>
      </c>
      <c r="E86" s="305" t="s">
        <v>174</v>
      </c>
      <c r="F86" s="260">
        <v>13.34</v>
      </c>
      <c r="G86" s="260">
        <v>26.83</v>
      </c>
      <c r="H86" s="261">
        <f>'BDI-EDIFICAÇÕES - NÃO DESONERAD'!$H$23</f>
        <v>0.2222616419077901</v>
      </c>
      <c r="I86" s="260">
        <f t="shared" si="17"/>
        <v>32.79</v>
      </c>
      <c r="J86" s="260">
        <f t="shared" si="18"/>
        <v>437.41</v>
      </c>
    </row>
    <row r="87" spans="1:10" s="110" customFormat="1" ht="26.25" customHeight="1">
      <c r="A87" s="272" t="s">
        <v>239</v>
      </c>
      <c r="B87" s="136" t="s">
        <v>240</v>
      </c>
      <c r="C87" s="134"/>
      <c r="D87" s="134"/>
      <c r="E87" s="134"/>
      <c r="F87" s="273"/>
      <c r="G87" s="273"/>
      <c r="H87" s="273"/>
      <c r="I87" s="274"/>
      <c r="J87" s="275">
        <f>SUM(J88:J94)</f>
        <v>89644.98</v>
      </c>
    </row>
    <row r="88" spans="1:10" s="110" customFormat="1" ht="26.25" customHeight="1">
      <c r="A88" s="259" t="s">
        <v>241</v>
      </c>
      <c r="B88" s="305">
        <v>96527</v>
      </c>
      <c r="C88" s="293" t="s">
        <v>242</v>
      </c>
      <c r="D88" s="305" t="s">
        <v>125</v>
      </c>
      <c r="E88" s="305" t="s">
        <v>174</v>
      </c>
      <c r="F88" s="260">
        <v>84.62</v>
      </c>
      <c r="G88" s="260">
        <v>113.47</v>
      </c>
      <c r="H88" s="261">
        <f>'BDI-EDIFICAÇÕES - NÃO DESONERAD'!$H$23</f>
        <v>0.2222616419077901</v>
      </c>
      <c r="I88" s="260">
        <f t="shared" ref="I88:I94" si="19">TRUNC(G88*(1+H88),2)</f>
        <v>138.69</v>
      </c>
      <c r="J88" s="260">
        <f t="shared" ref="J88:J94" si="20">TRUNC(F88*I88,2)</f>
        <v>11735.94</v>
      </c>
    </row>
    <row r="89" spans="1:10" ht="28.5">
      <c r="A89" s="259" t="s">
        <v>243</v>
      </c>
      <c r="B89" s="305">
        <v>101616</v>
      </c>
      <c r="C89" s="293" t="s">
        <v>228</v>
      </c>
      <c r="D89" s="305" t="s">
        <v>125</v>
      </c>
      <c r="E89" s="305" t="s">
        <v>145</v>
      </c>
      <c r="F89" s="260">
        <v>79.7</v>
      </c>
      <c r="G89" s="260">
        <v>6.96</v>
      </c>
      <c r="H89" s="261">
        <f>'BDI-EDIFICAÇÕES - NÃO DESONERAD'!$H$23</f>
        <v>0.2222616419077901</v>
      </c>
      <c r="I89" s="260">
        <f t="shared" si="19"/>
        <v>8.5</v>
      </c>
      <c r="J89" s="260">
        <f t="shared" si="20"/>
        <v>677.45</v>
      </c>
    </row>
    <row r="90" spans="1:10" ht="14.25">
      <c r="A90" s="259" t="s">
        <v>244</v>
      </c>
      <c r="B90" s="305">
        <v>96616</v>
      </c>
      <c r="C90" s="293" t="s">
        <v>230</v>
      </c>
      <c r="D90" s="305" t="s">
        <v>125</v>
      </c>
      <c r="E90" s="305" t="s">
        <v>174</v>
      </c>
      <c r="F90" s="260">
        <v>3.97</v>
      </c>
      <c r="G90" s="260">
        <v>966.78</v>
      </c>
      <c r="H90" s="261">
        <f>'BDI-EDIFICAÇÕES - NÃO DESONERAD'!$H$23</f>
        <v>0.2222616419077901</v>
      </c>
      <c r="I90" s="260">
        <f t="shared" si="19"/>
        <v>1181.6500000000001</v>
      </c>
      <c r="J90" s="260">
        <f t="shared" si="20"/>
        <v>4691.1499999999996</v>
      </c>
    </row>
    <row r="91" spans="1:10" ht="28.5">
      <c r="A91" s="259" t="s">
        <v>245</v>
      </c>
      <c r="B91" s="305">
        <v>96542</v>
      </c>
      <c r="C91" s="293" t="s">
        <v>246</v>
      </c>
      <c r="D91" s="305" t="s">
        <v>125</v>
      </c>
      <c r="E91" s="305" t="s">
        <v>145</v>
      </c>
      <c r="F91" s="260">
        <v>262.75</v>
      </c>
      <c r="G91" s="260">
        <v>95.52</v>
      </c>
      <c r="H91" s="261">
        <f>'BDI-EDIFICAÇÕES - NÃO DESONERAD'!$H$23</f>
        <v>0.2222616419077901</v>
      </c>
      <c r="I91" s="260">
        <f t="shared" si="19"/>
        <v>116.75</v>
      </c>
      <c r="J91" s="260">
        <f t="shared" si="20"/>
        <v>30676.06</v>
      </c>
    </row>
    <row r="92" spans="1:10" ht="28.5">
      <c r="A92" s="259" t="s">
        <v>247</v>
      </c>
      <c r="B92" s="305">
        <v>96557</v>
      </c>
      <c r="C92" s="293" t="s">
        <v>234</v>
      </c>
      <c r="D92" s="305" t="s">
        <v>125</v>
      </c>
      <c r="E92" s="305" t="s">
        <v>174</v>
      </c>
      <c r="F92" s="260">
        <v>26.11</v>
      </c>
      <c r="G92" s="260">
        <v>682.44</v>
      </c>
      <c r="H92" s="261">
        <f>'BDI-EDIFICAÇÕES - NÃO DESONERAD'!$H$23</f>
        <v>0.2222616419077901</v>
      </c>
      <c r="I92" s="260">
        <f t="shared" si="19"/>
        <v>834.12</v>
      </c>
      <c r="J92" s="260">
        <f t="shared" si="20"/>
        <v>21778.87</v>
      </c>
    </row>
    <row r="93" spans="1:10" ht="14.25">
      <c r="A93" s="259" t="s">
        <v>248</v>
      </c>
      <c r="B93" s="305">
        <v>98557</v>
      </c>
      <c r="C93" s="293" t="s">
        <v>236</v>
      </c>
      <c r="D93" s="305" t="s">
        <v>125</v>
      </c>
      <c r="E93" s="305" t="s">
        <v>145</v>
      </c>
      <c r="F93" s="260">
        <v>342.45</v>
      </c>
      <c r="G93" s="260">
        <v>43.41</v>
      </c>
      <c r="H93" s="261">
        <f>'BDI-EDIFICAÇÕES - NÃO DESONERAD'!$H$23</f>
        <v>0.2222616419077901</v>
      </c>
      <c r="I93" s="260">
        <f t="shared" si="19"/>
        <v>53.05</v>
      </c>
      <c r="J93" s="260">
        <f t="shared" si="20"/>
        <v>18166.97</v>
      </c>
    </row>
    <row r="94" spans="1:10" ht="14.25">
      <c r="A94" s="259" t="s">
        <v>249</v>
      </c>
      <c r="B94" s="305">
        <v>93382</v>
      </c>
      <c r="C94" s="293" t="s">
        <v>238</v>
      </c>
      <c r="D94" s="305" t="s">
        <v>125</v>
      </c>
      <c r="E94" s="305" t="s">
        <v>174</v>
      </c>
      <c r="F94" s="260">
        <v>58.51</v>
      </c>
      <c r="G94" s="260">
        <v>26.83</v>
      </c>
      <c r="H94" s="261">
        <f>'BDI-EDIFICAÇÕES - NÃO DESONERAD'!$H$23</f>
        <v>0.2222616419077901</v>
      </c>
      <c r="I94" s="260">
        <f t="shared" si="19"/>
        <v>32.79</v>
      </c>
      <c r="J94" s="260">
        <f t="shared" si="20"/>
        <v>1918.54</v>
      </c>
    </row>
    <row r="95" spans="1:10" s="110" customFormat="1" ht="26.25" customHeight="1">
      <c r="A95" s="272" t="s">
        <v>250</v>
      </c>
      <c r="B95" s="136" t="s">
        <v>251</v>
      </c>
      <c r="C95" s="134"/>
      <c r="D95" s="134"/>
      <c r="E95" s="134"/>
      <c r="F95" s="273"/>
      <c r="G95" s="273"/>
      <c r="H95" s="273"/>
      <c r="I95" s="274"/>
      <c r="J95" s="275">
        <f>SUM(J96:J99)</f>
        <v>38701.46</v>
      </c>
    </row>
    <row r="96" spans="1:10" s="110" customFormat="1" ht="26.25" customHeight="1">
      <c r="A96" s="259" t="s">
        <v>252</v>
      </c>
      <c r="B96" s="305">
        <v>101159</v>
      </c>
      <c r="C96" s="293" t="s">
        <v>414</v>
      </c>
      <c r="D96" s="305" t="s">
        <v>2983</v>
      </c>
      <c r="E96" s="305" t="s">
        <v>145</v>
      </c>
      <c r="F96" s="260">
        <v>90.87</v>
      </c>
      <c r="G96" s="260">
        <v>159.43</v>
      </c>
      <c r="H96" s="261">
        <f>'BDI-EDIFICAÇÕES - NÃO DESONERAD'!$H$23</f>
        <v>0.2222616419077901</v>
      </c>
      <c r="I96" s="260">
        <f>TRUNC(G96*(1+H96),2)</f>
        <v>194.86</v>
      </c>
      <c r="J96" s="260">
        <f t="shared" ref="J96:J99" si="21">TRUNC(F96*I96,2)</f>
        <v>17706.919999999998</v>
      </c>
    </row>
    <row r="97" spans="1:10" ht="28.5">
      <c r="A97" s="259" t="s">
        <v>253</v>
      </c>
      <c r="B97" s="305">
        <v>87878</v>
      </c>
      <c r="C97" s="293" t="s">
        <v>254</v>
      </c>
      <c r="D97" s="305" t="s">
        <v>125</v>
      </c>
      <c r="E97" s="305" t="s">
        <v>145</v>
      </c>
      <c r="F97" s="260">
        <v>258.41000000000003</v>
      </c>
      <c r="G97" s="260">
        <v>5.37</v>
      </c>
      <c r="H97" s="261">
        <f>'BDI-EDIFICAÇÕES - NÃO DESONERAD'!$H$23</f>
        <v>0.2222616419077901</v>
      </c>
      <c r="I97" s="260">
        <f>TRUNC(G97*(1+H97),2)</f>
        <v>6.56</v>
      </c>
      <c r="J97" s="260">
        <f t="shared" si="21"/>
        <v>1695.16</v>
      </c>
    </row>
    <row r="98" spans="1:10" ht="28.5">
      <c r="A98" s="259" t="s">
        <v>255</v>
      </c>
      <c r="B98" s="305">
        <v>100480</v>
      </c>
      <c r="C98" s="293" t="s">
        <v>256</v>
      </c>
      <c r="D98" s="305" t="s">
        <v>125</v>
      </c>
      <c r="E98" s="305" t="s">
        <v>174</v>
      </c>
      <c r="F98" s="260">
        <v>5.17</v>
      </c>
      <c r="G98" s="260">
        <v>884.74</v>
      </c>
      <c r="H98" s="261">
        <f>'BDI-EDIFICAÇÕES - NÃO DESONERAD'!$H$23</f>
        <v>0.2222616419077901</v>
      </c>
      <c r="I98" s="260">
        <f>TRUNC(G98*(1+H98),2)</f>
        <v>1081.3800000000001</v>
      </c>
      <c r="J98" s="260">
        <f t="shared" si="21"/>
        <v>5590.73</v>
      </c>
    </row>
    <row r="99" spans="1:10" ht="14.25">
      <c r="A99" s="259" t="s">
        <v>257</v>
      </c>
      <c r="B99" s="305">
        <v>98557</v>
      </c>
      <c r="C99" s="293" t="s">
        <v>236</v>
      </c>
      <c r="D99" s="305" t="s">
        <v>125</v>
      </c>
      <c r="E99" s="305" t="s">
        <v>145</v>
      </c>
      <c r="F99" s="260">
        <v>258.41000000000003</v>
      </c>
      <c r="G99" s="260">
        <v>43.41</v>
      </c>
      <c r="H99" s="261">
        <f>'BDI-EDIFICAÇÕES - NÃO DESONERAD'!$H$23</f>
        <v>0.2222616419077901</v>
      </c>
      <c r="I99" s="260">
        <f>TRUNC(G99*(1+H99),2)</f>
        <v>53.05</v>
      </c>
      <c r="J99" s="260">
        <f t="shared" si="21"/>
        <v>13708.65</v>
      </c>
    </row>
    <row r="100" spans="1:10" s="110" customFormat="1" ht="26.25" customHeight="1">
      <c r="A100" s="272" t="s">
        <v>1049</v>
      </c>
      <c r="B100" s="136" t="s">
        <v>590</v>
      </c>
      <c r="C100" s="134"/>
      <c r="D100" s="134"/>
      <c r="E100" s="134"/>
      <c r="F100" s="273"/>
      <c r="G100" s="273"/>
      <c r="H100" s="273"/>
      <c r="I100" s="274"/>
      <c r="J100" s="275">
        <f>SUM(J101:J105)</f>
        <v>51925.030000000006</v>
      </c>
    </row>
    <row r="101" spans="1:10" s="110" customFormat="1" ht="26.25" customHeight="1">
      <c r="A101" s="259" t="s">
        <v>1050</v>
      </c>
      <c r="B101" s="305">
        <v>96543</v>
      </c>
      <c r="C101" s="293" t="s">
        <v>279</v>
      </c>
      <c r="D101" s="305" t="s">
        <v>125</v>
      </c>
      <c r="E101" s="305" t="s">
        <v>217</v>
      </c>
      <c r="F101" s="260">
        <v>91</v>
      </c>
      <c r="G101" s="260">
        <v>21.4</v>
      </c>
      <c r="H101" s="261">
        <f>'BDI-EDIFICAÇÕES - NÃO DESONERAD'!$H$23</f>
        <v>0.2222616419077901</v>
      </c>
      <c r="I101" s="260">
        <f>TRUNC(G101*(1+H101),2)</f>
        <v>26.15</v>
      </c>
      <c r="J101" s="260">
        <f t="shared" ref="J101:J105" si="22">TRUNC(F101*I101,2)</f>
        <v>2379.65</v>
      </c>
    </row>
    <row r="102" spans="1:10" ht="14.25">
      <c r="A102" s="259" t="s">
        <v>1051</v>
      </c>
      <c r="B102" s="305">
        <v>96544</v>
      </c>
      <c r="C102" s="293" t="s">
        <v>280</v>
      </c>
      <c r="D102" s="305" t="s">
        <v>125</v>
      </c>
      <c r="E102" s="305" t="s">
        <v>217</v>
      </c>
      <c r="F102" s="260">
        <v>714</v>
      </c>
      <c r="G102" s="260">
        <v>19.11</v>
      </c>
      <c r="H102" s="261">
        <f>'BDI-EDIFICAÇÕES - NÃO DESONERAD'!$H$23</f>
        <v>0.2222616419077901</v>
      </c>
      <c r="I102" s="260">
        <f>TRUNC(G102*(1+H102),2)</f>
        <v>23.35</v>
      </c>
      <c r="J102" s="260">
        <f t="shared" si="22"/>
        <v>16671.900000000001</v>
      </c>
    </row>
    <row r="103" spans="1:10" ht="14.25">
      <c r="A103" s="259" t="s">
        <v>1052</v>
      </c>
      <c r="B103" s="305">
        <v>96545</v>
      </c>
      <c r="C103" s="293" t="s">
        <v>281</v>
      </c>
      <c r="D103" s="305" t="s">
        <v>125</v>
      </c>
      <c r="E103" s="305" t="s">
        <v>217</v>
      </c>
      <c r="F103" s="260">
        <v>21</v>
      </c>
      <c r="G103" s="260">
        <v>17.11</v>
      </c>
      <c r="H103" s="261">
        <f>'BDI-EDIFICAÇÕES - NÃO DESONERAD'!$H$23</f>
        <v>0.2222616419077901</v>
      </c>
      <c r="I103" s="260">
        <f>TRUNC(G103*(1+H103),2)</f>
        <v>20.91</v>
      </c>
      <c r="J103" s="260">
        <f t="shared" si="22"/>
        <v>439.11</v>
      </c>
    </row>
    <row r="104" spans="1:10" ht="14.25">
      <c r="A104" s="259" t="s">
        <v>1053</v>
      </c>
      <c r="B104" s="305">
        <v>96546</v>
      </c>
      <c r="C104" s="293" t="s">
        <v>282</v>
      </c>
      <c r="D104" s="305" t="s">
        <v>125</v>
      </c>
      <c r="E104" s="305" t="s">
        <v>217</v>
      </c>
      <c r="F104" s="260">
        <v>1333</v>
      </c>
      <c r="G104" s="260">
        <v>14.89</v>
      </c>
      <c r="H104" s="261">
        <f>'BDI-EDIFICAÇÕES - NÃO DESONERAD'!$H$23</f>
        <v>0.2222616419077901</v>
      </c>
      <c r="I104" s="260">
        <f>TRUNC(G104*(1+H104),2)</f>
        <v>18.190000000000001</v>
      </c>
      <c r="J104" s="260">
        <f t="shared" si="22"/>
        <v>24247.27</v>
      </c>
    </row>
    <row r="105" spans="1:10" ht="28.5">
      <c r="A105" s="259" t="s">
        <v>1054</v>
      </c>
      <c r="B105" s="305">
        <v>104920</v>
      </c>
      <c r="C105" s="293" t="s">
        <v>283</v>
      </c>
      <c r="D105" s="305" t="s">
        <v>125</v>
      </c>
      <c r="E105" s="305" t="s">
        <v>217</v>
      </c>
      <c r="F105" s="260">
        <v>589</v>
      </c>
      <c r="G105" s="260">
        <v>11.38</v>
      </c>
      <c r="H105" s="261">
        <f>'BDI-EDIFICAÇÕES - NÃO DESONERAD'!$H$23</f>
        <v>0.2222616419077901</v>
      </c>
      <c r="I105" s="260">
        <f>TRUNC(G105*(1+H105),2)</f>
        <v>13.9</v>
      </c>
      <c r="J105" s="260">
        <f t="shared" si="22"/>
        <v>8187.1</v>
      </c>
    </row>
    <row r="106" spans="1:10" s="110" customFormat="1" ht="26.25" customHeight="1">
      <c r="A106" s="268" t="s">
        <v>46</v>
      </c>
      <c r="B106" s="136" t="s">
        <v>258</v>
      </c>
      <c r="C106" s="134"/>
      <c r="D106" s="134"/>
      <c r="E106" s="134"/>
      <c r="F106" s="269"/>
      <c r="G106" s="269"/>
      <c r="H106" s="269"/>
      <c r="I106" s="270"/>
      <c r="J106" s="271">
        <f>J107+J110+J113+J126+J129</f>
        <v>800704.33</v>
      </c>
    </row>
    <row r="107" spans="1:10" s="110" customFormat="1" ht="26.25" customHeight="1">
      <c r="A107" s="264" t="s">
        <v>259</v>
      </c>
      <c r="B107" s="136" t="s">
        <v>260</v>
      </c>
      <c r="C107" s="134"/>
      <c r="D107" s="134"/>
      <c r="E107" s="134"/>
      <c r="F107" s="265"/>
      <c r="G107" s="265"/>
      <c r="H107" s="265"/>
      <c r="I107" s="266"/>
      <c r="J107" s="267">
        <f>SUM(J108:J109)</f>
        <v>61940.639999999999</v>
      </c>
    </row>
    <row r="108" spans="1:10" s="110" customFormat="1" ht="26.25" customHeight="1">
      <c r="A108" s="259" t="s">
        <v>261</v>
      </c>
      <c r="B108" s="305">
        <v>92431</v>
      </c>
      <c r="C108" s="293" t="s">
        <v>262</v>
      </c>
      <c r="D108" s="305" t="s">
        <v>125</v>
      </c>
      <c r="E108" s="305" t="s">
        <v>145</v>
      </c>
      <c r="F108" s="260">
        <v>474.69</v>
      </c>
      <c r="G108" s="260">
        <v>63.46</v>
      </c>
      <c r="H108" s="261">
        <f>'BDI-EDIFICAÇÕES - NÃO DESONERAD'!$H$23</f>
        <v>0.2222616419077901</v>
      </c>
      <c r="I108" s="260">
        <f>TRUNC(G108*(1+H108),2)</f>
        <v>77.56</v>
      </c>
      <c r="J108" s="260">
        <f t="shared" ref="J108:J109" si="23">TRUNC(F108*I108,2)</f>
        <v>36816.949999999997</v>
      </c>
    </row>
    <row r="109" spans="1:10" ht="28.5">
      <c r="A109" s="259" t="s">
        <v>263</v>
      </c>
      <c r="B109" s="305">
        <v>96557</v>
      </c>
      <c r="C109" s="293" t="s">
        <v>1380</v>
      </c>
      <c r="D109" s="305" t="s">
        <v>125</v>
      </c>
      <c r="E109" s="305" t="s">
        <v>174</v>
      </c>
      <c r="F109" s="260">
        <v>30.12</v>
      </c>
      <c r="G109" s="260">
        <v>682.44</v>
      </c>
      <c r="H109" s="261">
        <f>'BDI-EDIFICAÇÕES - NÃO DESONERAD'!$H$23</f>
        <v>0.2222616419077901</v>
      </c>
      <c r="I109" s="260">
        <f>TRUNC(G109*(1+H109),2)</f>
        <v>834.12</v>
      </c>
      <c r="J109" s="260">
        <f t="shared" si="23"/>
        <v>25123.69</v>
      </c>
    </row>
    <row r="110" spans="1:10" s="110" customFormat="1" ht="26.25" customHeight="1">
      <c r="A110" s="272" t="s">
        <v>264</v>
      </c>
      <c r="B110" s="136" t="s">
        <v>265</v>
      </c>
      <c r="C110" s="134"/>
      <c r="D110" s="134"/>
      <c r="E110" s="134"/>
      <c r="F110" s="273"/>
      <c r="G110" s="273"/>
      <c r="H110" s="273"/>
      <c r="I110" s="274"/>
      <c r="J110" s="275">
        <f>SUM(J111:J112)</f>
        <v>210408.54</v>
      </c>
    </row>
    <row r="111" spans="1:10" s="110" customFormat="1" ht="26.25" customHeight="1">
      <c r="A111" s="259" t="s">
        <v>266</v>
      </c>
      <c r="B111" s="305">
        <v>92460</v>
      </c>
      <c r="C111" s="293" t="s">
        <v>267</v>
      </c>
      <c r="D111" s="305" t="s">
        <v>125</v>
      </c>
      <c r="E111" s="305" t="s">
        <v>145</v>
      </c>
      <c r="F111" s="260">
        <v>917.95</v>
      </c>
      <c r="G111" s="260">
        <v>135.72999999999999</v>
      </c>
      <c r="H111" s="261">
        <f>'BDI-EDIFICAÇÕES - NÃO DESONERAD'!$H$23</f>
        <v>0.2222616419077901</v>
      </c>
      <c r="I111" s="260">
        <f>TRUNC(G111*(1+H111),2)</f>
        <v>165.89</v>
      </c>
      <c r="J111" s="260">
        <f t="shared" ref="J111:J112" si="24">TRUNC(F111*I111,2)</f>
        <v>152278.72</v>
      </c>
    </row>
    <row r="112" spans="1:10" ht="28.5">
      <c r="A112" s="259" t="s">
        <v>268</v>
      </c>
      <c r="B112" s="305">
        <v>96557</v>
      </c>
      <c r="C112" s="293" t="s">
        <v>1381</v>
      </c>
      <c r="D112" s="305" t="s">
        <v>125</v>
      </c>
      <c r="E112" s="305" t="s">
        <v>174</v>
      </c>
      <c r="F112" s="260">
        <v>69.69</v>
      </c>
      <c r="G112" s="260">
        <v>682.44</v>
      </c>
      <c r="H112" s="261">
        <f>'BDI-EDIFICAÇÕES - NÃO DESONERAD'!$H$23</f>
        <v>0.2222616419077901</v>
      </c>
      <c r="I112" s="260">
        <f>TRUNC(G112*(1+H112),2)</f>
        <v>834.12</v>
      </c>
      <c r="J112" s="260">
        <f t="shared" si="24"/>
        <v>58129.82</v>
      </c>
    </row>
    <row r="113" spans="1:10" s="110" customFormat="1" ht="26.25" customHeight="1">
      <c r="A113" s="272" t="s">
        <v>269</v>
      </c>
      <c r="B113" s="136" t="s">
        <v>270</v>
      </c>
      <c r="C113" s="134"/>
      <c r="D113" s="134"/>
      <c r="E113" s="134"/>
      <c r="F113" s="273"/>
      <c r="G113" s="273"/>
      <c r="H113" s="273"/>
      <c r="I113" s="274"/>
      <c r="J113" s="275">
        <f>SUM(J114:J125)</f>
        <v>356623.54000000004</v>
      </c>
    </row>
    <row r="114" spans="1:10" s="110" customFormat="1" ht="26.25" customHeight="1">
      <c r="A114" s="259" t="s">
        <v>1055</v>
      </c>
      <c r="B114" s="305">
        <v>92267</v>
      </c>
      <c r="C114" s="293" t="s">
        <v>1056</v>
      </c>
      <c r="D114" s="305" t="s">
        <v>125</v>
      </c>
      <c r="E114" s="305" t="s">
        <v>145</v>
      </c>
      <c r="F114" s="260">
        <v>15.6</v>
      </c>
      <c r="G114" s="260">
        <v>38.840000000000003</v>
      </c>
      <c r="H114" s="261">
        <f>'BDI-EDIFICAÇÕES - NÃO DESONERAD'!$H$23</f>
        <v>0.2222616419077901</v>
      </c>
      <c r="I114" s="260">
        <f t="shared" ref="I114:I125" si="25">TRUNC(G114*(1+H114),2)</f>
        <v>47.47</v>
      </c>
      <c r="J114" s="260">
        <f t="shared" ref="J114:J125" si="26">TRUNC(F114*I114,2)</f>
        <v>740.53</v>
      </c>
    </row>
    <row r="115" spans="1:10" ht="28.5">
      <c r="A115" s="259" t="s">
        <v>1057</v>
      </c>
      <c r="B115" s="305">
        <v>101792</v>
      </c>
      <c r="C115" s="293" t="s">
        <v>1058</v>
      </c>
      <c r="D115" s="305" t="s">
        <v>125</v>
      </c>
      <c r="E115" s="305" t="s">
        <v>174</v>
      </c>
      <c r="F115" s="260">
        <v>3.9</v>
      </c>
      <c r="G115" s="260">
        <v>17.04</v>
      </c>
      <c r="H115" s="261">
        <f>'BDI-EDIFICAÇÕES - NÃO DESONERAD'!$H$23</f>
        <v>0.2222616419077901</v>
      </c>
      <c r="I115" s="260">
        <f t="shared" si="25"/>
        <v>20.82</v>
      </c>
      <c r="J115" s="260">
        <f t="shared" si="26"/>
        <v>81.19</v>
      </c>
    </row>
    <row r="116" spans="1:10" ht="42.75">
      <c r="A116" s="259" t="s">
        <v>1059</v>
      </c>
      <c r="B116" s="305">
        <v>103679</v>
      </c>
      <c r="C116" s="293" t="s">
        <v>1060</v>
      </c>
      <c r="D116" s="305" t="s">
        <v>125</v>
      </c>
      <c r="E116" s="305" t="s">
        <v>174</v>
      </c>
      <c r="F116" s="260">
        <v>3.9</v>
      </c>
      <c r="G116" s="260">
        <v>763.32</v>
      </c>
      <c r="H116" s="261">
        <f>'BDI-EDIFICAÇÕES - NÃO DESONERAD'!$H$23</f>
        <v>0.2222616419077901</v>
      </c>
      <c r="I116" s="260">
        <f t="shared" si="25"/>
        <v>932.97</v>
      </c>
      <c r="J116" s="260">
        <f t="shared" si="26"/>
        <v>3638.58</v>
      </c>
    </row>
    <row r="117" spans="1:10" ht="28.5">
      <c r="A117" s="259" t="s">
        <v>1061</v>
      </c>
      <c r="B117" s="305">
        <v>97102</v>
      </c>
      <c r="C117" s="293" t="s">
        <v>2896</v>
      </c>
      <c r="D117" s="305" t="s">
        <v>125</v>
      </c>
      <c r="E117" s="305" t="s">
        <v>145</v>
      </c>
      <c r="F117" s="260">
        <v>3.31</v>
      </c>
      <c r="G117" s="260">
        <v>225.88</v>
      </c>
      <c r="H117" s="261">
        <f>'BDI-EDIFICAÇÕES - NÃO DESONERAD'!$H$23</f>
        <v>0.2222616419077901</v>
      </c>
      <c r="I117" s="260">
        <f t="shared" si="25"/>
        <v>276.08</v>
      </c>
      <c r="J117" s="260">
        <f t="shared" si="26"/>
        <v>913.82</v>
      </c>
    </row>
    <row r="118" spans="1:10" ht="28.5">
      <c r="A118" s="259" t="s">
        <v>1062</v>
      </c>
      <c r="B118" s="305">
        <v>97091</v>
      </c>
      <c r="C118" s="293" t="s">
        <v>2895</v>
      </c>
      <c r="D118" s="305" t="s">
        <v>125</v>
      </c>
      <c r="E118" s="305" t="s">
        <v>217</v>
      </c>
      <c r="F118" s="260">
        <v>8.35</v>
      </c>
      <c r="G118" s="260">
        <v>13.85</v>
      </c>
      <c r="H118" s="261">
        <f>'BDI-EDIFICAÇÕES - NÃO DESONERAD'!$H$23</f>
        <v>0.2222616419077901</v>
      </c>
      <c r="I118" s="260">
        <f t="shared" si="25"/>
        <v>16.920000000000002</v>
      </c>
      <c r="J118" s="260">
        <f t="shared" si="26"/>
        <v>141.28</v>
      </c>
    </row>
    <row r="119" spans="1:10" ht="28.5">
      <c r="A119" s="259" t="s">
        <v>1063</v>
      </c>
      <c r="B119" s="305" t="s">
        <v>2994</v>
      </c>
      <c r="C119" s="293" t="s">
        <v>3267</v>
      </c>
      <c r="D119" s="305" t="s">
        <v>2983</v>
      </c>
      <c r="E119" s="305" t="s">
        <v>145</v>
      </c>
      <c r="F119" s="260">
        <v>18.14</v>
      </c>
      <c r="G119" s="260">
        <f>'RELATÓRIO ANALÍTICO - MODIFICAD'!H226</f>
        <v>168.81224</v>
      </c>
      <c r="H119" s="261">
        <f>'BDI-EDIFICAÇÕES - NÃO DESONERAD'!$H$23</f>
        <v>0.2222616419077901</v>
      </c>
      <c r="I119" s="260">
        <f t="shared" si="25"/>
        <v>206.33</v>
      </c>
      <c r="J119" s="260">
        <f t="shared" si="26"/>
        <v>3742.82</v>
      </c>
    </row>
    <row r="120" spans="1:10" ht="28.5">
      <c r="A120" s="259" t="s">
        <v>1064</v>
      </c>
      <c r="B120" s="305" t="s">
        <v>2996</v>
      </c>
      <c r="C120" s="293" t="s">
        <v>2995</v>
      </c>
      <c r="D120" s="305" t="s">
        <v>2983</v>
      </c>
      <c r="E120" s="305" t="s">
        <v>145</v>
      </c>
      <c r="F120" s="260">
        <v>640.69000000000005</v>
      </c>
      <c r="G120" s="260">
        <f>'RELATÓRIO ANALÍTICO - MODIFICAD'!H243</f>
        <v>172.70724000000001</v>
      </c>
      <c r="H120" s="261">
        <f>'BDI-EDIFICAÇÕES - NÃO DESONERAD'!$H$23</f>
        <v>0.2222616419077901</v>
      </c>
      <c r="I120" s="260">
        <f t="shared" si="25"/>
        <v>211.09</v>
      </c>
      <c r="J120" s="260">
        <f t="shared" si="26"/>
        <v>135243.25</v>
      </c>
    </row>
    <row r="121" spans="1:10" ht="28.5">
      <c r="A121" s="259" t="s">
        <v>1065</v>
      </c>
      <c r="B121" s="305" t="s">
        <v>2998</v>
      </c>
      <c r="C121" s="293" t="s">
        <v>2997</v>
      </c>
      <c r="D121" s="305" t="s">
        <v>2983</v>
      </c>
      <c r="E121" s="305" t="s">
        <v>145</v>
      </c>
      <c r="F121" s="260">
        <v>607.15</v>
      </c>
      <c r="G121" s="260">
        <f>'RELATÓRIO ANALÍTICO - MODIFICAD'!H260</f>
        <v>176.60223999999999</v>
      </c>
      <c r="H121" s="261">
        <f>'BDI-EDIFICAÇÕES - NÃO DESONERAD'!$H$23</f>
        <v>0.2222616419077901</v>
      </c>
      <c r="I121" s="260">
        <f t="shared" si="25"/>
        <v>215.85</v>
      </c>
      <c r="J121" s="260">
        <f t="shared" si="26"/>
        <v>131053.32</v>
      </c>
    </row>
    <row r="122" spans="1:10" ht="28.5">
      <c r="A122" s="259" t="s">
        <v>1580</v>
      </c>
      <c r="B122" s="312">
        <v>7156</v>
      </c>
      <c r="C122" s="293" t="s">
        <v>1985</v>
      </c>
      <c r="D122" s="305" t="s">
        <v>125</v>
      </c>
      <c r="E122" s="305" t="s">
        <v>145</v>
      </c>
      <c r="F122" s="260">
        <v>1265.98</v>
      </c>
      <c r="G122" s="260">
        <v>26.35</v>
      </c>
      <c r="H122" s="261">
        <f>'BDI-EDIFICAÇÕES - NÃO DESONERAD'!$H$23</f>
        <v>0.2222616419077901</v>
      </c>
      <c r="I122" s="260">
        <f t="shared" si="25"/>
        <v>32.200000000000003</v>
      </c>
      <c r="J122" s="260">
        <f t="shared" si="26"/>
        <v>40764.550000000003</v>
      </c>
    </row>
    <row r="123" spans="1:10" ht="28.5">
      <c r="A123" s="259" t="s">
        <v>1582</v>
      </c>
      <c r="B123" s="305">
        <v>87749</v>
      </c>
      <c r="C123" s="293" t="s">
        <v>1695</v>
      </c>
      <c r="D123" s="305" t="s">
        <v>125</v>
      </c>
      <c r="E123" s="305" t="s">
        <v>145</v>
      </c>
      <c r="F123" s="260">
        <v>117.16</v>
      </c>
      <c r="G123" s="260">
        <v>108.8</v>
      </c>
      <c r="H123" s="261">
        <f>'BDI-EDIFICAÇÕES - NÃO DESONERAD'!$H$23</f>
        <v>0.2222616419077901</v>
      </c>
      <c r="I123" s="260">
        <f t="shared" si="25"/>
        <v>132.97999999999999</v>
      </c>
      <c r="J123" s="260">
        <f t="shared" si="26"/>
        <v>15579.93</v>
      </c>
    </row>
    <row r="124" spans="1:10" ht="28.5">
      <c r="A124" s="259" t="s">
        <v>1984</v>
      </c>
      <c r="B124" s="305">
        <v>98546</v>
      </c>
      <c r="C124" s="293" t="s">
        <v>1581</v>
      </c>
      <c r="D124" s="305" t="s">
        <v>125</v>
      </c>
      <c r="E124" s="305" t="s">
        <v>145</v>
      </c>
      <c r="F124" s="260">
        <v>117.16</v>
      </c>
      <c r="G124" s="260">
        <v>114.51</v>
      </c>
      <c r="H124" s="261">
        <f>'BDI-EDIFICAÇÕES - NÃO DESONERAD'!$H$23</f>
        <v>0.2222616419077901</v>
      </c>
      <c r="I124" s="260">
        <f t="shared" si="25"/>
        <v>139.96</v>
      </c>
      <c r="J124" s="260">
        <f t="shared" si="26"/>
        <v>16397.71</v>
      </c>
    </row>
    <row r="125" spans="1:10" s="110" customFormat="1" ht="26.25" customHeight="1">
      <c r="A125" s="259" t="s">
        <v>1995</v>
      </c>
      <c r="B125" s="305">
        <v>98565</v>
      </c>
      <c r="C125" s="293" t="s">
        <v>1583</v>
      </c>
      <c r="D125" s="305" t="s">
        <v>125</v>
      </c>
      <c r="E125" s="305" t="s">
        <v>145</v>
      </c>
      <c r="F125" s="260">
        <v>117.16</v>
      </c>
      <c r="G125" s="260">
        <v>58.15</v>
      </c>
      <c r="H125" s="261">
        <f>'BDI-EDIFICAÇÕES - NÃO DESONERAD'!$H$23</f>
        <v>0.2222616419077901</v>
      </c>
      <c r="I125" s="260">
        <f t="shared" si="25"/>
        <v>71.069999999999993</v>
      </c>
      <c r="J125" s="260">
        <f t="shared" si="26"/>
        <v>8326.56</v>
      </c>
    </row>
    <row r="126" spans="1:10" s="110" customFormat="1" ht="26.25" customHeight="1">
      <c r="A126" s="272" t="s">
        <v>271</v>
      </c>
      <c r="B126" s="136" t="s">
        <v>272</v>
      </c>
      <c r="C126" s="134"/>
      <c r="D126" s="134"/>
      <c r="E126" s="134"/>
      <c r="F126" s="273"/>
      <c r="G126" s="273"/>
      <c r="H126" s="273"/>
      <c r="I126" s="274"/>
      <c r="J126" s="275">
        <f>SUM(J127:J128)</f>
        <v>18012.87</v>
      </c>
    </row>
    <row r="127" spans="1:10" ht="28.5">
      <c r="A127" s="259" t="s">
        <v>273</v>
      </c>
      <c r="B127" s="305">
        <v>101994</v>
      </c>
      <c r="C127" s="293" t="s">
        <v>274</v>
      </c>
      <c r="D127" s="305" t="s">
        <v>125</v>
      </c>
      <c r="E127" s="305" t="s">
        <v>145</v>
      </c>
      <c r="F127" s="260">
        <v>55.43</v>
      </c>
      <c r="G127" s="260">
        <v>176.92</v>
      </c>
      <c r="H127" s="261">
        <f>'BDI-EDIFICAÇÕES - NÃO DESONERAD'!$H$23</f>
        <v>0.2222616419077901</v>
      </c>
      <c r="I127" s="260">
        <f>TRUNC(G127*(1+H127),2)</f>
        <v>216.24</v>
      </c>
      <c r="J127" s="260">
        <f t="shared" ref="J127:J128" si="27">TRUNC(F127*I127,2)</f>
        <v>11986.18</v>
      </c>
    </row>
    <row r="128" spans="1:10" s="110" customFormat="1" ht="26.25" customHeight="1">
      <c r="A128" s="259" t="s">
        <v>275</v>
      </c>
      <c r="B128" s="305">
        <v>103686</v>
      </c>
      <c r="C128" s="293" t="s">
        <v>276</v>
      </c>
      <c r="D128" s="305" t="s">
        <v>125</v>
      </c>
      <c r="E128" s="305" t="s">
        <v>174</v>
      </c>
      <c r="F128" s="260">
        <v>7.1</v>
      </c>
      <c r="G128" s="260">
        <v>694.48</v>
      </c>
      <c r="H128" s="261">
        <f>'BDI-EDIFICAÇÕES - NÃO DESONERAD'!$H$23</f>
        <v>0.2222616419077901</v>
      </c>
      <c r="I128" s="260">
        <f>TRUNC(G128*(1+H128),2)</f>
        <v>848.83</v>
      </c>
      <c r="J128" s="260">
        <f t="shared" si="27"/>
        <v>6026.69</v>
      </c>
    </row>
    <row r="129" spans="1:10" s="110" customFormat="1" ht="26.25" customHeight="1">
      <c r="A129" s="272" t="s">
        <v>1066</v>
      </c>
      <c r="B129" s="136" t="s">
        <v>590</v>
      </c>
      <c r="C129" s="134"/>
      <c r="D129" s="134"/>
      <c r="E129" s="134"/>
      <c r="F129" s="273"/>
      <c r="G129" s="273"/>
      <c r="H129" s="273"/>
      <c r="I129" s="274"/>
      <c r="J129" s="275">
        <f>SUM(J130:J139)</f>
        <v>153718.74</v>
      </c>
    </row>
    <row r="130" spans="1:10" ht="28.5">
      <c r="A130" s="259" t="s">
        <v>1067</v>
      </c>
      <c r="B130" s="305">
        <v>92759</v>
      </c>
      <c r="C130" s="293" t="s">
        <v>286</v>
      </c>
      <c r="D130" s="305" t="s">
        <v>125</v>
      </c>
      <c r="E130" s="305" t="s">
        <v>217</v>
      </c>
      <c r="F130" s="260">
        <v>1704</v>
      </c>
      <c r="G130" s="260">
        <v>15.01</v>
      </c>
      <c r="H130" s="261">
        <f>'BDI-EDIFICAÇÕES - NÃO DESONERAD'!$H$23</f>
        <v>0.2222616419077901</v>
      </c>
      <c r="I130" s="260">
        <f t="shared" ref="I130:I139" si="28">TRUNC(G130*(1+H130),2)</f>
        <v>18.34</v>
      </c>
      <c r="J130" s="260">
        <f t="shared" ref="J130:J139" si="29">TRUNC(F130*I130,2)</f>
        <v>31251.360000000001</v>
      </c>
    </row>
    <row r="131" spans="1:10" ht="28.5">
      <c r="A131" s="259" t="s">
        <v>1068</v>
      </c>
      <c r="B131" s="305">
        <v>92760</v>
      </c>
      <c r="C131" s="293" t="s">
        <v>287</v>
      </c>
      <c r="D131" s="305" t="s">
        <v>125</v>
      </c>
      <c r="E131" s="305" t="s">
        <v>217</v>
      </c>
      <c r="F131" s="260">
        <v>214</v>
      </c>
      <c r="G131" s="260">
        <v>14.03</v>
      </c>
      <c r="H131" s="261">
        <f>'BDI-EDIFICAÇÕES - NÃO DESONERAD'!$H$23</f>
        <v>0.2222616419077901</v>
      </c>
      <c r="I131" s="260">
        <f t="shared" si="28"/>
        <v>17.14</v>
      </c>
      <c r="J131" s="260">
        <f t="shared" si="29"/>
        <v>3667.96</v>
      </c>
    </row>
    <row r="132" spans="1:10" ht="28.5">
      <c r="A132" s="259" t="s">
        <v>1069</v>
      </c>
      <c r="B132" s="305">
        <v>92761</v>
      </c>
      <c r="C132" s="293" t="s">
        <v>288</v>
      </c>
      <c r="D132" s="305" t="s">
        <v>125</v>
      </c>
      <c r="E132" s="305" t="s">
        <v>217</v>
      </c>
      <c r="F132" s="260">
        <v>635</v>
      </c>
      <c r="G132" s="260">
        <v>13.1</v>
      </c>
      <c r="H132" s="261">
        <f>'BDI-EDIFICAÇÕES - NÃO DESONERAD'!$H$23</f>
        <v>0.2222616419077901</v>
      </c>
      <c r="I132" s="260">
        <f t="shared" si="28"/>
        <v>16.010000000000002</v>
      </c>
      <c r="J132" s="260">
        <f t="shared" si="29"/>
        <v>10166.35</v>
      </c>
    </row>
    <row r="133" spans="1:10" ht="28.5">
      <c r="A133" s="259" t="s">
        <v>1070</v>
      </c>
      <c r="B133" s="305">
        <v>92762</v>
      </c>
      <c r="C133" s="293" t="s">
        <v>289</v>
      </c>
      <c r="D133" s="305" t="s">
        <v>125</v>
      </c>
      <c r="E133" s="305" t="s">
        <v>217</v>
      </c>
      <c r="F133" s="260">
        <v>3143</v>
      </c>
      <c r="G133" s="260">
        <v>11.62</v>
      </c>
      <c r="H133" s="261">
        <f>'BDI-EDIFICAÇÕES - NÃO DESONERAD'!$H$23</f>
        <v>0.2222616419077901</v>
      </c>
      <c r="I133" s="260">
        <f t="shared" si="28"/>
        <v>14.2</v>
      </c>
      <c r="J133" s="260">
        <f t="shared" si="29"/>
        <v>44630.6</v>
      </c>
    </row>
    <row r="134" spans="1:10" ht="28.5">
      <c r="A134" s="259" t="s">
        <v>1071</v>
      </c>
      <c r="B134" s="305">
        <v>92763</v>
      </c>
      <c r="C134" s="293" t="s">
        <v>290</v>
      </c>
      <c r="D134" s="305" t="s">
        <v>125</v>
      </c>
      <c r="E134" s="305" t="s">
        <v>217</v>
      </c>
      <c r="F134" s="260">
        <v>2012</v>
      </c>
      <c r="G134" s="260">
        <v>9.7200000000000006</v>
      </c>
      <c r="H134" s="261">
        <f>'BDI-EDIFICAÇÕES - NÃO DESONERAD'!$H$23</f>
        <v>0.2222616419077901</v>
      </c>
      <c r="I134" s="260">
        <f t="shared" si="28"/>
        <v>11.88</v>
      </c>
      <c r="J134" s="260">
        <f t="shared" si="29"/>
        <v>23902.560000000001</v>
      </c>
    </row>
    <row r="135" spans="1:10" ht="28.5">
      <c r="A135" s="259" t="s">
        <v>1072</v>
      </c>
      <c r="B135" s="305">
        <v>92764</v>
      </c>
      <c r="C135" s="293" t="s">
        <v>291</v>
      </c>
      <c r="D135" s="305" t="s">
        <v>125</v>
      </c>
      <c r="E135" s="305" t="s">
        <v>217</v>
      </c>
      <c r="F135" s="260">
        <v>1969</v>
      </c>
      <c r="G135" s="260">
        <v>9.3699999999999992</v>
      </c>
      <c r="H135" s="261">
        <f>'BDI-EDIFICAÇÕES - NÃO DESONERAD'!$H$23</f>
        <v>0.2222616419077901</v>
      </c>
      <c r="I135" s="260">
        <f t="shared" si="28"/>
        <v>11.45</v>
      </c>
      <c r="J135" s="260">
        <f t="shared" si="29"/>
        <v>22545.05</v>
      </c>
    </row>
    <row r="136" spans="1:10" ht="28.5">
      <c r="A136" s="259" t="s">
        <v>1073</v>
      </c>
      <c r="B136" s="305">
        <v>92765</v>
      </c>
      <c r="C136" s="293" t="s">
        <v>292</v>
      </c>
      <c r="D136" s="305" t="s">
        <v>125</v>
      </c>
      <c r="E136" s="305" t="s">
        <v>217</v>
      </c>
      <c r="F136" s="260">
        <v>21</v>
      </c>
      <c r="G136" s="260">
        <v>10.69</v>
      </c>
      <c r="H136" s="261">
        <f>'BDI-EDIFICAÇÕES - NÃO DESONERAD'!$H$23</f>
        <v>0.2222616419077901</v>
      </c>
      <c r="I136" s="260">
        <f t="shared" si="28"/>
        <v>13.06</v>
      </c>
      <c r="J136" s="260">
        <f t="shared" si="29"/>
        <v>274.26</v>
      </c>
    </row>
    <row r="137" spans="1:10" ht="28.5">
      <c r="A137" s="259" t="s">
        <v>1074</v>
      </c>
      <c r="B137" s="305">
        <v>95945</v>
      </c>
      <c r="C137" s="293" t="s">
        <v>295</v>
      </c>
      <c r="D137" s="305" t="s">
        <v>125</v>
      </c>
      <c r="E137" s="305" t="s">
        <v>217</v>
      </c>
      <c r="F137" s="260">
        <v>174</v>
      </c>
      <c r="G137" s="260">
        <v>17.18</v>
      </c>
      <c r="H137" s="261">
        <f>'BDI-EDIFICAÇÕES - NÃO DESONERAD'!$H$23</f>
        <v>0.2222616419077901</v>
      </c>
      <c r="I137" s="260">
        <f t="shared" si="28"/>
        <v>20.99</v>
      </c>
      <c r="J137" s="260">
        <f t="shared" si="29"/>
        <v>3652.26</v>
      </c>
    </row>
    <row r="138" spans="1:10" s="110" customFormat="1" ht="26.25" customHeight="1">
      <c r="A138" s="259" t="s">
        <v>1075</v>
      </c>
      <c r="B138" s="305">
        <v>95946</v>
      </c>
      <c r="C138" s="293" t="s">
        <v>296</v>
      </c>
      <c r="D138" s="305" t="s">
        <v>125</v>
      </c>
      <c r="E138" s="305" t="s">
        <v>217</v>
      </c>
      <c r="F138" s="260">
        <v>696</v>
      </c>
      <c r="G138" s="260">
        <v>13.5</v>
      </c>
      <c r="H138" s="261">
        <f>'BDI-EDIFICAÇÕES - NÃO DESONERAD'!$H$23</f>
        <v>0.2222616419077901</v>
      </c>
      <c r="I138" s="260">
        <f t="shared" si="28"/>
        <v>16.5</v>
      </c>
      <c r="J138" s="260">
        <f t="shared" si="29"/>
        <v>11484</v>
      </c>
    </row>
    <row r="139" spans="1:10" s="110" customFormat="1" ht="26.25" customHeight="1">
      <c r="A139" s="259" t="s">
        <v>1076</v>
      </c>
      <c r="B139" s="305">
        <v>95947</v>
      </c>
      <c r="C139" s="293" t="s">
        <v>1986</v>
      </c>
      <c r="D139" s="305" t="s">
        <v>125</v>
      </c>
      <c r="E139" s="305" t="s">
        <v>217</v>
      </c>
      <c r="F139" s="260">
        <v>171</v>
      </c>
      <c r="G139" s="260">
        <v>10.26</v>
      </c>
      <c r="H139" s="261">
        <f>'BDI-EDIFICAÇÕES - NÃO DESONERAD'!$H$23</f>
        <v>0.2222616419077901</v>
      </c>
      <c r="I139" s="260">
        <f t="shared" si="28"/>
        <v>12.54</v>
      </c>
      <c r="J139" s="260">
        <f t="shared" si="29"/>
        <v>2144.34</v>
      </c>
    </row>
    <row r="140" spans="1:10" s="110" customFormat="1" ht="26.25" customHeight="1">
      <c r="A140" s="268" t="s">
        <v>47</v>
      </c>
      <c r="B140" s="136" t="s">
        <v>297</v>
      </c>
      <c r="C140" s="134"/>
      <c r="D140" s="134"/>
      <c r="E140" s="134"/>
      <c r="F140" s="269"/>
      <c r="G140" s="269"/>
      <c r="H140" s="269"/>
      <c r="I140" s="270"/>
      <c r="J140" s="271">
        <f>J141+J145+J150</f>
        <v>376918.85000000003</v>
      </c>
    </row>
    <row r="141" spans="1:10" s="110" customFormat="1" ht="26.25" customHeight="1">
      <c r="A141" s="264" t="s">
        <v>277</v>
      </c>
      <c r="B141" s="136" t="s">
        <v>298</v>
      </c>
      <c r="C141" s="134"/>
      <c r="D141" s="134"/>
      <c r="E141" s="134"/>
      <c r="F141" s="265"/>
      <c r="G141" s="265"/>
      <c r="H141" s="265"/>
      <c r="I141" s="266"/>
      <c r="J141" s="267">
        <f>SUM(J142:J144)</f>
        <v>328837.27</v>
      </c>
    </row>
    <row r="142" spans="1:10" s="110" customFormat="1" ht="26.25" customHeight="1">
      <c r="A142" s="259" t="s">
        <v>278</v>
      </c>
      <c r="B142" s="305" t="s">
        <v>2999</v>
      </c>
      <c r="C142" s="293" t="s">
        <v>3000</v>
      </c>
      <c r="D142" s="305" t="s">
        <v>2983</v>
      </c>
      <c r="E142" s="305" t="s">
        <v>217</v>
      </c>
      <c r="F142" s="260">
        <v>8809.06</v>
      </c>
      <c r="G142" s="260">
        <v>26.14</v>
      </c>
      <c r="H142" s="261">
        <f>'BDI-EDIFICAÇÕES - NÃO DESONERAD'!$H$23</f>
        <v>0.2222616419077901</v>
      </c>
      <c r="I142" s="260">
        <f>TRUNC(G142*(1+H142),2)</f>
        <v>31.94</v>
      </c>
      <c r="J142" s="260">
        <f t="shared" ref="J142:J144" si="30">TRUNC(F142*I142,2)</f>
        <v>281361.37</v>
      </c>
    </row>
    <row r="143" spans="1:10" s="110" customFormat="1" ht="26.25" customHeight="1">
      <c r="A143" s="259" t="s">
        <v>2014</v>
      </c>
      <c r="B143" s="305">
        <v>100721</v>
      </c>
      <c r="C143" s="293" t="s">
        <v>1622</v>
      </c>
      <c r="D143" s="305" t="s">
        <v>125</v>
      </c>
      <c r="E143" s="305" t="s">
        <v>145</v>
      </c>
      <c r="F143" s="260">
        <v>727.6</v>
      </c>
      <c r="G143" s="260">
        <v>28.19</v>
      </c>
      <c r="H143" s="261">
        <f>'BDI-EDIFICAÇÕES - NÃO DESONERAD'!$H$23</f>
        <v>0.2222616419077901</v>
      </c>
      <c r="I143" s="260">
        <f>TRUNC(G143*(1+H143),2)</f>
        <v>34.450000000000003</v>
      </c>
      <c r="J143" s="260">
        <f t="shared" si="30"/>
        <v>25065.82</v>
      </c>
    </row>
    <row r="144" spans="1:10" s="110" customFormat="1" ht="26.25" customHeight="1">
      <c r="A144" s="259" t="s">
        <v>2015</v>
      </c>
      <c r="B144" s="305">
        <v>100735</v>
      </c>
      <c r="C144" s="293" t="s">
        <v>2020</v>
      </c>
      <c r="D144" s="305" t="s">
        <v>125</v>
      </c>
      <c r="E144" s="305" t="s">
        <v>145</v>
      </c>
      <c r="F144" s="260">
        <v>1455.2</v>
      </c>
      <c r="G144" s="260">
        <v>12.6</v>
      </c>
      <c r="H144" s="261">
        <f>'BDI-EDIFICAÇÕES - NÃO DESONERAD'!$H$23</f>
        <v>0.2222616419077901</v>
      </c>
      <c r="I144" s="260">
        <f>TRUNC(G144*(1+H144),2)</f>
        <v>15.4</v>
      </c>
      <c r="J144" s="260">
        <f t="shared" si="30"/>
        <v>22410.080000000002</v>
      </c>
    </row>
    <row r="145" spans="1:10" s="110" customFormat="1" ht="26.25" customHeight="1">
      <c r="A145" s="272" t="s">
        <v>284</v>
      </c>
      <c r="B145" s="136" t="s">
        <v>299</v>
      </c>
      <c r="C145" s="134"/>
      <c r="D145" s="134"/>
      <c r="E145" s="134"/>
      <c r="F145" s="273"/>
      <c r="G145" s="273"/>
      <c r="H145" s="273"/>
      <c r="I145" s="274"/>
      <c r="J145" s="275">
        <f>SUM(J146:J149)</f>
        <v>34015.290000000008</v>
      </c>
    </row>
    <row r="146" spans="1:10" ht="28.5">
      <c r="A146" s="259" t="s">
        <v>285</v>
      </c>
      <c r="B146" s="305" t="s">
        <v>2999</v>
      </c>
      <c r="C146" s="293" t="s">
        <v>3000</v>
      </c>
      <c r="D146" s="305" t="s">
        <v>2983</v>
      </c>
      <c r="E146" s="305" t="s">
        <v>217</v>
      </c>
      <c r="F146" s="260">
        <v>237.98</v>
      </c>
      <c r="G146" s="260">
        <f>'RELATÓRIO ANALÍTICO - MODIFICAD'!H266</f>
        <v>26.14</v>
      </c>
      <c r="H146" s="261">
        <f>'BDI-EDIFICAÇÕES - NÃO DESONERAD'!$H$23</f>
        <v>0.2222616419077901</v>
      </c>
      <c r="I146" s="260">
        <f>TRUNC(G146*(1+H146),2)</f>
        <v>31.94</v>
      </c>
      <c r="J146" s="260">
        <f t="shared" ref="J146:J149" si="31">TRUNC(F146*I146,2)</f>
        <v>7601.08</v>
      </c>
    </row>
    <row r="147" spans="1:10" s="110" customFormat="1" ht="26.25" customHeight="1">
      <c r="A147" s="259" t="s">
        <v>1574</v>
      </c>
      <c r="B147" s="305" t="s">
        <v>3162</v>
      </c>
      <c r="C147" s="293" t="s">
        <v>3163</v>
      </c>
      <c r="D147" s="305" t="s">
        <v>2983</v>
      </c>
      <c r="E147" s="305" t="s">
        <v>217</v>
      </c>
      <c r="F147" s="260">
        <v>2082.5100000000002</v>
      </c>
      <c r="G147" s="260">
        <f>'RELATÓRIO ANALÍTICO - MODIFICAD'!H1412</f>
        <v>9.58</v>
      </c>
      <c r="H147" s="261">
        <f>'BDI-EDIFICAÇÕES - NÃO DESONERAD'!$H$23</f>
        <v>0.2222616419077901</v>
      </c>
      <c r="I147" s="260">
        <f>TRUNC(G147*(1+H147),2)</f>
        <v>11.7</v>
      </c>
      <c r="J147" s="260">
        <f t="shared" si="31"/>
        <v>24365.360000000001</v>
      </c>
    </row>
    <row r="148" spans="1:10" s="110" customFormat="1" ht="26.25" customHeight="1">
      <c r="A148" s="259" t="s">
        <v>2016</v>
      </c>
      <c r="B148" s="305">
        <v>100721</v>
      </c>
      <c r="C148" s="293" t="s">
        <v>1622</v>
      </c>
      <c r="D148" s="305" t="s">
        <v>125</v>
      </c>
      <c r="E148" s="305" t="s">
        <v>145</v>
      </c>
      <c r="F148" s="260">
        <v>31.4</v>
      </c>
      <c r="G148" s="260">
        <v>28.19</v>
      </c>
      <c r="H148" s="261">
        <f>'BDI-EDIFICAÇÕES - NÃO DESONERAD'!$H$23</f>
        <v>0.2222616419077901</v>
      </c>
      <c r="I148" s="260">
        <f>TRUNC(G148*(1+H148),2)</f>
        <v>34.450000000000003</v>
      </c>
      <c r="J148" s="260">
        <f t="shared" si="31"/>
        <v>1081.73</v>
      </c>
    </row>
    <row r="149" spans="1:10" s="110" customFormat="1" ht="26.25" customHeight="1">
      <c r="A149" s="259" t="s">
        <v>2017</v>
      </c>
      <c r="B149" s="305">
        <v>100735</v>
      </c>
      <c r="C149" s="293" t="s">
        <v>2020</v>
      </c>
      <c r="D149" s="305" t="s">
        <v>125</v>
      </c>
      <c r="E149" s="305" t="s">
        <v>145</v>
      </c>
      <c r="F149" s="260">
        <v>62.8</v>
      </c>
      <c r="G149" s="260">
        <v>12.6</v>
      </c>
      <c r="H149" s="261">
        <f>'BDI-EDIFICAÇÕES - NÃO DESONERAD'!$H$23</f>
        <v>0.2222616419077901</v>
      </c>
      <c r="I149" s="260">
        <f>TRUNC(G149*(1+H149),2)</f>
        <v>15.4</v>
      </c>
      <c r="J149" s="260">
        <f t="shared" si="31"/>
        <v>967.12</v>
      </c>
    </row>
    <row r="150" spans="1:10" s="110" customFormat="1" ht="26.25" customHeight="1">
      <c r="A150" s="272" t="s">
        <v>293</v>
      </c>
      <c r="B150" s="136" t="s">
        <v>300</v>
      </c>
      <c r="C150" s="134"/>
      <c r="D150" s="134"/>
      <c r="E150" s="134"/>
      <c r="F150" s="273"/>
      <c r="G150" s="273"/>
      <c r="H150" s="273"/>
      <c r="I150" s="274"/>
      <c r="J150" s="275">
        <f>SUM(J151:J153)</f>
        <v>14066.289999999999</v>
      </c>
    </row>
    <row r="151" spans="1:10" s="110" customFormat="1" ht="26.25" customHeight="1">
      <c r="A151" s="259" t="s">
        <v>294</v>
      </c>
      <c r="B151" s="305" t="s">
        <v>2999</v>
      </c>
      <c r="C151" s="293" t="s">
        <v>3000</v>
      </c>
      <c r="D151" s="305" t="s">
        <v>2983</v>
      </c>
      <c r="E151" s="305" t="s">
        <v>217</v>
      </c>
      <c r="F151" s="260">
        <v>349.53</v>
      </c>
      <c r="G151" s="260">
        <f>'RELATÓRIO ANALÍTICO - MODIFICAD'!H266</f>
        <v>26.14</v>
      </c>
      <c r="H151" s="261">
        <f>'BDI-EDIFICAÇÕES - NÃO DESONERAD'!$H$23</f>
        <v>0.2222616419077901</v>
      </c>
      <c r="I151" s="260">
        <f>TRUNC(G151*(1+H151),2)</f>
        <v>31.94</v>
      </c>
      <c r="J151" s="260">
        <f t="shared" ref="J151:J153" si="32">TRUNC(F151*I151,2)</f>
        <v>11163.98</v>
      </c>
    </row>
    <row r="152" spans="1:10" s="110" customFormat="1" ht="26.25" customHeight="1">
      <c r="A152" s="259" t="s">
        <v>2018</v>
      </c>
      <c r="B152" s="305">
        <v>100721</v>
      </c>
      <c r="C152" s="293" t="s">
        <v>1622</v>
      </c>
      <c r="D152" s="305" t="s">
        <v>125</v>
      </c>
      <c r="E152" s="305" t="s">
        <v>145</v>
      </c>
      <c r="F152" s="260">
        <v>44.48</v>
      </c>
      <c r="G152" s="260">
        <v>28.19</v>
      </c>
      <c r="H152" s="261">
        <f>'BDI-EDIFICAÇÕES - NÃO DESONERAD'!$H$23</f>
        <v>0.2222616419077901</v>
      </c>
      <c r="I152" s="260">
        <f>TRUNC(G152*(1+H152),2)</f>
        <v>34.450000000000003</v>
      </c>
      <c r="J152" s="260">
        <f t="shared" si="32"/>
        <v>1532.33</v>
      </c>
    </row>
    <row r="153" spans="1:10" s="110" customFormat="1" ht="26.25" customHeight="1">
      <c r="A153" s="259" t="s">
        <v>2019</v>
      </c>
      <c r="B153" s="305">
        <v>100735</v>
      </c>
      <c r="C153" s="293" t="s">
        <v>2020</v>
      </c>
      <c r="D153" s="305" t="s">
        <v>125</v>
      </c>
      <c r="E153" s="305" t="s">
        <v>145</v>
      </c>
      <c r="F153" s="260">
        <v>88.96</v>
      </c>
      <c r="G153" s="260">
        <v>12.6</v>
      </c>
      <c r="H153" s="261">
        <f>'BDI-EDIFICAÇÕES - NÃO DESONERAD'!$H$23</f>
        <v>0.2222616419077901</v>
      </c>
      <c r="I153" s="260">
        <f>TRUNC(G153*(1+H153),2)</f>
        <v>15.4</v>
      </c>
      <c r="J153" s="260">
        <f t="shared" si="32"/>
        <v>1369.98</v>
      </c>
    </row>
    <row r="154" spans="1:10" s="110" customFormat="1" ht="26.25" customHeight="1">
      <c r="A154" s="268" t="s">
        <v>1323</v>
      </c>
      <c r="B154" s="136" t="s">
        <v>1584</v>
      </c>
      <c r="C154" s="134"/>
      <c r="D154" s="134"/>
      <c r="E154" s="134"/>
      <c r="F154" s="269"/>
      <c r="G154" s="269"/>
      <c r="H154" s="269"/>
      <c r="I154" s="270"/>
      <c r="J154" s="271">
        <f>J155+J181+J193+J203</f>
        <v>319025.78000000003</v>
      </c>
    </row>
    <row r="155" spans="1:10" s="110" customFormat="1" ht="26.25" customHeight="1">
      <c r="A155" s="107" t="s">
        <v>1324</v>
      </c>
      <c r="B155" s="136" t="s">
        <v>210</v>
      </c>
      <c r="C155" s="134"/>
      <c r="D155" s="134"/>
      <c r="E155" s="134"/>
      <c r="F155" s="134"/>
      <c r="G155" s="134"/>
      <c r="H155" s="134"/>
      <c r="I155" s="135"/>
      <c r="J155" s="256">
        <f>J156+J160+J168+J176</f>
        <v>168809.76</v>
      </c>
    </row>
    <row r="156" spans="1:10" s="110" customFormat="1" ht="26.25" customHeight="1">
      <c r="A156" s="264" t="s">
        <v>1325</v>
      </c>
      <c r="B156" s="136" t="s">
        <v>212</v>
      </c>
      <c r="C156" s="134"/>
      <c r="D156" s="134"/>
      <c r="E156" s="134"/>
      <c r="F156" s="265"/>
      <c r="G156" s="265"/>
      <c r="H156" s="265"/>
      <c r="I156" s="266"/>
      <c r="J156" s="267">
        <f>SUM(J157:J159)</f>
        <v>40895.97</v>
      </c>
    </row>
    <row r="157" spans="1:10" ht="28.5">
      <c r="A157" s="259" t="s">
        <v>1326</v>
      </c>
      <c r="B157" s="305" t="s">
        <v>3002</v>
      </c>
      <c r="C157" s="293" t="s">
        <v>3001</v>
      </c>
      <c r="D157" s="305" t="s">
        <v>2983</v>
      </c>
      <c r="E157" s="305" t="s">
        <v>180</v>
      </c>
      <c r="F157" s="260">
        <v>273</v>
      </c>
      <c r="G157" s="260">
        <f>'RELATÓRIO ANALÍTICO - MODIFICAD'!H289</f>
        <v>76.638067000000007</v>
      </c>
      <c r="H157" s="261">
        <f>'BDI-EDIFICAÇÕES - NÃO DESONERAD'!$H$23</f>
        <v>0.2222616419077901</v>
      </c>
      <c r="I157" s="260">
        <f>TRUNC(G157*(1+H157),2)</f>
        <v>93.67</v>
      </c>
      <c r="J157" s="260">
        <f t="shared" ref="J157:J159" si="33">TRUNC(F157*I157,2)</f>
        <v>25571.91</v>
      </c>
    </row>
    <row r="158" spans="1:10" ht="28.5">
      <c r="A158" s="259" t="s">
        <v>1327</v>
      </c>
      <c r="B158" s="305" t="s">
        <v>3495</v>
      </c>
      <c r="C158" s="293" t="s">
        <v>3494</v>
      </c>
      <c r="D158" s="305" t="s">
        <v>2983</v>
      </c>
      <c r="E158" s="305" t="s">
        <v>180</v>
      </c>
      <c r="F158" s="260">
        <v>184</v>
      </c>
      <c r="G158" s="260">
        <f>'RELATÓRIO ANALÍTICO - MODIFICAD'!H86</f>
        <v>54.939210000000003</v>
      </c>
      <c r="H158" s="261">
        <f>'BDI-EDIFICAÇÕES - NÃO DESONERAD'!$H$23</f>
        <v>0.2222616419077901</v>
      </c>
      <c r="I158" s="260">
        <f>TRUNC(G158*(1+H158),2)</f>
        <v>67.150000000000006</v>
      </c>
      <c r="J158" s="260">
        <f t="shared" si="33"/>
        <v>12355.6</v>
      </c>
    </row>
    <row r="159" spans="1:10" s="110" customFormat="1" ht="26.25" customHeight="1">
      <c r="A159" s="259" t="s">
        <v>3721</v>
      </c>
      <c r="B159" s="305">
        <v>95601</v>
      </c>
      <c r="C159" s="293" t="s">
        <v>221</v>
      </c>
      <c r="D159" s="305" t="s">
        <v>125</v>
      </c>
      <c r="E159" s="305" t="s">
        <v>150</v>
      </c>
      <c r="F159" s="260">
        <v>131</v>
      </c>
      <c r="G159" s="260">
        <v>18.54</v>
      </c>
      <c r="H159" s="261">
        <f>'BDI-EDIFICAÇÕES - NÃO DESONERAD'!$H$23</f>
        <v>0.2222616419077901</v>
      </c>
      <c r="I159" s="260">
        <f>TRUNC(G159*(1+H159),2)</f>
        <v>22.66</v>
      </c>
      <c r="J159" s="260">
        <f t="shared" si="33"/>
        <v>2968.46</v>
      </c>
    </row>
    <row r="160" spans="1:10" s="110" customFormat="1" ht="26.25" customHeight="1">
      <c r="A160" s="272" t="s">
        <v>1329</v>
      </c>
      <c r="B160" s="136" t="s">
        <v>223</v>
      </c>
      <c r="C160" s="134"/>
      <c r="D160" s="134"/>
      <c r="E160" s="134"/>
      <c r="F160" s="273"/>
      <c r="G160" s="273"/>
      <c r="H160" s="273"/>
      <c r="I160" s="274"/>
      <c r="J160" s="275">
        <f>SUM(J161:J167)</f>
        <v>24210.219999999998</v>
      </c>
    </row>
    <row r="161" spans="1:10" ht="28.5">
      <c r="A161" s="259" t="s">
        <v>1330</v>
      </c>
      <c r="B161" s="305">
        <v>96523</v>
      </c>
      <c r="C161" s="293" t="s">
        <v>225</v>
      </c>
      <c r="D161" s="305" t="s">
        <v>125</v>
      </c>
      <c r="E161" s="305" t="s">
        <v>174</v>
      </c>
      <c r="F161" s="260">
        <v>16.27</v>
      </c>
      <c r="G161" s="260">
        <v>103.18</v>
      </c>
      <c r="H161" s="261">
        <f>'BDI-EDIFICAÇÕES - NÃO DESONERAD'!$H$23</f>
        <v>0.2222616419077901</v>
      </c>
      <c r="I161" s="260">
        <f t="shared" ref="I161:I167" si="34">TRUNC(G161*(1+H161),2)</f>
        <v>126.11</v>
      </c>
      <c r="J161" s="260">
        <f t="shared" ref="J161:J167" si="35">TRUNC(F161*I161,2)</f>
        <v>2051.8000000000002</v>
      </c>
    </row>
    <row r="162" spans="1:10" ht="28.5">
      <c r="A162" s="259" t="s">
        <v>1331</v>
      </c>
      <c r="B162" s="305">
        <v>101616</v>
      </c>
      <c r="C162" s="293" t="s">
        <v>228</v>
      </c>
      <c r="D162" s="305" t="s">
        <v>125</v>
      </c>
      <c r="E162" s="305" t="s">
        <v>145</v>
      </c>
      <c r="F162" s="260">
        <v>16.739999999999998</v>
      </c>
      <c r="G162" s="260">
        <v>6.96</v>
      </c>
      <c r="H162" s="261">
        <f>'BDI-EDIFICAÇÕES - NÃO DESONERAD'!$H$23</f>
        <v>0.2222616419077901</v>
      </c>
      <c r="I162" s="260">
        <f t="shared" si="34"/>
        <v>8.5</v>
      </c>
      <c r="J162" s="260">
        <f t="shared" si="35"/>
        <v>142.29</v>
      </c>
    </row>
    <row r="163" spans="1:10" ht="14.25">
      <c r="A163" s="259" t="s">
        <v>1332</v>
      </c>
      <c r="B163" s="305">
        <v>96616</v>
      </c>
      <c r="C163" s="293" t="s">
        <v>230</v>
      </c>
      <c r="D163" s="305" t="s">
        <v>125</v>
      </c>
      <c r="E163" s="305" t="s">
        <v>174</v>
      </c>
      <c r="F163" s="260">
        <v>0.84</v>
      </c>
      <c r="G163" s="260">
        <v>966.78</v>
      </c>
      <c r="H163" s="261">
        <f>'BDI-EDIFICAÇÕES - NÃO DESONERAD'!$H$23</f>
        <v>0.2222616419077901</v>
      </c>
      <c r="I163" s="260">
        <f t="shared" si="34"/>
        <v>1181.6500000000001</v>
      </c>
      <c r="J163" s="260">
        <f t="shared" si="35"/>
        <v>992.58</v>
      </c>
    </row>
    <row r="164" spans="1:10" ht="28.5">
      <c r="A164" s="259" t="s">
        <v>1333</v>
      </c>
      <c r="B164" s="305">
        <v>96540</v>
      </c>
      <c r="C164" s="293" t="s">
        <v>232</v>
      </c>
      <c r="D164" s="305" t="s">
        <v>125</v>
      </c>
      <c r="E164" s="305" t="s">
        <v>145</v>
      </c>
      <c r="F164" s="260">
        <v>55.08</v>
      </c>
      <c r="G164" s="260">
        <v>128.26</v>
      </c>
      <c r="H164" s="261">
        <f>'BDI-EDIFICAÇÕES - NÃO DESONERAD'!$H$23</f>
        <v>0.2222616419077901</v>
      </c>
      <c r="I164" s="260">
        <f t="shared" si="34"/>
        <v>156.76</v>
      </c>
      <c r="J164" s="260">
        <f t="shared" si="35"/>
        <v>8634.34</v>
      </c>
    </row>
    <row r="165" spans="1:10" ht="28.5">
      <c r="A165" s="259" t="s">
        <v>1334</v>
      </c>
      <c r="B165" s="305">
        <v>96557</v>
      </c>
      <c r="C165" s="293" t="s">
        <v>234</v>
      </c>
      <c r="D165" s="305" t="s">
        <v>125</v>
      </c>
      <c r="E165" s="305" t="s">
        <v>174</v>
      </c>
      <c r="F165" s="260">
        <v>10.039999999999999</v>
      </c>
      <c r="G165" s="260">
        <v>682.44</v>
      </c>
      <c r="H165" s="261">
        <f>'BDI-EDIFICAÇÕES - NÃO DESONERAD'!$H$23</f>
        <v>0.2222616419077901</v>
      </c>
      <c r="I165" s="260">
        <f t="shared" si="34"/>
        <v>834.12</v>
      </c>
      <c r="J165" s="260">
        <f t="shared" si="35"/>
        <v>8374.56</v>
      </c>
    </row>
    <row r="166" spans="1:10" ht="14.25">
      <c r="A166" s="259" t="s">
        <v>1335</v>
      </c>
      <c r="B166" s="305">
        <v>98557</v>
      </c>
      <c r="C166" s="293" t="s">
        <v>236</v>
      </c>
      <c r="D166" s="305" t="s">
        <v>125</v>
      </c>
      <c r="E166" s="305" t="s">
        <v>145</v>
      </c>
      <c r="F166" s="260">
        <v>71.819999999999993</v>
      </c>
      <c r="G166" s="260">
        <v>43.41</v>
      </c>
      <c r="H166" s="261">
        <f>'BDI-EDIFICAÇÕES - NÃO DESONERAD'!$H$23</f>
        <v>0.2222616419077901</v>
      </c>
      <c r="I166" s="260">
        <f t="shared" si="34"/>
        <v>53.05</v>
      </c>
      <c r="J166" s="260">
        <f t="shared" si="35"/>
        <v>3810.05</v>
      </c>
    </row>
    <row r="167" spans="1:10" s="110" customFormat="1" ht="26.25" customHeight="1">
      <c r="A167" s="259" t="s">
        <v>1336</v>
      </c>
      <c r="B167" s="305">
        <v>93382</v>
      </c>
      <c r="C167" s="293" t="s">
        <v>238</v>
      </c>
      <c r="D167" s="305" t="s">
        <v>125</v>
      </c>
      <c r="E167" s="305" t="s">
        <v>174</v>
      </c>
      <c r="F167" s="260">
        <v>6.24</v>
      </c>
      <c r="G167" s="260">
        <v>26.83</v>
      </c>
      <c r="H167" s="261">
        <f>'BDI-EDIFICAÇÕES - NÃO DESONERAD'!$H$23</f>
        <v>0.2222616419077901</v>
      </c>
      <c r="I167" s="260">
        <f t="shared" si="34"/>
        <v>32.79</v>
      </c>
      <c r="J167" s="260">
        <f t="shared" si="35"/>
        <v>204.6</v>
      </c>
    </row>
    <row r="168" spans="1:10" s="110" customFormat="1" ht="26.25" customHeight="1">
      <c r="A168" s="272" t="s">
        <v>1337</v>
      </c>
      <c r="B168" s="136" t="s">
        <v>240</v>
      </c>
      <c r="C168" s="134"/>
      <c r="D168" s="134"/>
      <c r="E168" s="134"/>
      <c r="F168" s="273"/>
      <c r="G168" s="273"/>
      <c r="H168" s="273"/>
      <c r="I168" s="274"/>
      <c r="J168" s="275">
        <f>SUM(J169:J175)</f>
        <v>39738.29</v>
      </c>
    </row>
    <row r="169" spans="1:10" ht="28.5">
      <c r="A169" s="259" t="s">
        <v>1338</v>
      </c>
      <c r="B169" s="305">
        <v>96527</v>
      </c>
      <c r="C169" s="293" t="s">
        <v>242</v>
      </c>
      <c r="D169" s="305" t="s">
        <v>125</v>
      </c>
      <c r="E169" s="305" t="s">
        <v>174</v>
      </c>
      <c r="F169" s="260">
        <v>23.95</v>
      </c>
      <c r="G169" s="260">
        <v>113.47</v>
      </c>
      <c r="H169" s="261">
        <f>'BDI-EDIFICAÇÕES - NÃO DESONERAD'!$H$23</f>
        <v>0.2222616419077901</v>
      </c>
      <c r="I169" s="260">
        <f t="shared" ref="I169:I175" si="36">TRUNC(G169*(1+H169),2)</f>
        <v>138.69</v>
      </c>
      <c r="J169" s="260">
        <f t="shared" ref="J169:J175" si="37">TRUNC(F169*I169,2)</f>
        <v>3321.62</v>
      </c>
    </row>
    <row r="170" spans="1:10" ht="28.5">
      <c r="A170" s="259" t="s">
        <v>1339</v>
      </c>
      <c r="B170" s="305">
        <v>101616</v>
      </c>
      <c r="C170" s="293" t="s">
        <v>228</v>
      </c>
      <c r="D170" s="305" t="s">
        <v>125</v>
      </c>
      <c r="E170" s="305" t="s">
        <v>145</v>
      </c>
      <c r="F170" s="260">
        <v>51.31</v>
      </c>
      <c r="G170" s="260">
        <v>6.96</v>
      </c>
      <c r="H170" s="261">
        <f>'BDI-EDIFICAÇÕES - NÃO DESONERAD'!$H$23</f>
        <v>0.2222616419077901</v>
      </c>
      <c r="I170" s="260">
        <f t="shared" si="36"/>
        <v>8.5</v>
      </c>
      <c r="J170" s="260">
        <f t="shared" si="37"/>
        <v>436.13</v>
      </c>
    </row>
    <row r="171" spans="1:10" ht="14.25">
      <c r="A171" s="259" t="s">
        <v>1340</v>
      </c>
      <c r="B171" s="305">
        <v>96616</v>
      </c>
      <c r="C171" s="293" t="s">
        <v>230</v>
      </c>
      <c r="D171" s="305" t="s">
        <v>125</v>
      </c>
      <c r="E171" s="305" t="s">
        <v>174</v>
      </c>
      <c r="F171" s="260">
        <v>2.57</v>
      </c>
      <c r="G171" s="260">
        <v>966.78</v>
      </c>
      <c r="H171" s="261">
        <f>'BDI-EDIFICAÇÕES - NÃO DESONERAD'!$H$23</f>
        <v>0.2222616419077901</v>
      </c>
      <c r="I171" s="260">
        <f t="shared" si="36"/>
        <v>1181.6500000000001</v>
      </c>
      <c r="J171" s="260">
        <f t="shared" si="37"/>
        <v>3036.84</v>
      </c>
    </row>
    <row r="172" spans="1:10" ht="28.5">
      <c r="A172" s="259" t="s">
        <v>1341</v>
      </c>
      <c r="B172" s="305">
        <v>96542</v>
      </c>
      <c r="C172" s="293" t="s">
        <v>246</v>
      </c>
      <c r="D172" s="305" t="s">
        <v>125</v>
      </c>
      <c r="E172" s="305" t="s">
        <v>145</v>
      </c>
      <c r="F172" s="260">
        <v>121.48</v>
      </c>
      <c r="G172" s="260">
        <v>95.52</v>
      </c>
      <c r="H172" s="261">
        <f>'BDI-EDIFICAÇÕES - NÃO DESONERAD'!$H$23</f>
        <v>0.2222616419077901</v>
      </c>
      <c r="I172" s="260">
        <f t="shared" si="36"/>
        <v>116.75</v>
      </c>
      <c r="J172" s="260">
        <f t="shared" si="37"/>
        <v>14182.79</v>
      </c>
    </row>
    <row r="173" spans="1:10" ht="28.5">
      <c r="A173" s="259" t="s">
        <v>1342</v>
      </c>
      <c r="B173" s="305">
        <v>96557</v>
      </c>
      <c r="C173" s="293" t="s">
        <v>234</v>
      </c>
      <c r="D173" s="305" t="s">
        <v>125</v>
      </c>
      <c r="E173" s="305" t="s">
        <v>174</v>
      </c>
      <c r="F173" s="260">
        <v>11.1</v>
      </c>
      <c r="G173" s="260">
        <v>682.44</v>
      </c>
      <c r="H173" s="261">
        <f>'BDI-EDIFICAÇÕES - NÃO DESONERAD'!$H$23</f>
        <v>0.2222616419077901</v>
      </c>
      <c r="I173" s="260">
        <f t="shared" si="36"/>
        <v>834.12</v>
      </c>
      <c r="J173" s="260">
        <f t="shared" si="37"/>
        <v>9258.73</v>
      </c>
    </row>
    <row r="174" spans="1:10" ht="14.25">
      <c r="A174" s="259" t="s">
        <v>1343</v>
      </c>
      <c r="B174" s="305">
        <v>98557</v>
      </c>
      <c r="C174" s="293" t="s">
        <v>236</v>
      </c>
      <c r="D174" s="305" t="s">
        <v>125</v>
      </c>
      <c r="E174" s="305" t="s">
        <v>145</v>
      </c>
      <c r="F174" s="260">
        <v>171.07</v>
      </c>
      <c r="G174" s="260">
        <v>43.41</v>
      </c>
      <c r="H174" s="261">
        <f>'BDI-EDIFICAÇÕES - NÃO DESONERAD'!$H$23</f>
        <v>0.2222616419077901</v>
      </c>
      <c r="I174" s="260">
        <f t="shared" si="36"/>
        <v>53.05</v>
      </c>
      <c r="J174" s="260">
        <f t="shared" si="37"/>
        <v>9075.26</v>
      </c>
    </row>
    <row r="175" spans="1:10" s="110" customFormat="1" ht="26.25" customHeight="1">
      <c r="A175" s="259" t="s">
        <v>1344</v>
      </c>
      <c r="B175" s="305">
        <v>93382</v>
      </c>
      <c r="C175" s="293" t="s">
        <v>238</v>
      </c>
      <c r="D175" s="305" t="s">
        <v>125</v>
      </c>
      <c r="E175" s="305" t="s">
        <v>174</v>
      </c>
      <c r="F175" s="260">
        <v>13.02</v>
      </c>
      <c r="G175" s="260">
        <v>26.83</v>
      </c>
      <c r="H175" s="261">
        <f>'BDI-EDIFICAÇÕES - NÃO DESONERAD'!$H$23</f>
        <v>0.2222616419077901</v>
      </c>
      <c r="I175" s="260">
        <f t="shared" si="36"/>
        <v>32.79</v>
      </c>
      <c r="J175" s="260">
        <f t="shared" si="37"/>
        <v>426.92</v>
      </c>
    </row>
    <row r="176" spans="1:10" s="110" customFormat="1" ht="26.25" customHeight="1">
      <c r="A176" s="272" t="s">
        <v>1345</v>
      </c>
      <c r="B176" s="136" t="s">
        <v>590</v>
      </c>
      <c r="C176" s="134"/>
      <c r="D176" s="134"/>
      <c r="E176" s="134"/>
      <c r="F176" s="273"/>
      <c r="G176" s="273"/>
      <c r="H176" s="273"/>
      <c r="I176" s="274"/>
      <c r="J176" s="275">
        <f>SUM(J177:J180)</f>
        <v>63965.279999999999</v>
      </c>
    </row>
    <row r="177" spans="1:10" ht="28.5">
      <c r="A177" s="259" t="s">
        <v>1346</v>
      </c>
      <c r="B177" s="305">
        <v>96543</v>
      </c>
      <c r="C177" s="293" t="s">
        <v>1349</v>
      </c>
      <c r="D177" s="305" t="s">
        <v>125</v>
      </c>
      <c r="E177" s="305" t="s">
        <v>217</v>
      </c>
      <c r="F177" s="260">
        <v>249</v>
      </c>
      <c r="G177" s="260">
        <v>21.4</v>
      </c>
      <c r="H177" s="261">
        <f>'BDI-EDIFICAÇÕES - NÃO DESONERAD'!$H$23</f>
        <v>0.2222616419077901</v>
      </c>
      <c r="I177" s="260">
        <f>TRUNC(G177*(1+H177),2)</f>
        <v>26.15</v>
      </c>
      <c r="J177" s="260">
        <f t="shared" ref="J177:J180" si="38">TRUNC(F177*I177,2)</f>
        <v>6511.35</v>
      </c>
    </row>
    <row r="178" spans="1:10" ht="28.5">
      <c r="A178" s="259" t="s">
        <v>1347</v>
      </c>
      <c r="B178" s="305">
        <v>96544</v>
      </c>
      <c r="C178" s="293" t="s">
        <v>1350</v>
      </c>
      <c r="D178" s="305" t="s">
        <v>125</v>
      </c>
      <c r="E178" s="305" t="s">
        <v>217</v>
      </c>
      <c r="F178" s="260">
        <v>593</v>
      </c>
      <c r="G178" s="260">
        <v>19.11</v>
      </c>
      <c r="H178" s="261">
        <f>'BDI-EDIFICAÇÕES - NÃO DESONERAD'!$H$23</f>
        <v>0.2222616419077901</v>
      </c>
      <c r="I178" s="260">
        <f>TRUNC(G178*(1+H178),2)</f>
        <v>23.35</v>
      </c>
      <c r="J178" s="260">
        <f t="shared" si="38"/>
        <v>13846.55</v>
      </c>
    </row>
    <row r="179" spans="1:10" ht="28.5">
      <c r="A179" s="259" t="s">
        <v>1987</v>
      </c>
      <c r="B179" s="305">
        <v>96544</v>
      </c>
      <c r="C179" s="293" t="s">
        <v>1988</v>
      </c>
      <c r="D179" s="305" t="s">
        <v>125</v>
      </c>
      <c r="E179" s="305" t="s">
        <v>217</v>
      </c>
      <c r="F179" s="260">
        <v>156</v>
      </c>
      <c r="G179" s="260">
        <v>17.11</v>
      </c>
      <c r="H179" s="261">
        <f>'BDI-EDIFICAÇÕES - NÃO DESONERAD'!$H$23</f>
        <v>0.2222616419077901</v>
      </c>
      <c r="I179" s="260">
        <f>TRUNC(G179*(1+H179),2)</f>
        <v>20.91</v>
      </c>
      <c r="J179" s="260">
        <f t="shared" si="38"/>
        <v>3261.96</v>
      </c>
    </row>
    <row r="180" spans="1:10" s="110" customFormat="1" ht="26.25" customHeight="1">
      <c r="A180" s="259" t="s">
        <v>1348</v>
      </c>
      <c r="B180" s="305">
        <v>96546</v>
      </c>
      <c r="C180" s="293" t="s">
        <v>1351</v>
      </c>
      <c r="D180" s="305" t="s">
        <v>125</v>
      </c>
      <c r="E180" s="305" t="s">
        <v>217</v>
      </c>
      <c r="F180" s="260">
        <v>2218</v>
      </c>
      <c r="G180" s="260">
        <v>14.89</v>
      </c>
      <c r="H180" s="261">
        <f>'BDI-EDIFICAÇÕES - NÃO DESONERAD'!$H$23</f>
        <v>0.2222616419077901</v>
      </c>
      <c r="I180" s="260">
        <f>TRUNC(G180*(1+H180),2)</f>
        <v>18.190000000000001</v>
      </c>
      <c r="J180" s="260">
        <f t="shared" si="38"/>
        <v>40345.42</v>
      </c>
    </row>
    <row r="181" spans="1:10" s="110" customFormat="1" ht="26.25" customHeight="1">
      <c r="A181" s="268" t="s">
        <v>1352</v>
      </c>
      <c r="B181" s="136" t="s">
        <v>258</v>
      </c>
      <c r="C181" s="134"/>
      <c r="D181" s="134"/>
      <c r="E181" s="134"/>
      <c r="F181" s="269"/>
      <c r="G181" s="269"/>
      <c r="H181" s="269"/>
      <c r="I181" s="270"/>
      <c r="J181" s="271">
        <f>J182+J185+J188</f>
        <v>49288.2</v>
      </c>
    </row>
    <row r="182" spans="1:10" s="110" customFormat="1" ht="26.25" customHeight="1">
      <c r="A182" s="264" t="s">
        <v>1353</v>
      </c>
      <c r="B182" s="136" t="s">
        <v>260</v>
      </c>
      <c r="C182" s="134"/>
      <c r="D182" s="134"/>
      <c r="E182" s="134"/>
      <c r="F182" s="265"/>
      <c r="G182" s="265"/>
      <c r="H182" s="265"/>
      <c r="I182" s="266"/>
      <c r="J182" s="267">
        <f>SUM(J183:J184)</f>
        <v>5034.57</v>
      </c>
    </row>
    <row r="183" spans="1:10" ht="28.5">
      <c r="A183" s="259" t="s">
        <v>1585</v>
      </c>
      <c r="B183" s="305">
        <v>92431</v>
      </c>
      <c r="C183" s="293" t="s">
        <v>262</v>
      </c>
      <c r="D183" s="305" t="s">
        <v>125</v>
      </c>
      <c r="E183" s="305" t="s">
        <v>145</v>
      </c>
      <c r="F183" s="260">
        <v>42.22</v>
      </c>
      <c r="G183" s="260">
        <v>63.46</v>
      </c>
      <c r="H183" s="261">
        <f>'BDI-EDIFICAÇÕES - NÃO DESONERAD'!$H$23</f>
        <v>0.2222616419077901</v>
      </c>
      <c r="I183" s="260">
        <f>TRUNC(G183*(1+H183),2)</f>
        <v>77.56</v>
      </c>
      <c r="J183" s="260">
        <f t="shared" ref="J183:J184" si="39">TRUNC(F183*I183,2)</f>
        <v>3274.58</v>
      </c>
    </row>
    <row r="184" spans="1:10" s="110" customFormat="1" ht="26.25" customHeight="1">
      <c r="A184" s="259" t="s">
        <v>1586</v>
      </c>
      <c r="B184" s="305">
        <v>96557</v>
      </c>
      <c r="C184" s="293" t="s">
        <v>234</v>
      </c>
      <c r="D184" s="305" t="s">
        <v>125</v>
      </c>
      <c r="E184" s="305" t="s">
        <v>174</v>
      </c>
      <c r="F184" s="260">
        <v>2.11</v>
      </c>
      <c r="G184" s="260">
        <v>682.44</v>
      </c>
      <c r="H184" s="261">
        <f>'BDI-EDIFICAÇÕES - NÃO DESONERAD'!$H$23</f>
        <v>0.2222616419077901</v>
      </c>
      <c r="I184" s="260">
        <f>TRUNC(G184*(1+H184),2)</f>
        <v>834.12</v>
      </c>
      <c r="J184" s="260">
        <f t="shared" si="39"/>
        <v>1759.99</v>
      </c>
    </row>
    <row r="185" spans="1:10" s="110" customFormat="1" ht="26.25" customHeight="1">
      <c r="A185" s="272" t="s">
        <v>1354</v>
      </c>
      <c r="B185" s="136" t="s">
        <v>265</v>
      </c>
      <c r="C185" s="134"/>
      <c r="D185" s="134"/>
      <c r="E185" s="134"/>
      <c r="F185" s="273"/>
      <c r="G185" s="273"/>
      <c r="H185" s="273"/>
      <c r="I185" s="274"/>
      <c r="J185" s="275">
        <f>SUM(J186:J187)</f>
        <v>25646.510000000002</v>
      </c>
    </row>
    <row r="186" spans="1:10" ht="28.5">
      <c r="A186" s="259" t="s">
        <v>1357</v>
      </c>
      <c r="B186" s="305">
        <v>92460</v>
      </c>
      <c r="C186" s="293" t="s">
        <v>267</v>
      </c>
      <c r="D186" s="305" t="s">
        <v>125</v>
      </c>
      <c r="E186" s="305" t="s">
        <v>145</v>
      </c>
      <c r="F186" s="260">
        <v>115.38</v>
      </c>
      <c r="G186" s="260">
        <v>135.72999999999999</v>
      </c>
      <c r="H186" s="261">
        <f>'BDI-EDIFICAÇÕES - NÃO DESONERAD'!$H$23</f>
        <v>0.2222616419077901</v>
      </c>
      <c r="I186" s="260">
        <f>TRUNC(G186*(1+H186),2)</f>
        <v>165.89</v>
      </c>
      <c r="J186" s="260">
        <f t="shared" ref="J186:J187" si="40">TRUNC(F186*I186,2)</f>
        <v>19140.38</v>
      </c>
    </row>
    <row r="187" spans="1:10" s="110" customFormat="1" ht="26.25" customHeight="1">
      <c r="A187" s="259" t="s">
        <v>1358</v>
      </c>
      <c r="B187" s="305">
        <v>96557</v>
      </c>
      <c r="C187" s="293" t="s">
        <v>234</v>
      </c>
      <c r="D187" s="305" t="s">
        <v>125</v>
      </c>
      <c r="E187" s="305" t="s">
        <v>174</v>
      </c>
      <c r="F187" s="260">
        <v>7.8</v>
      </c>
      <c r="G187" s="260">
        <v>682.44</v>
      </c>
      <c r="H187" s="261">
        <f>'BDI-EDIFICAÇÕES - NÃO DESONERAD'!$H$23</f>
        <v>0.2222616419077901</v>
      </c>
      <c r="I187" s="260">
        <f>TRUNC(G187*(1+H187),2)</f>
        <v>834.12</v>
      </c>
      <c r="J187" s="260">
        <f t="shared" si="40"/>
        <v>6506.13</v>
      </c>
    </row>
    <row r="188" spans="1:10" s="110" customFormat="1" ht="26.25" customHeight="1">
      <c r="A188" s="272" t="s">
        <v>1355</v>
      </c>
      <c r="B188" s="136" t="s">
        <v>590</v>
      </c>
      <c r="C188" s="134"/>
      <c r="D188" s="134"/>
      <c r="E188" s="134"/>
      <c r="F188" s="273"/>
      <c r="G188" s="273"/>
      <c r="H188" s="273"/>
      <c r="I188" s="274"/>
      <c r="J188" s="275">
        <f>SUM(J189:J192)</f>
        <v>18607.12</v>
      </c>
    </row>
    <row r="189" spans="1:10" ht="28.5">
      <c r="A189" s="259" t="s">
        <v>1359</v>
      </c>
      <c r="B189" s="305">
        <v>92759</v>
      </c>
      <c r="C189" s="293" t="s">
        <v>286</v>
      </c>
      <c r="D189" s="305" t="s">
        <v>125</v>
      </c>
      <c r="E189" s="305" t="s">
        <v>217</v>
      </c>
      <c r="F189" s="260">
        <v>157</v>
      </c>
      <c r="G189" s="260">
        <v>15.01</v>
      </c>
      <c r="H189" s="261">
        <f>'BDI-EDIFICAÇÕES - NÃO DESONERAD'!$H$23</f>
        <v>0.2222616419077901</v>
      </c>
      <c r="I189" s="260">
        <f>TRUNC(G189*(1+H189),2)</f>
        <v>18.34</v>
      </c>
      <c r="J189" s="260">
        <f t="shared" ref="J189:J192" si="41">TRUNC(F189*I189,2)</f>
        <v>2879.38</v>
      </c>
    </row>
    <row r="190" spans="1:10" ht="28.5">
      <c r="A190" s="259" t="s">
        <v>1360</v>
      </c>
      <c r="B190" s="305">
        <v>92760</v>
      </c>
      <c r="C190" s="293" t="s">
        <v>287</v>
      </c>
      <c r="D190" s="305" t="s">
        <v>125</v>
      </c>
      <c r="E190" s="305" t="s">
        <v>217</v>
      </c>
      <c r="F190" s="260">
        <v>171</v>
      </c>
      <c r="G190" s="260">
        <v>14.03</v>
      </c>
      <c r="H190" s="261">
        <f>'BDI-EDIFICAÇÕES - NÃO DESONERAD'!$H$23</f>
        <v>0.2222616419077901</v>
      </c>
      <c r="I190" s="260">
        <f>TRUNC(G190*(1+H190),2)</f>
        <v>17.14</v>
      </c>
      <c r="J190" s="260">
        <f t="shared" si="41"/>
        <v>2930.94</v>
      </c>
    </row>
    <row r="191" spans="1:10" s="110" customFormat="1" ht="26.25" customHeight="1">
      <c r="A191" s="259" t="s">
        <v>1361</v>
      </c>
      <c r="B191" s="305">
        <v>92762</v>
      </c>
      <c r="C191" s="293" t="s">
        <v>289</v>
      </c>
      <c r="D191" s="305" t="s">
        <v>125</v>
      </c>
      <c r="E191" s="305" t="s">
        <v>217</v>
      </c>
      <c r="F191" s="260">
        <v>600</v>
      </c>
      <c r="G191" s="260">
        <v>11.62</v>
      </c>
      <c r="H191" s="261">
        <f>'BDI-EDIFICAÇÕES - NÃO DESONERAD'!$H$23</f>
        <v>0.2222616419077901</v>
      </c>
      <c r="I191" s="260">
        <f>TRUNC(G191*(1+H191),2)</f>
        <v>14.2</v>
      </c>
      <c r="J191" s="260">
        <f t="shared" si="41"/>
        <v>8520</v>
      </c>
    </row>
    <row r="192" spans="1:10" s="110" customFormat="1" ht="26.25" customHeight="1">
      <c r="A192" s="259" t="s">
        <v>1362</v>
      </c>
      <c r="B192" s="305">
        <v>92763</v>
      </c>
      <c r="C192" s="293" t="s">
        <v>290</v>
      </c>
      <c r="D192" s="305" t="s">
        <v>125</v>
      </c>
      <c r="E192" s="305" t="s">
        <v>217</v>
      </c>
      <c r="F192" s="260">
        <v>360</v>
      </c>
      <c r="G192" s="260">
        <v>9.7200000000000006</v>
      </c>
      <c r="H192" s="261">
        <f>'BDI-EDIFICAÇÕES - NÃO DESONERAD'!$H$23</f>
        <v>0.2222616419077901</v>
      </c>
      <c r="I192" s="260">
        <f>TRUNC(G192*(1+H192),2)</f>
        <v>11.88</v>
      </c>
      <c r="J192" s="260">
        <f t="shared" si="41"/>
        <v>4276.8</v>
      </c>
    </row>
    <row r="193" spans="1:10" s="110" customFormat="1" ht="26.25" customHeight="1">
      <c r="A193" s="272" t="s">
        <v>1356</v>
      </c>
      <c r="B193" s="136" t="s">
        <v>1379</v>
      </c>
      <c r="C193" s="134"/>
      <c r="D193" s="134"/>
      <c r="E193" s="134"/>
      <c r="F193" s="273"/>
      <c r="G193" s="273"/>
      <c r="H193" s="273"/>
      <c r="I193" s="274"/>
      <c r="J193" s="275">
        <f>SUM(J194:J202)</f>
        <v>87667.200000000012</v>
      </c>
    </row>
    <row r="194" spans="1:10" ht="28.5">
      <c r="A194" s="259" t="s">
        <v>1363</v>
      </c>
      <c r="B194" s="313">
        <v>103342</v>
      </c>
      <c r="C194" s="293" t="s">
        <v>308</v>
      </c>
      <c r="D194" s="305" t="s">
        <v>125</v>
      </c>
      <c r="E194" s="305" t="s">
        <v>145</v>
      </c>
      <c r="F194" s="260">
        <v>127.19</v>
      </c>
      <c r="G194" s="260">
        <v>127.93</v>
      </c>
      <c r="H194" s="261">
        <f>'BDI-EDIFICAÇÕES - NÃO DESONERAD'!$H$23</f>
        <v>0.2222616419077901</v>
      </c>
      <c r="I194" s="260">
        <f t="shared" ref="I194:I202" si="42">TRUNC(G194*(1+H194),2)</f>
        <v>156.36000000000001</v>
      </c>
      <c r="J194" s="260">
        <f t="shared" ref="J194:J202" si="43">TRUNC(F194*I194,2)</f>
        <v>19887.419999999998</v>
      </c>
    </row>
    <row r="195" spans="1:10" ht="28.5">
      <c r="A195" s="259" t="s">
        <v>1364</v>
      </c>
      <c r="B195" s="305">
        <v>103320</v>
      </c>
      <c r="C195" s="293" t="s">
        <v>310</v>
      </c>
      <c r="D195" s="305" t="s">
        <v>125</v>
      </c>
      <c r="E195" s="305" t="s">
        <v>145</v>
      </c>
      <c r="F195" s="260">
        <v>74.55</v>
      </c>
      <c r="G195" s="260">
        <v>131.72999999999999</v>
      </c>
      <c r="H195" s="261">
        <f>'BDI-EDIFICAÇÕES - NÃO DESONERAD'!$H$23</f>
        <v>0.2222616419077901</v>
      </c>
      <c r="I195" s="260">
        <f t="shared" si="42"/>
        <v>161</v>
      </c>
      <c r="J195" s="260">
        <f t="shared" si="43"/>
        <v>12002.55</v>
      </c>
    </row>
    <row r="196" spans="1:10" ht="28.5">
      <c r="A196" s="259" t="s">
        <v>1365</v>
      </c>
      <c r="B196" s="305">
        <v>87878</v>
      </c>
      <c r="C196" s="293" t="s">
        <v>254</v>
      </c>
      <c r="D196" s="305" t="s">
        <v>125</v>
      </c>
      <c r="E196" s="305" t="s">
        <v>145</v>
      </c>
      <c r="F196" s="260">
        <v>520.73</v>
      </c>
      <c r="G196" s="260">
        <v>5.37</v>
      </c>
      <c r="H196" s="261">
        <f>'BDI-EDIFICAÇÕES - NÃO DESONERAD'!$H$23</f>
        <v>0.2222616419077901</v>
      </c>
      <c r="I196" s="260">
        <f t="shared" si="42"/>
        <v>6.56</v>
      </c>
      <c r="J196" s="260">
        <f t="shared" si="43"/>
        <v>3415.98</v>
      </c>
    </row>
    <row r="197" spans="1:10" ht="28.5">
      <c r="A197" s="259" t="s">
        <v>1366</v>
      </c>
      <c r="B197" s="305">
        <v>87548</v>
      </c>
      <c r="C197" s="293" t="s">
        <v>363</v>
      </c>
      <c r="D197" s="305" t="s">
        <v>125</v>
      </c>
      <c r="E197" s="305" t="s">
        <v>145</v>
      </c>
      <c r="F197" s="260">
        <v>520.73</v>
      </c>
      <c r="G197" s="260">
        <v>33</v>
      </c>
      <c r="H197" s="261">
        <f>'BDI-EDIFICAÇÕES - NÃO DESONERAD'!$H$23</f>
        <v>0.2222616419077901</v>
      </c>
      <c r="I197" s="260">
        <f t="shared" si="42"/>
        <v>40.33</v>
      </c>
      <c r="J197" s="260">
        <f t="shared" si="43"/>
        <v>21001.040000000001</v>
      </c>
    </row>
    <row r="198" spans="1:10" ht="14.25">
      <c r="A198" s="259" t="s">
        <v>1367</v>
      </c>
      <c r="B198" s="305">
        <v>98557</v>
      </c>
      <c r="C198" s="293" t="s">
        <v>236</v>
      </c>
      <c r="D198" s="305" t="s">
        <v>125</v>
      </c>
      <c r="E198" s="305" t="s">
        <v>145</v>
      </c>
      <c r="F198" s="260">
        <v>260.36</v>
      </c>
      <c r="G198" s="260">
        <v>43.41</v>
      </c>
      <c r="H198" s="261">
        <f>'BDI-EDIFICAÇÕES - NÃO DESONERAD'!$H$23</f>
        <v>0.2222616419077901</v>
      </c>
      <c r="I198" s="260">
        <f t="shared" si="42"/>
        <v>53.05</v>
      </c>
      <c r="J198" s="260">
        <f t="shared" si="43"/>
        <v>13812.09</v>
      </c>
    </row>
    <row r="199" spans="1:10" ht="14.25">
      <c r="A199" s="259" t="s">
        <v>1368</v>
      </c>
      <c r="B199" s="305">
        <v>88485</v>
      </c>
      <c r="C199" s="293" t="s">
        <v>364</v>
      </c>
      <c r="D199" s="305" t="s">
        <v>125</v>
      </c>
      <c r="E199" s="305" t="s">
        <v>145</v>
      </c>
      <c r="F199" s="260">
        <v>260.36</v>
      </c>
      <c r="G199" s="260">
        <v>4.55</v>
      </c>
      <c r="H199" s="261">
        <f>'BDI-EDIFICAÇÕES - NÃO DESONERAD'!$H$23</f>
        <v>0.2222616419077901</v>
      </c>
      <c r="I199" s="260">
        <f t="shared" si="42"/>
        <v>5.56</v>
      </c>
      <c r="J199" s="260">
        <f t="shared" si="43"/>
        <v>1447.6</v>
      </c>
    </row>
    <row r="200" spans="1:10" s="110" customFormat="1" ht="26.25" customHeight="1">
      <c r="A200" s="259" t="s">
        <v>1579</v>
      </c>
      <c r="B200" s="305">
        <v>88489</v>
      </c>
      <c r="C200" s="293" t="s">
        <v>365</v>
      </c>
      <c r="D200" s="305" t="s">
        <v>125</v>
      </c>
      <c r="E200" s="305" t="s">
        <v>145</v>
      </c>
      <c r="F200" s="260">
        <v>260.36</v>
      </c>
      <c r="G200" s="260">
        <v>13.94</v>
      </c>
      <c r="H200" s="261">
        <f>'BDI-EDIFICAÇÕES - NÃO DESONERAD'!$H$23</f>
        <v>0.2222616419077901</v>
      </c>
      <c r="I200" s="260">
        <f t="shared" si="42"/>
        <v>17.03</v>
      </c>
      <c r="J200" s="260">
        <f t="shared" si="43"/>
        <v>4433.93</v>
      </c>
    </row>
    <row r="201" spans="1:10" s="110" customFormat="1" ht="26.25" customHeight="1">
      <c r="A201" s="259" t="s">
        <v>1587</v>
      </c>
      <c r="B201" s="305">
        <v>90285</v>
      </c>
      <c r="C201" s="293" t="s">
        <v>1588</v>
      </c>
      <c r="D201" s="305" t="s">
        <v>125</v>
      </c>
      <c r="E201" s="305" t="s">
        <v>174</v>
      </c>
      <c r="F201" s="260">
        <v>5.78</v>
      </c>
      <c r="G201" s="260">
        <v>776.26</v>
      </c>
      <c r="H201" s="261">
        <f>'BDI-EDIFICAÇÕES - NÃO DESONERAD'!$H$23</f>
        <v>0.2222616419077901</v>
      </c>
      <c r="I201" s="260">
        <f t="shared" si="42"/>
        <v>948.79</v>
      </c>
      <c r="J201" s="260">
        <f t="shared" si="43"/>
        <v>5484</v>
      </c>
    </row>
    <row r="202" spans="1:10" s="110" customFormat="1" ht="26.25" customHeight="1">
      <c r="A202" s="259" t="s">
        <v>1589</v>
      </c>
      <c r="B202" s="305">
        <v>96546</v>
      </c>
      <c r="C202" s="293" t="s">
        <v>1590</v>
      </c>
      <c r="D202" s="305" t="s">
        <v>125</v>
      </c>
      <c r="E202" s="305" t="s">
        <v>217</v>
      </c>
      <c r="F202" s="260">
        <v>339.89</v>
      </c>
      <c r="G202" s="260">
        <v>14.89</v>
      </c>
      <c r="H202" s="261">
        <f>'BDI-EDIFICAÇÕES - NÃO DESONERAD'!$H$23</f>
        <v>0.2222616419077901</v>
      </c>
      <c r="I202" s="260">
        <f t="shared" si="42"/>
        <v>18.190000000000001</v>
      </c>
      <c r="J202" s="260">
        <f t="shared" si="43"/>
        <v>6182.59</v>
      </c>
    </row>
    <row r="203" spans="1:10" s="110" customFormat="1" ht="26.25" customHeight="1">
      <c r="A203" s="272" t="s">
        <v>1960</v>
      </c>
      <c r="B203" s="136" t="s">
        <v>1961</v>
      </c>
      <c r="C203" s="134"/>
      <c r="D203" s="134"/>
      <c r="E203" s="134"/>
      <c r="F203" s="273"/>
      <c r="G203" s="273"/>
      <c r="H203" s="273"/>
      <c r="I203" s="274"/>
      <c r="J203" s="275">
        <f>SUM(J204:J205)</f>
        <v>13260.619999999999</v>
      </c>
    </row>
    <row r="204" spans="1:10" ht="28.5">
      <c r="A204" s="259" t="s">
        <v>1963</v>
      </c>
      <c r="B204" s="305">
        <v>102723</v>
      </c>
      <c r="C204" s="293" t="s">
        <v>1962</v>
      </c>
      <c r="D204" s="305" t="s">
        <v>125</v>
      </c>
      <c r="E204" s="305" t="s">
        <v>180</v>
      </c>
      <c r="F204" s="260">
        <v>86.48</v>
      </c>
      <c r="G204" s="260">
        <v>104.31</v>
      </c>
      <c r="H204" s="261">
        <f>'BDI-EDIFICAÇÕES - NÃO DESONERAD'!$H$23</f>
        <v>0.2222616419077901</v>
      </c>
      <c r="I204" s="260">
        <f>TRUNC(G204*(1+H204),2)</f>
        <v>127.49</v>
      </c>
      <c r="J204" s="260">
        <f t="shared" ref="J204:J205" si="44">TRUNC(F204*I204,2)</f>
        <v>11025.33</v>
      </c>
    </row>
    <row r="205" spans="1:10" ht="28.5">
      <c r="A205" s="259" t="s">
        <v>2961</v>
      </c>
      <c r="B205" s="305">
        <v>102990</v>
      </c>
      <c r="C205" s="293" t="s">
        <v>2962</v>
      </c>
      <c r="D205" s="305" t="s">
        <v>125</v>
      </c>
      <c r="E205" s="305" t="s">
        <v>180</v>
      </c>
      <c r="F205" s="260">
        <v>42.83</v>
      </c>
      <c r="G205" s="260">
        <v>42.7</v>
      </c>
      <c r="H205" s="261">
        <f>'BDI-EDIFICAÇÕES - NÃO DESONERAD'!$H$23</f>
        <v>0.2222616419077901</v>
      </c>
      <c r="I205" s="260">
        <f>TRUNC(G205*(1+H205),2)</f>
        <v>52.19</v>
      </c>
      <c r="J205" s="260">
        <f t="shared" si="44"/>
        <v>2235.29</v>
      </c>
    </row>
    <row r="206" spans="1:10" s="110" customFormat="1" ht="26.25" customHeight="1">
      <c r="A206" s="268" t="s">
        <v>1444</v>
      </c>
      <c r="B206" s="136" t="s">
        <v>30</v>
      </c>
      <c r="C206" s="134"/>
      <c r="D206" s="134"/>
      <c r="E206" s="134"/>
      <c r="F206" s="269"/>
      <c r="G206" s="269"/>
      <c r="H206" s="269"/>
      <c r="I206" s="270"/>
      <c r="J206" s="271">
        <f>J207+J347+J360+J379</f>
        <v>4675263.5</v>
      </c>
    </row>
    <row r="207" spans="1:10" s="110" customFormat="1" ht="26.25" customHeight="1">
      <c r="A207" s="107" t="s">
        <v>48</v>
      </c>
      <c r="B207" s="136" t="s">
        <v>302</v>
      </c>
      <c r="C207" s="134"/>
      <c r="D207" s="134"/>
      <c r="E207" s="134"/>
      <c r="F207" s="134"/>
      <c r="G207" s="134"/>
      <c r="H207" s="134"/>
      <c r="I207" s="135"/>
      <c r="J207" s="256">
        <f>J208+J219+J243+J246+J251+J296+J332+J337+J344</f>
        <v>3718386.77</v>
      </c>
    </row>
    <row r="208" spans="1:10" s="110" customFormat="1" ht="26.25" customHeight="1">
      <c r="A208" s="107" t="s">
        <v>303</v>
      </c>
      <c r="B208" s="136" t="s">
        <v>304</v>
      </c>
      <c r="C208" s="134"/>
      <c r="D208" s="134"/>
      <c r="E208" s="134"/>
      <c r="F208" s="134"/>
      <c r="G208" s="134"/>
      <c r="H208" s="134"/>
      <c r="I208" s="135"/>
      <c r="J208" s="256">
        <f>J209+J215</f>
        <v>415955.03999999992</v>
      </c>
    </row>
    <row r="209" spans="1:10" s="110" customFormat="1" ht="26.25" customHeight="1">
      <c r="A209" s="264" t="s">
        <v>305</v>
      </c>
      <c r="B209" s="136" t="s">
        <v>306</v>
      </c>
      <c r="C209" s="134"/>
      <c r="D209" s="134"/>
      <c r="E209" s="134"/>
      <c r="F209" s="265"/>
      <c r="G209" s="265"/>
      <c r="H209" s="265"/>
      <c r="I209" s="266"/>
      <c r="J209" s="267">
        <f>SUM(J210:J214)</f>
        <v>287945.99999999994</v>
      </c>
    </row>
    <row r="210" spans="1:10" ht="28.5">
      <c r="A210" s="259" t="s">
        <v>307</v>
      </c>
      <c r="B210" s="305">
        <v>103316</v>
      </c>
      <c r="C210" s="293" t="s">
        <v>591</v>
      </c>
      <c r="D210" s="305" t="s">
        <v>125</v>
      </c>
      <c r="E210" s="305" t="s">
        <v>145</v>
      </c>
      <c r="F210" s="260">
        <v>302.82</v>
      </c>
      <c r="G210" s="260">
        <v>84.64</v>
      </c>
      <c r="H210" s="261">
        <f>'BDI-EDIFICAÇÕES - NÃO DESONERAD'!$H$23</f>
        <v>0.2222616419077901</v>
      </c>
      <c r="I210" s="260">
        <f>TRUNC(G210*(1+H210),2)</f>
        <v>103.45</v>
      </c>
      <c r="J210" s="260">
        <f t="shared" ref="J210:J214" si="45">TRUNC(F210*I210,2)</f>
        <v>31326.720000000001</v>
      </c>
    </row>
    <row r="211" spans="1:10" ht="28.5">
      <c r="A211" s="259" t="s">
        <v>309</v>
      </c>
      <c r="B211" s="313">
        <v>103342</v>
      </c>
      <c r="C211" s="293" t="s">
        <v>308</v>
      </c>
      <c r="D211" s="305" t="s">
        <v>125</v>
      </c>
      <c r="E211" s="305" t="s">
        <v>145</v>
      </c>
      <c r="F211" s="260">
        <v>101.56</v>
      </c>
      <c r="G211" s="260">
        <v>127.93</v>
      </c>
      <c r="H211" s="261">
        <f>'BDI-EDIFICAÇÕES - NÃO DESONERAD'!$H$23</f>
        <v>0.2222616419077901</v>
      </c>
      <c r="I211" s="260">
        <f>TRUNC(G211*(1+H211),2)</f>
        <v>156.36000000000001</v>
      </c>
      <c r="J211" s="260">
        <f t="shared" si="45"/>
        <v>15879.92</v>
      </c>
    </row>
    <row r="212" spans="1:10" s="110" customFormat="1" ht="26.25" customHeight="1">
      <c r="A212" s="259" t="s">
        <v>311</v>
      </c>
      <c r="B212" s="305">
        <v>103320</v>
      </c>
      <c r="C212" s="293" t="s">
        <v>310</v>
      </c>
      <c r="D212" s="305" t="s">
        <v>125</v>
      </c>
      <c r="E212" s="305" t="s">
        <v>145</v>
      </c>
      <c r="F212" s="260">
        <v>1271.97</v>
      </c>
      <c r="G212" s="260">
        <v>131.72999999999999</v>
      </c>
      <c r="H212" s="261">
        <f>'BDI-EDIFICAÇÕES - NÃO DESONERAD'!$H$23</f>
        <v>0.2222616419077901</v>
      </c>
      <c r="I212" s="260">
        <f>TRUNC(G212*(1+H212),2)</f>
        <v>161</v>
      </c>
      <c r="J212" s="260">
        <f t="shared" si="45"/>
        <v>204787.17</v>
      </c>
    </row>
    <row r="213" spans="1:10" ht="14.25">
      <c r="A213" s="259" t="s">
        <v>313</v>
      </c>
      <c r="B213" s="305">
        <v>93202</v>
      </c>
      <c r="C213" s="293" t="s">
        <v>312</v>
      </c>
      <c r="D213" s="305" t="s">
        <v>125</v>
      </c>
      <c r="E213" s="305" t="s">
        <v>180</v>
      </c>
      <c r="F213" s="260">
        <v>784.8</v>
      </c>
      <c r="G213" s="260">
        <v>32.380000000000003</v>
      </c>
      <c r="H213" s="261">
        <f>'BDI-EDIFICAÇÕES - NÃO DESONERAD'!$H$23</f>
        <v>0.2222616419077901</v>
      </c>
      <c r="I213" s="260">
        <f>TRUNC(G213*(1+H213),2)</f>
        <v>39.57</v>
      </c>
      <c r="J213" s="260">
        <f t="shared" si="45"/>
        <v>31054.53</v>
      </c>
    </row>
    <row r="214" spans="1:10" ht="14.25">
      <c r="A214" s="259" t="s">
        <v>592</v>
      </c>
      <c r="B214" s="305">
        <v>93199</v>
      </c>
      <c r="C214" s="293" t="s">
        <v>314</v>
      </c>
      <c r="D214" s="305" t="s">
        <v>125</v>
      </c>
      <c r="E214" s="305" t="s">
        <v>180</v>
      </c>
      <c r="F214" s="260">
        <v>72.44</v>
      </c>
      <c r="G214" s="260">
        <v>55.32</v>
      </c>
      <c r="H214" s="261">
        <f>'BDI-EDIFICAÇÕES - NÃO DESONERAD'!$H$23</f>
        <v>0.2222616419077901</v>
      </c>
      <c r="I214" s="260">
        <f>TRUNC(G214*(1+H214),2)</f>
        <v>67.61</v>
      </c>
      <c r="J214" s="260">
        <f t="shared" si="45"/>
        <v>4897.66</v>
      </c>
    </row>
    <row r="215" spans="1:10" s="110" customFormat="1" ht="26.25" customHeight="1">
      <c r="A215" s="272" t="s">
        <v>315</v>
      </c>
      <c r="B215" s="136" t="s">
        <v>316</v>
      </c>
      <c r="C215" s="134"/>
      <c r="D215" s="134"/>
      <c r="E215" s="134"/>
      <c r="F215" s="273"/>
      <c r="G215" s="273"/>
      <c r="H215" s="273"/>
      <c r="I215" s="274"/>
      <c r="J215" s="275">
        <f>SUM(J216:J218)</f>
        <v>128009.04</v>
      </c>
    </row>
    <row r="216" spans="1:10" s="110" customFormat="1" ht="26.25" customHeight="1">
      <c r="A216" s="259" t="s">
        <v>317</v>
      </c>
      <c r="B216" s="305">
        <v>96369</v>
      </c>
      <c r="C216" s="293" t="s">
        <v>318</v>
      </c>
      <c r="D216" s="305" t="s">
        <v>125</v>
      </c>
      <c r="E216" s="305" t="s">
        <v>145</v>
      </c>
      <c r="F216" s="260">
        <v>194.79</v>
      </c>
      <c r="G216" s="260">
        <v>180.69</v>
      </c>
      <c r="H216" s="261">
        <f>'BDI-EDIFICAÇÕES - NÃO DESONERAD'!$H$23</f>
        <v>0.2222616419077901</v>
      </c>
      <c r="I216" s="260">
        <f>TRUNC(G216*(1+H216),2)</f>
        <v>220.85</v>
      </c>
      <c r="J216" s="260">
        <f t="shared" ref="J216:J218" si="46">TRUNC(F216*I216,2)</f>
        <v>43019.37</v>
      </c>
    </row>
    <row r="217" spans="1:10" s="110" customFormat="1" ht="26.25" customHeight="1">
      <c r="A217" s="259" t="s">
        <v>319</v>
      </c>
      <c r="B217" s="305">
        <v>96368</v>
      </c>
      <c r="C217" s="293" t="s">
        <v>3868</v>
      </c>
      <c r="D217" s="305" t="s">
        <v>125</v>
      </c>
      <c r="E217" s="305" t="s">
        <v>145</v>
      </c>
      <c r="F217" s="260">
        <v>267.63</v>
      </c>
      <c r="G217" s="260">
        <v>160.12</v>
      </c>
      <c r="H217" s="261">
        <f>'BDI-EDIFICAÇÕES - NÃO DESONERAD'!$H$23</f>
        <v>0.2222616419077901</v>
      </c>
      <c r="I217" s="260">
        <f>TRUNC(G217*(1+H217),2)</f>
        <v>195.7</v>
      </c>
      <c r="J217" s="260">
        <f t="shared" ref="J217" si="47">TRUNC(F217*I217,2)</f>
        <v>52375.19</v>
      </c>
    </row>
    <row r="218" spans="1:10" ht="14.25">
      <c r="A218" s="259" t="s">
        <v>3867</v>
      </c>
      <c r="B218" s="305" t="s">
        <v>3235</v>
      </c>
      <c r="C218" s="293" t="s">
        <v>3236</v>
      </c>
      <c r="D218" s="305" t="s">
        <v>2983</v>
      </c>
      <c r="E218" s="305" t="s">
        <v>145</v>
      </c>
      <c r="F218" s="260">
        <v>462.42</v>
      </c>
      <c r="G218" s="260">
        <f>'RELATÓRIO ANALÍTICO - MODIFICAD'!H1927</f>
        <v>57.71</v>
      </c>
      <c r="H218" s="261">
        <f>'BDI-EDIFICAÇÕES - NÃO DESONERAD'!$H$23</f>
        <v>0.2222616419077901</v>
      </c>
      <c r="I218" s="260">
        <f>TRUNC(G218*(1+H218),2)</f>
        <v>70.53</v>
      </c>
      <c r="J218" s="260">
        <f t="shared" si="46"/>
        <v>32614.48</v>
      </c>
    </row>
    <row r="219" spans="1:10" s="110" customFormat="1" ht="26.25" customHeight="1">
      <c r="A219" s="268" t="s">
        <v>320</v>
      </c>
      <c r="B219" s="136" t="s">
        <v>321</v>
      </c>
      <c r="C219" s="134"/>
      <c r="D219" s="134"/>
      <c r="E219" s="134"/>
      <c r="F219" s="269"/>
      <c r="G219" s="269"/>
      <c r="H219" s="269"/>
      <c r="I219" s="270"/>
      <c r="J219" s="271">
        <f>J220+J240</f>
        <v>360543.09999999992</v>
      </c>
    </row>
    <row r="220" spans="1:10" s="110" customFormat="1" ht="26.25" customHeight="1">
      <c r="A220" s="264" t="s">
        <v>322</v>
      </c>
      <c r="B220" s="136" t="s">
        <v>323</v>
      </c>
      <c r="C220" s="134"/>
      <c r="D220" s="134"/>
      <c r="E220" s="134"/>
      <c r="F220" s="265"/>
      <c r="G220" s="265"/>
      <c r="H220" s="265"/>
      <c r="I220" s="266"/>
      <c r="J220" s="267">
        <f>SUM(J221:J239)</f>
        <v>318492.42999999993</v>
      </c>
    </row>
    <row r="221" spans="1:10" ht="42.75">
      <c r="A221" s="259" t="s">
        <v>324</v>
      </c>
      <c r="B221" s="305" t="s">
        <v>2980</v>
      </c>
      <c r="C221" s="262" t="s">
        <v>3832</v>
      </c>
      <c r="D221" s="305" t="s">
        <v>2983</v>
      </c>
      <c r="E221" s="305" t="s">
        <v>150</v>
      </c>
      <c r="F221" s="260">
        <v>37</v>
      </c>
      <c r="G221" s="260">
        <f>'RELATÓRIO ANALÍTICO - MODIFICAD'!H18</f>
        <v>2836.1966666666667</v>
      </c>
      <c r="H221" s="261">
        <f>'BDI-EDIFICAÇÕES - NÃO DESONERAD'!$H$23</f>
        <v>0.2222616419077901</v>
      </c>
      <c r="I221" s="260">
        <f>TRUNC(G221*(1+H221),2)</f>
        <v>3466.57</v>
      </c>
      <c r="J221" s="260">
        <f t="shared" ref="J221:J235" si="48">TRUNC(F221*I221,2)</f>
        <v>128263.09</v>
      </c>
    </row>
    <row r="222" spans="1:10" ht="42.75">
      <c r="A222" s="259" t="s">
        <v>325</v>
      </c>
      <c r="B222" s="305" t="s">
        <v>2981</v>
      </c>
      <c r="C222" s="262" t="s">
        <v>3833</v>
      </c>
      <c r="D222" s="305" t="s">
        <v>2983</v>
      </c>
      <c r="E222" s="305" t="s">
        <v>150</v>
      </c>
      <c r="F222" s="260">
        <v>8</v>
      </c>
      <c r="G222" s="260">
        <f>'RELATÓRIO ANALÍTICO - MODIFICAD'!H27</f>
        <v>2836.1966666666667</v>
      </c>
      <c r="H222" s="261">
        <f>'BDI-EDIFICAÇÕES - NÃO DESONERAD'!$H$23</f>
        <v>0.2222616419077901</v>
      </c>
      <c r="I222" s="260">
        <f t="shared" ref="I222:I237" si="49">TRUNC(G222*(1+H222),2)</f>
        <v>3466.57</v>
      </c>
      <c r="J222" s="260">
        <f t="shared" si="48"/>
        <v>27732.560000000001</v>
      </c>
    </row>
    <row r="223" spans="1:10" ht="42.75">
      <c r="A223" s="259" t="s">
        <v>326</v>
      </c>
      <c r="B223" s="305" t="s">
        <v>3113</v>
      </c>
      <c r="C223" s="262" t="s">
        <v>3834</v>
      </c>
      <c r="D223" s="305" t="s">
        <v>2983</v>
      </c>
      <c r="E223" s="305" t="s">
        <v>150</v>
      </c>
      <c r="F223" s="260">
        <v>7</v>
      </c>
      <c r="G223" s="260">
        <f>'RELATÓRIO ANALÍTICO - MODIFICAD'!H36</f>
        <v>5534.07</v>
      </c>
      <c r="H223" s="261">
        <f>'BDI-EDIFICAÇÕES - NÃO DESONERAD'!$H$23</f>
        <v>0.2222616419077901</v>
      </c>
      <c r="I223" s="260">
        <f t="shared" si="49"/>
        <v>6764.08</v>
      </c>
      <c r="J223" s="260">
        <f t="shared" si="48"/>
        <v>47348.56</v>
      </c>
    </row>
    <row r="224" spans="1:10" ht="28.5">
      <c r="A224" s="259" t="s">
        <v>327</v>
      </c>
      <c r="B224" s="305" t="s">
        <v>3004</v>
      </c>
      <c r="C224" s="293" t="s">
        <v>3003</v>
      </c>
      <c r="D224" s="305" t="s">
        <v>2983</v>
      </c>
      <c r="E224" s="305" t="s">
        <v>180</v>
      </c>
      <c r="F224" s="260">
        <v>7.2</v>
      </c>
      <c r="G224" s="260">
        <f>'RELATÓRIO ANALÍTICO - MODIFICAD'!H295</f>
        <v>440.01600000000002</v>
      </c>
      <c r="H224" s="261">
        <f>'BDI-EDIFICAÇÕES - NÃO DESONERAD'!$H$23</f>
        <v>0.2222616419077901</v>
      </c>
      <c r="I224" s="260">
        <f t="shared" si="49"/>
        <v>537.80999999999995</v>
      </c>
      <c r="J224" s="260">
        <f t="shared" si="48"/>
        <v>3872.23</v>
      </c>
    </row>
    <row r="225" spans="1:10" ht="28.5">
      <c r="A225" s="259" t="s">
        <v>328</v>
      </c>
      <c r="B225" s="305">
        <v>100868</v>
      </c>
      <c r="C225" s="293" t="s">
        <v>1912</v>
      </c>
      <c r="D225" s="305" t="s">
        <v>125</v>
      </c>
      <c r="E225" s="305" t="s">
        <v>150</v>
      </c>
      <c r="F225" s="260">
        <v>8</v>
      </c>
      <c r="G225" s="260">
        <v>339.49</v>
      </c>
      <c r="H225" s="261">
        <f>'BDI-EDIFICAÇÕES - NÃO DESONERAD'!$H$23</f>
        <v>0.2222616419077901</v>
      </c>
      <c r="I225" s="260">
        <f t="shared" si="49"/>
        <v>414.94</v>
      </c>
      <c r="J225" s="260">
        <f t="shared" si="48"/>
        <v>3319.52</v>
      </c>
    </row>
    <row r="226" spans="1:10" ht="28.5">
      <c r="A226" s="259" t="s">
        <v>329</v>
      </c>
      <c r="B226" s="305">
        <v>100702</v>
      </c>
      <c r="C226" s="293" t="s">
        <v>2899</v>
      </c>
      <c r="D226" s="305" t="s">
        <v>125</v>
      </c>
      <c r="E226" s="305" t="s">
        <v>145</v>
      </c>
      <c r="F226" s="260">
        <v>9.43</v>
      </c>
      <c r="G226" s="260">
        <v>399.15</v>
      </c>
      <c r="H226" s="261">
        <f>'BDI-EDIFICAÇÕES - NÃO DESONERAD'!$H$23</f>
        <v>0.2222616419077901</v>
      </c>
      <c r="I226" s="260">
        <f t="shared" si="49"/>
        <v>487.86</v>
      </c>
      <c r="J226" s="260">
        <f t="shared" si="48"/>
        <v>4600.51</v>
      </c>
    </row>
    <row r="227" spans="1:10" ht="28.5">
      <c r="A227" s="259" t="s">
        <v>330</v>
      </c>
      <c r="B227" s="305">
        <v>102184</v>
      </c>
      <c r="C227" s="293" t="s">
        <v>2898</v>
      </c>
      <c r="D227" s="305" t="s">
        <v>125</v>
      </c>
      <c r="E227" s="305" t="s">
        <v>150</v>
      </c>
      <c r="F227" s="260">
        <v>2</v>
      </c>
      <c r="G227" s="260">
        <v>1787.39</v>
      </c>
      <c r="H227" s="261">
        <f>'BDI-EDIFICAÇÕES - NÃO DESONERAD'!$H$23</f>
        <v>0.2222616419077901</v>
      </c>
      <c r="I227" s="260">
        <f t="shared" si="49"/>
        <v>2184.65</v>
      </c>
      <c r="J227" s="260">
        <f t="shared" si="48"/>
        <v>4369.3</v>
      </c>
    </row>
    <row r="228" spans="1:10" ht="28.5">
      <c r="A228" s="259" t="s">
        <v>1571</v>
      </c>
      <c r="B228" s="305" t="s">
        <v>3005</v>
      </c>
      <c r="C228" s="293" t="s">
        <v>3009</v>
      </c>
      <c r="D228" s="305" t="s">
        <v>2983</v>
      </c>
      <c r="E228" s="305" t="s">
        <v>150</v>
      </c>
      <c r="F228" s="260">
        <v>1</v>
      </c>
      <c r="G228" s="260">
        <f>'RELATÓRIO ANALÍTICO - MODIFICAD'!H307</f>
        <v>1372.2223999999999</v>
      </c>
      <c r="H228" s="261">
        <f>'BDI-EDIFICAÇÕES - NÃO DESONERAD'!$H$23</f>
        <v>0.2222616419077901</v>
      </c>
      <c r="I228" s="260">
        <f t="shared" si="49"/>
        <v>1677.21</v>
      </c>
      <c r="J228" s="260">
        <f t="shared" si="48"/>
        <v>1677.21</v>
      </c>
    </row>
    <row r="229" spans="1:10" ht="28.5">
      <c r="A229" s="259" t="s">
        <v>1572</v>
      </c>
      <c r="B229" s="305">
        <v>91341</v>
      </c>
      <c r="C229" s="293" t="s">
        <v>3904</v>
      </c>
      <c r="D229" s="305" t="s">
        <v>125</v>
      </c>
      <c r="E229" s="305" t="s">
        <v>145</v>
      </c>
      <c r="F229" s="260">
        <v>1.94</v>
      </c>
      <c r="G229" s="260">
        <v>592.11</v>
      </c>
      <c r="H229" s="261">
        <f>'BDI-EDIFICAÇÕES - NÃO DESONERAD'!$H$23</f>
        <v>0.2222616419077901</v>
      </c>
      <c r="I229" s="260">
        <f t="shared" si="49"/>
        <v>723.71</v>
      </c>
      <c r="J229" s="260">
        <f t="shared" si="48"/>
        <v>1403.99</v>
      </c>
    </row>
    <row r="230" spans="1:10" s="110" customFormat="1" ht="28.5">
      <c r="A230" s="259" t="s">
        <v>1909</v>
      </c>
      <c r="B230" s="305">
        <v>91306</v>
      </c>
      <c r="C230" s="293" t="s">
        <v>3903</v>
      </c>
      <c r="D230" s="305" t="s">
        <v>125</v>
      </c>
      <c r="E230" s="305" t="s">
        <v>150</v>
      </c>
      <c r="F230" s="260">
        <v>60</v>
      </c>
      <c r="G230" s="260">
        <v>157.16999999999999</v>
      </c>
      <c r="H230" s="261">
        <f>'BDI-EDIFICAÇÕES - NÃO DESONERAD'!$H$23</f>
        <v>0.2222616419077901</v>
      </c>
      <c r="I230" s="260">
        <f t="shared" si="49"/>
        <v>192.1</v>
      </c>
      <c r="J230" s="260">
        <f t="shared" si="48"/>
        <v>11526</v>
      </c>
    </row>
    <row r="231" spans="1:10" ht="28.5">
      <c r="A231" s="259" t="s">
        <v>1910</v>
      </c>
      <c r="B231" s="305">
        <v>91338</v>
      </c>
      <c r="C231" s="293" t="s">
        <v>3504</v>
      </c>
      <c r="D231" s="305" t="s">
        <v>125</v>
      </c>
      <c r="E231" s="305" t="s">
        <v>150</v>
      </c>
      <c r="F231" s="260">
        <v>25.4</v>
      </c>
      <c r="G231" s="260">
        <v>742.9</v>
      </c>
      <c r="H231" s="261">
        <f>'BDI-EDIFICAÇÕES - NÃO DESONERAD'!$H$23</f>
        <v>0.2222616419077901</v>
      </c>
      <c r="I231" s="260">
        <f t="shared" si="49"/>
        <v>908.01</v>
      </c>
      <c r="J231" s="260">
        <f t="shared" si="48"/>
        <v>23063.45</v>
      </c>
    </row>
    <row r="232" spans="1:10" s="110" customFormat="1" ht="28.5">
      <c r="A232" s="259" t="s">
        <v>1911</v>
      </c>
      <c r="B232" s="305" t="s">
        <v>3164</v>
      </c>
      <c r="C232" s="293" t="s">
        <v>3905</v>
      </c>
      <c r="D232" s="305" t="s">
        <v>2983</v>
      </c>
      <c r="E232" s="305" t="s">
        <v>145</v>
      </c>
      <c r="F232" s="260">
        <v>4.37</v>
      </c>
      <c r="G232" s="260">
        <f>'RELATÓRIO ANALÍTICO - MODIFICAD'!H1425</f>
        <v>407.52946400000002</v>
      </c>
      <c r="H232" s="261">
        <f>'BDI-EDIFICAÇÕES - NÃO DESONERAD'!$H$23</f>
        <v>0.2222616419077901</v>
      </c>
      <c r="I232" s="260">
        <f t="shared" si="49"/>
        <v>498.1</v>
      </c>
      <c r="J232" s="260">
        <f t="shared" si="48"/>
        <v>2176.69</v>
      </c>
    </row>
    <row r="233" spans="1:10" s="110" customFormat="1" ht="28.5">
      <c r="A233" s="259" t="s">
        <v>1990</v>
      </c>
      <c r="B233" s="305" t="s">
        <v>3007</v>
      </c>
      <c r="C233" s="293" t="s">
        <v>3006</v>
      </c>
      <c r="D233" s="305" t="s">
        <v>2983</v>
      </c>
      <c r="E233" s="305" t="s">
        <v>150</v>
      </c>
      <c r="F233" s="260">
        <v>1</v>
      </c>
      <c r="G233" s="260">
        <f>'RELATÓRIO ANALÍTICO - MODIFICAD'!H313</f>
        <v>13719.43</v>
      </c>
      <c r="H233" s="261">
        <f>'BDI-EDIFICAÇÕES - NÃO DESONERAD'!$H$23</f>
        <v>0.2222616419077901</v>
      </c>
      <c r="I233" s="260">
        <f t="shared" si="49"/>
        <v>16768.73</v>
      </c>
      <c r="J233" s="260">
        <f t="shared" si="48"/>
        <v>16768.73</v>
      </c>
    </row>
    <row r="234" spans="1:10" s="110" customFormat="1" ht="14.25">
      <c r="A234" s="259" t="s">
        <v>2007</v>
      </c>
      <c r="B234" s="305" t="s">
        <v>3008</v>
      </c>
      <c r="C234" s="293" t="s">
        <v>3268</v>
      </c>
      <c r="D234" s="305" t="s">
        <v>2983</v>
      </c>
      <c r="E234" s="305" t="s">
        <v>145</v>
      </c>
      <c r="F234" s="260">
        <v>2.42</v>
      </c>
      <c r="G234" s="260">
        <f>'RELATÓRIO ANALÍTICO - MODIFICAD'!H323</f>
        <v>79.822000000000003</v>
      </c>
      <c r="H234" s="261">
        <f>'BDI-EDIFICAÇÕES - NÃO DESONERAD'!$H$23</f>
        <v>0.2222616419077901</v>
      </c>
      <c r="I234" s="260">
        <f t="shared" si="49"/>
        <v>97.56</v>
      </c>
      <c r="J234" s="260">
        <f t="shared" si="48"/>
        <v>236.09</v>
      </c>
    </row>
    <row r="235" spans="1:10" s="110" customFormat="1" ht="28.5">
      <c r="A235" s="259" t="s">
        <v>3588</v>
      </c>
      <c r="B235" s="305" t="s">
        <v>3010</v>
      </c>
      <c r="C235" s="293" t="s">
        <v>3011</v>
      </c>
      <c r="D235" s="305" t="s">
        <v>2983</v>
      </c>
      <c r="E235" s="305" t="s">
        <v>145</v>
      </c>
      <c r="F235" s="260">
        <v>1.62</v>
      </c>
      <c r="G235" s="260">
        <f>'RELATÓRIO ANALÍTICO - MODIFICAD'!H335</f>
        <v>1327.9256599999999</v>
      </c>
      <c r="H235" s="261">
        <f>'BDI-EDIFICAÇÕES - NÃO DESONERAD'!$H$23</f>
        <v>0.2222616419077901</v>
      </c>
      <c r="I235" s="260">
        <f t="shared" si="49"/>
        <v>1623.07</v>
      </c>
      <c r="J235" s="260">
        <f t="shared" si="48"/>
        <v>2629.37</v>
      </c>
    </row>
    <row r="236" spans="1:10" s="110" customFormat="1" ht="14.25">
      <c r="A236" s="259" t="s">
        <v>3589</v>
      </c>
      <c r="B236" s="305" t="s">
        <v>3034</v>
      </c>
      <c r="C236" s="293" t="s">
        <v>3906</v>
      </c>
      <c r="D236" s="305" t="s">
        <v>2983</v>
      </c>
      <c r="E236" s="305" t="s">
        <v>145</v>
      </c>
      <c r="F236" s="260">
        <v>20.329999999999998</v>
      </c>
      <c r="G236" s="260">
        <f>'RELATÓRIO ANALÍTICO - MODIFICAD'!H504</f>
        <v>834.23565999999994</v>
      </c>
      <c r="H236" s="261">
        <f>'BDI-EDIFICAÇÕES - NÃO DESONERAD'!$H$23</f>
        <v>0.2222616419077901</v>
      </c>
      <c r="I236" s="260">
        <f t="shared" si="49"/>
        <v>1019.65</v>
      </c>
      <c r="J236" s="260">
        <f t="shared" ref="J236:J237" si="50">TRUNC(F236*I236,2)</f>
        <v>20729.48</v>
      </c>
    </row>
    <row r="237" spans="1:10" s="110" customFormat="1" ht="28.5">
      <c r="A237" s="259" t="s">
        <v>3590</v>
      </c>
      <c r="B237" s="305" t="s">
        <v>3013</v>
      </c>
      <c r="C237" s="293" t="s">
        <v>3907</v>
      </c>
      <c r="D237" s="305" t="s">
        <v>2983</v>
      </c>
      <c r="E237" s="305" t="s">
        <v>145</v>
      </c>
      <c r="F237" s="260">
        <v>24.7</v>
      </c>
      <c r="G237" s="260">
        <f>'RELATÓRIO ANALÍTICO - MODIFICAD'!H358</f>
        <v>423.77459599999997</v>
      </c>
      <c r="H237" s="261">
        <f>'BDI-EDIFICAÇÕES - NÃO DESONERAD'!$H$23</f>
        <v>0.2222616419077901</v>
      </c>
      <c r="I237" s="260">
        <f t="shared" si="49"/>
        <v>517.96</v>
      </c>
      <c r="J237" s="260">
        <f t="shared" si="50"/>
        <v>12793.61</v>
      </c>
    </row>
    <row r="238" spans="1:10" s="110" customFormat="1" ht="14.25">
      <c r="A238" s="259" t="s">
        <v>3831</v>
      </c>
      <c r="B238" s="305" t="s">
        <v>3636</v>
      </c>
      <c r="C238" s="293" t="s">
        <v>3897</v>
      </c>
      <c r="D238" s="305" t="s">
        <v>2983</v>
      </c>
      <c r="E238" s="305" t="s">
        <v>145</v>
      </c>
      <c r="F238" s="260">
        <v>9.43</v>
      </c>
      <c r="G238" s="260">
        <f>'RELATÓRIO ANALÍTICO - MODIFICAD'!H1350</f>
        <v>342.56156513966198</v>
      </c>
      <c r="H238" s="261">
        <f>'BDI-EDIFICAÇÕES - NÃO DESONERAD'!$H$23</f>
        <v>0.2222616419077901</v>
      </c>
      <c r="I238" s="260">
        <f t="shared" ref="I238:I239" si="51">TRUNC(G238*(1+H238),2)</f>
        <v>418.69</v>
      </c>
      <c r="J238" s="260">
        <f t="shared" ref="J238:J239" si="52">TRUNC(F238*I238,2)</f>
        <v>3948.24</v>
      </c>
    </row>
    <row r="239" spans="1:10" s="110" customFormat="1" ht="14.25">
      <c r="A239" s="311" t="s">
        <v>3895</v>
      </c>
      <c r="B239" s="305">
        <v>100705</v>
      </c>
      <c r="C239" s="293" t="s">
        <v>3896</v>
      </c>
      <c r="D239" s="305" t="s">
        <v>125</v>
      </c>
      <c r="E239" s="305" t="s">
        <v>150</v>
      </c>
      <c r="F239" s="260">
        <v>20</v>
      </c>
      <c r="G239" s="306">
        <v>83.2</v>
      </c>
      <c r="H239" s="261">
        <f>'BDI-EDIFICAÇÕES - NÃO DESONERAD'!$H$23</f>
        <v>0.2222616419077901</v>
      </c>
      <c r="I239" s="260">
        <f t="shared" si="51"/>
        <v>101.69</v>
      </c>
      <c r="J239" s="260">
        <f t="shared" si="52"/>
        <v>2033.8</v>
      </c>
    </row>
    <row r="240" spans="1:10" s="110" customFormat="1" ht="26.25" customHeight="1">
      <c r="A240" s="272" t="s">
        <v>331</v>
      </c>
      <c r="B240" s="136" t="s">
        <v>593</v>
      </c>
      <c r="C240" s="134"/>
      <c r="D240" s="134"/>
      <c r="E240" s="134"/>
      <c r="F240" s="273"/>
      <c r="G240" s="273"/>
      <c r="H240" s="273"/>
      <c r="I240" s="274"/>
      <c r="J240" s="275">
        <f>SUM(J241:J242)</f>
        <v>42050.67</v>
      </c>
    </row>
    <row r="241" spans="1:10" ht="28.5">
      <c r="A241" s="259" t="s">
        <v>332</v>
      </c>
      <c r="B241" s="305" t="s">
        <v>3165</v>
      </c>
      <c r="C241" s="293" t="s">
        <v>3869</v>
      </c>
      <c r="D241" s="305" t="s">
        <v>2983</v>
      </c>
      <c r="E241" s="305" t="s">
        <v>180</v>
      </c>
      <c r="F241" s="260">
        <v>58.25</v>
      </c>
      <c r="G241" s="260">
        <f>'RELATÓRIO ANALÍTICO - MODIFICAD'!H1437</f>
        <v>137.4811</v>
      </c>
      <c r="H241" s="261">
        <f>'BDI-EDIFICAÇÕES - NÃO DESONERAD'!$H$23</f>
        <v>0.2222616419077901</v>
      </c>
      <c r="I241" s="260">
        <f>TRUNC(G241*(1+H241),2)</f>
        <v>168.03</v>
      </c>
      <c r="J241" s="260">
        <f t="shared" ref="J241:J242" si="53">TRUNC(F241*I241,2)</f>
        <v>9787.74</v>
      </c>
    </row>
    <row r="242" spans="1:10" s="110" customFormat="1" ht="26.25" customHeight="1">
      <c r="A242" s="259" t="s">
        <v>1687</v>
      </c>
      <c r="B242" s="305" t="s">
        <v>3166</v>
      </c>
      <c r="C242" s="293" t="s">
        <v>3870</v>
      </c>
      <c r="D242" s="305" t="s">
        <v>2983</v>
      </c>
      <c r="E242" s="305" t="s">
        <v>180</v>
      </c>
      <c r="F242" s="260">
        <v>126.74</v>
      </c>
      <c r="G242" s="260">
        <f>'RELATÓRIO ANALÍTICO - MODIFICAD'!H1449</f>
        <v>208.27109999999999</v>
      </c>
      <c r="H242" s="261">
        <f>'BDI-EDIFICAÇÕES - NÃO DESONERAD'!$H$23</f>
        <v>0.2222616419077901</v>
      </c>
      <c r="I242" s="260">
        <f>TRUNC(G242*(1+H242),2)</f>
        <v>254.56</v>
      </c>
      <c r="J242" s="260">
        <f t="shared" si="53"/>
        <v>32262.93</v>
      </c>
    </row>
    <row r="243" spans="1:10" s="110" customFormat="1" ht="26.25" customHeight="1">
      <c r="A243" s="272" t="s">
        <v>333</v>
      </c>
      <c r="B243" s="136" t="s">
        <v>1686</v>
      </c>
      <c r="C243" s="134"/>
      <c r="D243" s="134"/>
      <c r="E243" s="134"/>
      <c r="F243" s="273"/>
      <c r="G243" s="273"/>
      <c r="H243" s="273"/>
      <c r="I243" s="274"/>
      <c r="J243" s="275">
        <f>SUM(J244:J245)</f>
        <v>490762.27999999997</v>
      </c>
    </row>
    <row r="244" spans="1:10" ht="14.25">
      <c r="A244" s="259" t="s">
        <v>334</v>
      </c>
      <c r="B244" s="305" t="s">
        <v>3012</v>
      </c>
      <c r="C244" s="293" t="s">
        <v>3269</v>
      </c>
      <c r="D244" s="305" t="s">
        <v>2983</v>
      </c>
      <c r="E244" s="305" t="s">
        <v>145</v>
      </c>
      <c r="F244" s="260">
        <v>247.99</v>
      </c>
      <c r="G244" s="260">
        <f>'RELATÓRIO ANALÍTICO - MODIFICAD'!H345</f>
        <v>1276.55</v>
      </c>
      <c r="H244" s="261">
        <f>'BDI-EDIFICAÇÕES - NÃO DESONERAD'!$H$23</f>
        <v>0.2222616419077901</v>
      </c>
      <c r="I244" s="260">
        <f>TRUNC(G244*(1+H244),2)</f>
        <v>1560.27</v>
      </c>
      <c r="J244" s="260">
        <f t="shared" ref="J244:J245" si="54">TRUNC(F244*I244,2)</f>
        <v>386931.35</v>
      </c>
    </row>
    <row r="245" spans="1:10" ht="14.25">
      <c r="A245" s="259" t="s">
        <v>1591</v>
      </c>
      <c r="B245" s="305" t="s">
        <v>3636</v>
      </c>
      <c r="C245" s="293" t="s">
        <v>3897</v>
      </c>
      <c r="D245" s="305" t="s">
        <v>2983</v>
      </c>
      <c r="E245" s="305" t="s">
        <v>145</v>
      </c>
      <c r="F245" s="260">
        <v>247.99</v>
      </c>
      <c r="G245" s="260">
        <f>'RELATÓRIO ANALÍTICO - MODIFICAD'!H1350</f>
        <v>342.56156513966198</v>
      </c>
      <c r="H245" s="261">
        <f>'BDI-EDIFICAÇÕES - NÃO DESONERAD'!$H$23</f>
        <v>0.2222616419077901</v>
      </c>
      <c r="I245" s="260">
        <f>TRUNC(G245*(1+H245),2)</f>
        <v>418.69</v>
      </c>
      <c r="J245" s="260">
        <f t="shared" si="54"/>
        <v>103830.93</v>
      </c>
    </row>
    <row r="246" spans="1:10" s="110" customFormat="1" ht="26.25" customHeight="1">
      <c r="A246" s="272" t="s">
        <v>335</v>
      </c>
      <c r="B246" s="136" t="s">
        <v>298</v>
      </c>
      <c r="C246" s="134"/>
      <c r="D246" s="134"/>
      <c r="E246" s="134"/>
      <c r="F246" s="273"/>
      <c r="G246" s="273"/>
      <c r="H246" s="273"/>
      <c r="I246" s="274"/>
      <c r="J246" s="275">
        <f>SUM(J247:J250)</f>
        <v>224035.37000000002</v>
      </c>
    </row>
    <row r="247" spans="1:10" s="110" customFormat="1" ht="26.25" customHeight="1">
      <c r="A247" s="259" t="s">
        <v>336</v>
      </c>
      <c r="B247" s="305" t="s">
        <v>3237</v>
      </c>
      <c r="C247" s="293" t="s">
        <v>3270</v>
      </c>
      <c r="D247" s="305" t="s">
        <v>2983</v>
      </c>
      <c r="E247" s="305" t="s">
        <v>145</v>
      </c>
      <c r="F247" s="260">
        <v>623.47</v>
      </c>
      <c r="G247" s="260">
        <f>'RELATÓRIO ANALÍTICO - MODIFICAD'!H1942</f>
        <v>252.47949999999997</v>
      </c>
      <c r="H247" s="261">
        <f>'BDI-EDIFICAÇÕES - NÃO DESONERAD'!$H$23</f>
        <v>0.2222616419077901</v>
      </c>
      <c r="I247" s="260">
        <f>TRUNC(G247*(1+H247),2)</f>
        <v>308.58999999999997</v>
      </c>
      <c r="J247" s="260">
        <f t="shared" ref="J247:J250" si="55">TRUNC(F247*I247,2)</f>
        <v>192396.6</v>
      </c>
    </row>
    <row r="248" spans="1:10" s="110" customFormat="1" ht="26.25" customHeight="1">
      <c r="A248" s="259" t="s">
        <v>337</v>
      </c>
      <c r="B248" s="305">
        <v>94231</v>
      </c>
      <c r="C248" s="293" t="s">
        <v>2900</v>
      </c>
      <c r="D248" s="305" t="s">
        <v>125</v>
      </c>
      <c r="E248" s="305" t="s">
        <v>180</v>
      </c>
      <c r="F248" s="260">
        <v>336.39</v>
      </c>
      <c r="G248" s="260">
        <v>49.29</v>
      </c>
      <c r="H248" s="261">
        <f>'BDI-EDIFICAÇÕES - NÃO DESONERAD'!$H$23</f>
        <v>0.2222616419077901</v>
      </c>
      <c r="I248" s="260">
        <f>TRUNC(G248*(1+H248),2)</f>
        <v>60.24</v>
      </c>
      <c r="J248" s="260">
        <f t="shared" si="55"/>
        <v>20264.13</v>
      </c>
    </row>
    <row r="249" spans="1:10" s="110" customFormat="1" ht="26.25" customHeight="1">
      <c r="A249" s="259" t="s">
        <v>338</v>
      </c>
      <c r="B249" s="305">
        <v>94229</v>
      </c>
      <c r="C249" s="293" t="s">
        <v>339</v>
      </c>
      <c r="D249" s="305" t="s">
        <v>125</v>
      </c>
      <c r="E249" s="305" t="s">
        <v>180</v>
      </c>
      <c r="F249" s="260">
        <v>38.6</v>
      </c>
      <c r="G249" s="260">
        <v>158.82</v>
      </c>
      <c r="H249" s="261">
        <f>'BDI-EDIFICAÇÕES - NÃO DESONERAD'!$H$23</f>
        <v>0.2222616419077901</v>
      </c>
      <c r="I249" s="260">
        <f>TRUNC(G249*(1+H249),2)</f>
        <v>194.11</v>
      </c>
      <c r="J249" s="260">
        <f t="shared" si="55"/>
        <v>7492.64</v>
      </c>
    </row>
    <row r="250" spans="1:10" ht="28.5">
      <c r="A250" s="259" t="s">
        <v>340</v>
      </c>
      <c r="B250" s="305">
        <v>94228</v>
      </c>
      <c r="C250" s="293" t="s">
        <v>341</v>
      </c>
      <c r="D250" s="305" t="s">
        <v>125</v>
      </c>
      <c r="E250" s="305" t="s">
        <v>180</v>
      </c>
      <c r="F250" s="260">
        <v>38.6</v>
      </c>
      <c r="G250" s="260">
        <v>82.29</v>
      </c>
      <c r="H250" s="261">
        <f>'BDI-EDIFICAÇÕES - NÃO DESONERAD'!$H$23</f>
        <v>0.2222616419077901</v>
      </c>
      <c r="I250" s="260">
        <f>TRUNC(G250*(1+H250),2)</f>
        <v>100.57</v>
      </c>
      <c r="J250" s="260">
        <f t="shared" si="55"/>
        <v>3882</v>
      </c>
    </row>
    <row r="251" spans="1:10" s="110" customFormat="1" ht="26.25" customHeight="1">
      <c r="A251" s="268" t="s">
        <v>342</v>
      </c>
      <c r="B251" s="136" t="s">
        <v>343</v>
      </c>
      <c r="C251" s="134"/>
      <c r="D251" s="134"/>
      <c r="E251" s="134"/>
      <c r="F251" s="269"/>
      <c r="G251" s="269"/>
      <c r="H251" s="269"/>
      <c r="I251" s="270"/>
      <c r="J251" s="271">
        <f>J252+J270+J285+J290</f>
        <v>1458167.2000000002</v>
      </c>
    </row>
    <row r="252" spans="1:10" s="110" customFormat="1" ht="26.25" customHeight="1">
      <c r="A252" s="107" t="s">
        <v>344</v>
      </c>
      <c r="B252" s="136" t="s">
        <v>345</v>
      </c>
      <c r="C252" s="134"/>
      <c r="D252" s="134"/>
      <c r="E252" s="134"/>
      <c r="F252" s="134"/>
      <c r="G252" s="134"/>
      <c r="H252" s="134"/>
      <c r="I252" s="135"/>
      <c r="J252" s="256">
        <f>J253+J261+J268</f>
        <v>742767.16</v>
      </c>
    </row>
    <row r="253" spans="1:10" s="110" customFormat="1" ht="26.25" customHeight="1">
      <c r="A253" s="264" t="s">
        <v>346</v>
      </c>
      <c r="B253" s="136" t="s">
        <v>347</v>
      </c>
      <c r="C253" s="134"/>
      <c r="D253" s="134"/>
      <c r="E253" s="134"/>
      <c r="F253" s="265"/>
      <c r="G253" s="265"/>
      <c r="H253" s="265"/>
      <c r="I253" s="266"/>
      <c r="J253" s="267">
        <f>SUM(J254:J260)</f>
        <v>256346.19</v>
      </c>
    </row>
    <row r="254" spans="1:10" ht="28.5">
      <c r="A254" s="259" t="s">
        <v>348</v>
      </c>
      <c r="B254" s="305">
        <v>100324</v>
      </c>
      <c r="C254" s="293" t="s">
        <v>349</v>
      </c>
      <c r="D254" s="305" t="s">
        <v>125</v>
      </c>
      <c r="E254" s="305" t="s">
        <v>174</v>
      </c>
      <c r="F254" s="260">
        <v>38.1</v>
      </c>
      <c r="G254" s="260">
        <v>299.77</v>
      </c>
      <c r="H254" s="261">
        <f>'BDI-EDIFICAÇÕES - NÃO DESONERAD'!$H$23</f>
        <v>0.2222616419077901</v>
      </c>
      <c r="I254" s="260">
        <f t="shared" ref="I254:I260" si="56">TRUNC(G254*(1+H254),2)</f>
        <v>366.39</v>
      </c>
      <c r="J254" s="260">
        <f t="shared" ref="J254:J260" si="57">TRUNC(F254*I254,2)</f>
        <v>13959.45</v>
      </c>
    </row>
    <row r="255" spans="1:10" ht="28.5">
      <c r="A255" s="259" t="s">
        <v>350</v>
      </c>
      <c r="B255" s="305">
        <v>94993</v>
      </c>
      <c r="C255" s="293" t="s">
        <v>1592</v>
      </c>
      <c r="D255" s="305" t="s">
        <v>125</v>
      </c>
      <c r="E255" s="305" t="s">
        <v>145</v>
      </c>
      <c r="F255" s="260">
        <v>634.98</v>
      </c>
      <c r="G255" s="260">
        <v>73.94</v>
      </c>
      <c r="H255" s="261">
        <f>'BDI-EDIFICAÇÕES - NÃO DESONERAD'!$H$23</f>
        <v>0.2222616419077901</v>
      </c>
      <c r="I255" s="260">
        <f t="shared" si="56"/>
        <v>90.37</v>
      </c>
      <c r="J255" s="260">
        <f t="shared" si="57"/>
        <v>57383.14</v>
      </c>
    </row>
    <row r="256" spans="1:10" s="110" customFormat="1" ht="26.25" customHeight="1">
      <c r="A256" s="259" t="s">
        <v>351</v>
      </c>
      <c r="B256" s="305">
        <v>87749</v>
      </c>
      <c r="C256" s="293" t="s">
        <v>1695</v>
      </c>
      <c r="D256" s="305" t="s">
        <v>125</v>
      </c>
      <c r="E256" s="305" t="s">
        <v>145</v>
      </c>
      <c r="F256" s="260">
        <v>248.01</v>
      </c>
      <c r="G256" s="260">
        <v>108.8</v>
      </c>
      <c r="H256" s="261">
        <f>'BDI-EDIFICAÇÕES - NÃO DESONERAD'!$H$23</f>
        <v>0.2222616419077901</v>
      </c>
      <c r="I256" s="260">
        <f t="shared" si="56"/>
        <v>132.97999999999999</v>
      </c>
      <c r="J256" s="260">
        <f t="shared" si="57"/>
        <v>32980.36</v>
      </c>
    </row>
    <row r="257" spans="1:10" s="110" customFormat="1" ht="28.5">
      <c r="A257" s="259" t="s">
        <v>1593</v>
      </c>
      <c r="B257" s="305">
        <v>87644</v>
      </c>
      <c r="C257" s="293" t="s">
        <v>3888</v>
      </c>
      <c r="D257" s="305" t="s">
        <v>125</v>
      </c>
      <c r="E257" s="305" t="s">
        <v>145</v>
      </c>
      <c r="F257" s="260">
        <v>1011.09</v>
      </c>
      <c r="G257" s="260">
        <v>115.1</v>
      </c>
      <c r="H257" s="261">
        <f>'BDI-EDIFICAÇÕES - NÃO DESONERAD'!$H$23</f>
        <v>0.2222616419077901</v>
      </c>
      <c r="I257" s="260">
        <f t="shared" ref="I257" si="58">TRUNC(G257*(1+H257),2)</f>
        <v>140.68</v>
      </c>
      <c r="J257" s="260">
        <f t="shared" ref="J257" si="59">TRUNC(F257*I257,2)</f>
        <v>142240.14000000001</v>
      </c>
    </row>
    <row r="258" spans="1:10" ht="14.25">
      <c r="A258" s="259" t="s">
        <v>1596</v>
      </c>
      <c r="B258" s="305">
        <v>4030</v>
      </c>
      <c r="C258" s="293" t="s">
        <v>1595</v>
      </c>
      <c r="D258" s="305" t="s">
        <v>125</v>
      </c>
      <c r="E258" s="305" t="s">
        <v>145</v>
      </c>
      <c r="F258" s="260">
        <v>160.41999999999999</v>
      </c>
      <c r="G258" s="260">
        <v>6.31</v>
      </c>
      <c r="H258" s="261">
        <f>'BDI-EDIFICAÇÕES - NÃO DESONERAD'!$H$23</f>
        <v>0.2222616419077901</v>
      </c>
      <c r="I258" s="260">
        <f t="shared" si="56"/>
        <v>7.71</v>
      </c>
      <c r="J258" s="260">
        <f t="shared" si="57"/>
        <v>1236.83</v>
      </c>
    </row>
    <row r="259" spans="1:10" s="110" customFormat="1" ht="26.25" customHeight="1">
      <c r="A259" s="259" t="s">
        <v>1956</v>
      </c>
      <c r="B259" s="305">
        <v>98555</v>
      </c>
      <c r="C259" s="293" t="s">
        <v>1597</v>
      </c>
      <c r="D259" s="305" t="s">
        <v>125</v>
      </c>
      <c r="E259" s="305" t="s">
        <v>145</v>
      </c>
      <c r="F259" s="260">
        <v>160.41999999999999</v>
      </c>
      <c r="G259" s="260">
        <v>33.99</v>
      </c>
      <c r="H259" s="261">
        <f>'BDI-EDIFICAÇÕES - NÃO DESONERAD'!$H$23</f>
        <v>0.2222616419077901</v>
      </c>
      <c r="I259" s="260">
        <f t="shared" si="56"/>
        <v>41.54</v>
      </c>
      <c r="J259" s="260">
        <f t="shared" si="57"/>
        <v>6663.84</v>
      </c>
    </row>
    <row r="260" spans="1:10" s="110" customFormat="1" ht="26.25" customHeight="1">
      <c r="A260" s="259" t="s">
        <v>3887</v>
      </c>
      <c r="B260" s="305">
        <v>97097</v>
      </c>
      <c r="C260" s="293" t="s">
        <v>1957</v>
      </c>
      <c r="D260" s="305" t="s">
        <v>125</v>
      </c>
      <c r="E260" s="305" t="s">
        <v>145</v>
      </c>
      <c r="F260" s="260">
        <v>38.630000000000003</v>
      </c>
      <c r="G260" s="260">
        <v>39.869999999999997</v>
      </c>
      <c r="H260" s="261">
        <f>'BDI-EDIFICAÇÕES - NÃO DESONERAD'!$H$23</f>
        <v>0.2222616419077901</v>
      </c>
      <c r="I260" s="260">
        <f t="shared" si="56"/>
        <v>48.73</v>
      </c>
      <c r="J260" s="260">
        <f t="shared" si="57"/>
        <v>1882.43</v>
      </c>
    </row>
    <row r="261" spans="1:10" s="110" customFormat="1" ht="26.25" customHeight="1">
      <c r="A261" s="272" t="s">
        <v>352</v>
      </c>
      <c r="B261" s="136" t="s">
        <v>353</v>
      </c>
      <c r="C261" s="134"/>
      <c r="D261" s="134"/>
      <c r="E261" s="134"/>
      <c r="F261" s="273"/>
      <c r="G261" s="273"/>
      <c r="H261" s="273"/>
      <c r="I261" s="274"/>
      <c r="J261" s="275">
        <f>SUM(J262:J267)</f>
        <v>470475.31999999995</v>
      </c>
    </row>
    <row r="262" spans="1:10" ht="42.75">
      <c r="A262" s="259" t="s">
        <v>354</v>
      </c>
      <c r="B262" s="305" t="s">
        <v>3014</v>
      </c>
      <c r="C262" s="293" t="s">
        <v>3015</v>
      </c>
      <c r="D262" s="305" t="s">
        <v>2983</v>
      </c>
      <c r="E262" s="305" t="s">
        <v>145</v>
      </c>
      <c r="F262" s="260">
        <v>1259.0999999999999</v>
      </c>
      <c r="G262" s="260">
        <f>'RELATÓRIO ANALÍTICO - MODIFICAD'!H370</f>
        <v>242.77780000000001</v>
      </c>
      <c r="H262" s="261">
        <f>'BDI-EDIFICAÇÕES - NÃO DESONERAD'!$H$23</f>
        <v>0.2222616419077901</v>
      </c>
      <c r="I262" s="260">
        <f t="shared" ref="I262:I267" si="60">TRUNC(G262*(1+H262),2)</f>
        <v>296.73</v>
      </c>
      <c r="J262" s="260">
        <f t="shared" ref="J262:J267" si="61">TRUNC(F262*I262,2)</f>
        <v>373612.74</v>
      </c>
    </row>
    <row r="263" spans="1:10" ht="42.75">
      <c r="A263" s="259" t="s">
        <v>355</v>
      </c>
      <c r="B263" s="305" t="s">
        <v>3016</v>
      </c>
      <c r="C263" s="293" t="s">
        <v>3017</v>
      </c>
      <c r="D263" s="305" t="s">
        <v>2983</v>
      </c>
      <c r="E263" s="305" t="s">
        <v>180</v>
      </c>
      <c r="F263" s="260">
        <v>557.99</v>
      </c>
      <c r="G263" s="260">
        <f>'RELATÓRIO ANALÍTICO - MODIFICAD'!H382</f>
        <v>83.536479999999997</v>
      </c>
      <c r="H263" s="261">
        <f>'BDI-EDIFICAÇÕES - NÃO DESONERAD'!$H$23</f>
        <v>0.2222616419077901</v>
      </c>
      <c r="I263" s="260">
        <f t="shared" si="60"/>
        <v>102.1</v>
      </c>
      <c r="J263" s="260">
        <f t="shared" si="61"/>
        <v>56970.77</v>
      </c>
    </row>
    <row r="264" spans="1:10" ht="28.5">
      <c r="A264" s="259" t="s">
        <v>1885</v>
      </c>
      <c r="B264" s="305">
        <v>96542</v>
      </c>
      <c r="C264" s="293" t="s">
        <v>1889</v>
      </c>
      <c r="D264" s="305" t="s">
        <v>125</v>
      </c>
      <c r="E264" s="305" t="s">
        <v>145</v>
      </c>
      <c r="F264" s="260">
        <v>0.96</v>
      </c>
      <c r="G264" s="260">
        <v>95.52</v>
      </c>
      <c r="H264" s="261">
        <f>'BDI-EDIFICAÇÕES - NÃO DESONERAD'!$H$23</f>
        <v>0.2222616419077901</v>
      </c>
      <c r="I264" s="260">
        <f t="shared" si="60"/>
        <v>116.75</v>
      </c>
      <c r="J264" s="260">
        <f t="shared" si="61"/>
        <v>112.08</v>
      </c>
    </row>
    <row r="265" spans="1:10" ht="14.25">
      <c r="A265" s="259" t="s">
        <v>1886</v>
      </c>
      <c r="B265" s="305">
        <v>103669</v>
      </c>
      <c r="C265" s="293" t="s">
        <v>1888</v>
      </c>
      <c r="D265" s="305" t="s">
        <v>125</v>
      </c>
      <c r="E265" s="305" t="s">
        <v>174</v>
      </c>
      <c r="F265" s="260">
        <v>0.75</v>
      </c>
      <c r="G265" s="260">
        <v>936.02</v>
      </c>
      <c r="H265" s="261">
        <f>'BDI-EDIFICAÇÕES - NÃO DESONERAD'!$H$23</f>
        <v>0.2222616419077901</v>
      </c>
      <c r="I265" s="260">
        <f t="shared" si="60"/>
        <v>1144.06</v>
      </c>
      <c r="J265" s="260">
        <f t="shared" si="61"/>
        <v>858.04</v>
      </c>
    </row>
    <row r="266" spans="1:10" ht="14.25">
      <c r="A266" s="259" t="s">
        <v>1887</v>
      </c>
      <c r="B266" s="305" t="s">
        <v>3167</v>
      </c>
      <c r="C266" s="293" t="s">
        <v>3271</v>
      </c>
      <c r="D266" s="305" t="s">
        <v>2983</v>
      </c>
      <c r="E266" s="305" t="s">
        <v>180</v>
      </c>
      <c r="F266" s="260">
        <v>9.5399999999999991</v>
      </c>
      <c r="G266" s="260">
        <f>'RELATÓRIO ANALÍTICO - MODIFICAD'!H1452</f>
        <v>147.71</v>
      </c>
      <c r="H266" s="261">
        <f>'BDI-EDIFICAÇÕES - NÃO DESONERAD'!$H$23</f>
        <v>0.2222616419077901</v>
      </c>
      <c r="I266" s="260">
        <f t="shared" si="60"/>
        <v>180.54</v>
      </c>
      <c r="J266" s="260">
        <f t="shared" si="61"/>
        <v>1722.35</v>
      </c>
    </row>
    <row r="267" spans="1:10" ht="28.5">
      <c r="A267" s="259" t="s">
        <v>1925</v>
      </c>
      <c r="B267" s="305" t="s">
        <v>3168</v>
      </c>
      <c r="C267" s="293" t="s">
        <v>3169</v>
      </c>
      <c r="D267" s="305" t="s">
        <v>2983</v>
      </c>
      <c r="E267" s="305" t="s">
        <v>145</v>
      </c>
      <c r="F267" s="260">
        <v>43.8</v>
      </c>
      <c r="G267" s="260">
        <f>'RELATÓRIO ANALÍTICO - MODIFICAD'!H1466</f>
        <v>694.86199999999997</v>
      </c>
      <c r="H267" s="261">
        <f>'BDI-EDIFICAÇÕES - NÃO DESONERAD'!$H$23</f>
        <v>0.2222616419077901</v>
      </c>
      <c r="I267" s="260">
        <f t="shared" si="60"/>
        <v>849.3</v>
      </c>
      <c r="J267" s="260">
        <f t="shared" si="61"/>
        <v>37199.339999999997</v>
      </c>
    </row>
    <row r="268" spans="1:10" s="110" customFormat="1" ht="26.25" customHeight="1">
      <c r="A268" s="272" t="s">
        <v>356</v>
      </c>
      <c r="B268" s="136" t="s">
        <v>1369</v>
      </c>
      <c r="C268" s="134"/>
      <c r="D268" s="134"/>
      <c r="E268" s="134"/>
      <c r="F268" s="273"/>
      <c r="G268" s="273"/>
      <c r="H268" s="273"/>
      <c r="I268" s="274"/>
      <c r="J268" s="275">
        <f>J269</f>
        <v>15945.65</v>
      </c>
    </row>
    <row r="269" spans="1:10" ht="28.5">
      <c r="A269" s="259" t="s">
        <v>357</v>
      </c>
      <c r="B269" s="305">
        <v>101094</v>
      </c>
      <c r="C269" s="293" t="s">
        <v>1965</v>
      </c>
      <c r="D269" s="305" t="s">
        <v>125</v>
      </c>
      <c r="E269" s="305" t="s">
        <v>180</v>
      </c>
      <c r="F269" s="260">
        <v>72.5</v>
      </c>
      <c r="G269" s="260">
        <v>179.95</v>
      </c>
      <c r="H269" s="261">
        <f>'BDI-EDIFICAÇÕES - NÃO DESONERAD'!$H$23</f>
        <v>0.2222616419077901</v>
      </c>
      <c r="I269" s="260">
        <f>TRUNC(G269*(1+H269),2)</f>
        <v>219.94</v>
      </c>
      <c r="J269" s="260">
        <f>TRUNC(F269*I269,2)</f>
        <v>15945.65</v>
      </c>
    </row>
    <row r="270" spans="1:10" s="110" customFormat="1" ht="26.25" customHeight="1">
      <c r="A270" s="268" t="s">
        <v>359</v>
      </c>
      <c r="B270" s="136" t="s">
        <v>360</v>
      </c>
      <c r="C270" s="134"/>
      <c r="D270" s="134"/>
      <c r="E270" s="134"/>
      <c r="F270" s="269"/>
      <c r="G270" s="269"/>
      <c r="H270" s="269"/>
      <c r="I270" s="270"/>
      <c r="J270" s="271">
        <f>J271+J281</f>
        <v>518103.85</v>
      </c>
    </row>
    <row r="271" spans="1:10" s="110" customFormat="1" ht="26.25" customHeight="1">
      <c r="A271" s="264" t="s">
        <v>361</v>
      </c>
      <c r="B271" s="136" t="s">
        <v>1926</v>
      </c>
      <c r="C271" s="134"/>
      <c r="D271" s="134"/>
      <c r="E271" s="134"/>
      <c r="F271" s="265"/>
      <c r="G271" s="265"/>
      <c r="H271" s="265"/>
      <c r="I271" s="266"/>
      <c r="J271" s="267">
        <f>SUM(J272:J280)</f>
        <v>360091.25</v>
      </c>
    </row>
    <row r="272" spans="1:10" ht="28.5">
      <c r="A272" s="259" t="s">
        <v>1927</v>
      </c>
      <c r="B272" s="305">
        <v>87878</v>
      </c>
      <c r="C272" s="293" t="s">
        <v>1935</v>
      </c>
      <c r="D272" s="305" t="s">
        <v>125</v>
      </c>
      <c r="E272" s="305" t="s">
        <v>145</v>
      </c>
      <c r="F272" s="260">
        <v>1892.88</v>
      </c>
      <c r="G272" s="260">
        <v>5.37</v>
      </c>
      <c r="H272" s="261">
        <f>'BDI-EDIFICAÇÕES - NÃO DESONERAD'!$H$23</f>
        <v>0.2222616419077901</v>
      </c>
      <c r="I272" s="260">
        <f t="shared" ref="I272:I280" si="62">TRUNC(G272*(1+H272),2)</f>
        <v>6.56</v>
      </c>
      <c r="J272" s="260">
        <f t="shared" ref="J272:J280" si="63">TRUNC(F272*I272,2)</f>
        <v>12417.29</v>
      </c>
    </row>
    <row r="273" spans="1:10" s="110" customFormat="1" ht="26.25" customHeight="1">
      <c r="A273" s="259" t="s">
        <v>1928</v>
      </c>
      <c r="B273" s="305">
        <v>4030</v>
      </c>
      <c r="C273" s="293" t="s">
        <v>1595</v>
      </c>
      <c r="D273" s="305" t="s">
        <v>125</v>
      </c>
      <c r="E273" s="305" t="s">
        <v>145</v>
      </c>
      <c r="F273" s="260">
        <v>323.16000000000003</v>
      </c>
      <c r="G273" s="260">
        <v>6.31</v>
      </c>
      <c r="H273" s="261">
        <f>'BDI-EDIFICAÇÕES - NÃO DESONERAD'!$H$23</f>
        <v>0.2222616419077901</v>
      </c>
      <c r="I273" s="260">
        <f t="shared" si="62"/>
        <v>7.71</v>
      </c>
      <c r="J273" s="260">
        <f t="shared" si="63"/>
        <v>2491.56</v>
      </c>
    </row>
    <row r="274" spans="1:10" ht="28.5">
      <c r="A274" s="259" t="s">
        <v>1929</v>
      </c>
      <c r="B274" s="305">
        <v>98555</v>
      </c>
      <c r="C274" s="293" t="s">
        <v>1597</v>
      </c>
      <c r="D274" s="305" t="s">
        <v>125</v>
      </c>
      <c r="E274" s="305" t="s">
        <v>145</v>
      </c>
      <c r="F274" s="260">
        <v>323.16000000000003</v>
      </c>
      <c r="G274" s="260">
        <v>33.99</v>
      </c>
      <c r="H274" s="261">
        <f>'BDI-EDIFICAÇÕES - NÃO DESONERAD'!$H$23</f>
        <v>0.2222616419077901</v>
      </c>
      <c r="I274" s="260">
        <f t="shared" si="62"/>
        <v>41.54</v>
      </c>
      <c r="J274" s="260">
        <f t="shared" si="63"/>
        <v>13424.06</v>
      </c>
    </row>
    <row r="275" spans="1:10" ht="28.5">
      <c r="A275" s="259" t="s">
        <v>1930</v>
      </c>
      <c r="B275" s="305">
        <v>87548</v>
      </c>
      <c r="C275" s="293" t="s">
        <v>1936</v>
      </c>
      <c r="D275" s="305" t="s">
        <v>125</v>
      </c>
      <c r="E275" s="305" t="s">
        <v>145</v>
      </c>
      <c r="F275" s="260">
        <v>1101.48</v>
      </c>
      <c r="G275" s="260">
        <v>33</v>
      </c>
      <c r="H275" s="261">
        <f>'BDI-EDIFICAÇÕES - NÃO DESONERAD'!$H$23</f>
        <v>0.2222616419077901</v>
      </c>
      <c r="I275" s="260">
        <f t="shared" si="62"/>
        <v>40.33</v>
      </c>
      <c r="J275" s="260">
        <f t="shared" si="63"/>
        <v>44422.68</v>
      </c>
    </row>
    <row r="276" spans="1:10" ht="28.5">
      <c r="A276" s="259" t="s">
        <v>1931</v>
      </c>
      <c r="B276" s="305">
        <v>96131</v>
      </c>
      <c r="C276" s="293" t="s">
        <v>3549</v>
      </c>
      <c r="D276" s="305" t="s">
        <v>125</v>
      </c>
      <c r="E276" s="305" t="s">
        <v>145</v>
      </c>
      <c r="F276" s="260">
        <v>1995.91</v>
      </c>
      <c r="G276" s="260">
        <v>30.9</v>
      </c>
      <c r="H276" s="261">
        <f>'BDI-EDIFICAÇÕES - NÃO DESONERAD'!$H$23</f>
        <v>0.2222616419077901</v>
      </c>
      <c r="I276" s="260">
        <f t="shared" ref="I276" si="64">TRUNC(G276*(1+H276),2)</f>
        <v>37.76</v>
      </c>
      <c r="J276" s="260">
        <f t="shared" ref="J276" si="65">TRUNC(F276*I276,2)</f>
        <v>75365.56</v>
      </c>
    </row>
    <row r="277" spans="1:10" ht="14.25">
      <c r="A277" s="259" t="s">
        <v>1932</v>
      </c>
      <c r="B277" s="305">
        <v>88485</v>
      </c>
      <c r="C277" s="293" t="s">
        <v>1937</v>
      </c>
      <c r="D277" s="305" t="s">
        <v>125</v>
      </c>
      <c r="E277" s="305" t="s">
        <v>145</v>
      </c>
      <c r="F277" s="260">
        <v>1995.91</v>
      </c>
      <c r="G277" s="260">
        <v>4.55</v>
      </c>
      <c r="H277" s="261">
        <f>'BDI-EDIFICAÇÕES - NÃO DESONERAD'!$H$23</f>
        <v>0.2222616419077901</v>
      </c>
      <c r="I277" s="260">
        <f t="shared" si="62"/>
        <v>5.56</v>
      </c>
      <c r="J277" s="260">
        <f t="shared" si="63"/>
        <v>11097.25</v>
      </c>
    </row>
    <row r="278" spans="1:10" ht="28.5">
      <c r="A278" s="259" t="s">
        <v>1933</v>
      </c>
      <c r="B278" s="305">
        <v>88489</v>
      </c>
      <c r="C278" s="293" t="s">
        <v>1938</v>
      </c>
      <c r="D278" s="305" t="s">
        <v>125</v>
      </c>
      <c r="E278" s="305" t="s">
        <v>145</v>
      </c>
      <c r="F278" s="260">
        <v>1995.91</v>
      </c>
      <c r="G278" s="260">
        <v>13.94</v>
      </c>
      <c r="H278" s="261">
        <f>'BDI-EDIFICAÇÕES - NÃO DESONERAD'!$H$23</f>
        <v>0.2222616419077901</v>
      </c>
      <c r="I278" s="260">
        <f t="shared" si="62"/>
        <v>17.03</v>
      </c>
      <c r="J278" s="260">
        <f t="shared" si="63"/>
        <v>33990.339999999997</v>
      </c>
    </row>
    <row r="279" spans="1:10" ht="28.5">
      <c r="A279" s="259" t="s">
        <v>1934</v>
      </c>
      <c r="B279" s="305">
        <v>87546</v>
      </c>
      <c r="C279" s="293" t="s">
        <v>1383</v>
      </c>
      <c r="D279" s="305" t="s">
        <v>125</v>
      </c>
      <c r="E279" s="305" t="s">
        <v>145</v>
      </c>
      <c r="F279" s="260">
        <v>791.4</v>
      </c>
      <c r="G279" s="260">
        <v>36.380000000000003</v>
      </c>
      <c r="H279" s="261">
        <f>'BDI-EDIFICAÇÕES - NÃO DESONERAD'!$H$23</f>
        <v>0.2222616419077901</v>
      </c>
      <c r="I279" s="260">
        <f t="shared" si="62"/>
        <v>44.46</v>
      </c>
      <c r="J279" s="260">
        <f t="shared" si="63"/>
        <v>35185.64</v>
      </c>
    </row>
    <row r="280" spans="1:10" ht="42.75">
      <c r="A280" s="259" t="s">
        <v>3548</v>
      </c>
      <c r="B280" s="305" t="s">
        <v>3170</v>
      </c>
      <c r="C280" s="293" t="s">
        <v>3171</v>
      </c>
      <c r="D280" s="305" t="s">
        <v>2983</v>
      </c>
      <c r="E280" s="305" t="s">
        <v>145</v>
      </c>
      <c r="F280" s="260">
        <v>791.4</v>
      </c>
      <c r="G280" s="260">
        <f>'RELATÓRIO ANALÍTICO - MODIFICAD'!H1480</f>
        <v>136.155</v>
      </c>
      <c r="H280" s="261">
        <f>'BDI-EDIFICAÇÕES - NÃO DESONERAD'!$H$23</f>
        <v>0.2222616419077901</v>
      </c>
      <c r="I280" s="260">
        <f t="shared" si="62"/>
        <v>166.41</v>
      </c>
      <c r="J280" s="260">
        <f t="shared" si="63"/>
        <v>131696.87</v>
      </c>
    </row>
    <row r="281" spans="1:10" s="110" customFormat="1" ht="26.25" customHeight="1">
      <c r="A281" s="272" t="s">
        <v>362</v>
      </c>
      <c r="B281" s="136" t="s">
        <v>404</v>
      </c>
      <c r="C281" s="134"/>
      <c r="D281" s="134"/>
      <c r="E281" s="134"/>
      <c r="F281" s="273"/>
      <c r="G281" s="273"/>
      <c r="H281" s="273"/>
      <c r="I281" s="274"/>
      <c r="J281" s="275">
        <f>SUM(J282:J284)</f>
        <v>158012.6</v>
      </c>
    </row>
    <row r="282" spans="1:10" s="110" customFormat="1" ht="26.25" customHeight="1">
      <c r="A282" s="259" t="s">
        <v>1941</v>
      </c>
      <c r="B282" s="305">
        <v>87878</v>
      </c>
      <c r="C282" s="293" t="s">
        <v>1939</v>
      </c>
      <c r="D282" s="305" t="s">
        <v>125</v>
      </c>
      <c r="E282" s="305" t="s">
        <v>145</v>
      </c>
      <c r="F282" s="260">
        <v>1374.74</v>
      </c>
      <c r="G282" s="260">
        <v>5.37</v>
      </c>
      <c r="H282" s="261">
        <f>'BDI-EDIFICAÇÕES - NÃO DESONERAD'!$H$23</f>
        <v>0.2222616419077901</v>
      </c>
      <c r="I282" s="260">
        <f>TRUNC(G282*(1+H282),2)</f>
        <v>6.56</v>
      </c>
      <c r="J282" s="260">
        <f t="shared" ref="J282:J284" si="66">TRUNC(F282*I282,2)</f>
        <v>9018.2900000000009</v>
      </c>
    </row>
    <row r="283" spans="1:10" s="110" customFormat="1" ht="26.25" customHeight="1">
      <c r="A283" s="259" t="s">
        <v>1942</v>
      </c>
      <c r="B283" s="305">
        <v>87548</v>
      </c>
      <c r="C283" s="293" t="s">
        <v>1940</v>
      </c>
      <c r="D283" s="305" t="s">
        <v>125</v>
      </c>
      <c r="E283" s="305" t="s">
        <v>145</v>
      </c>
      <c r="F283" s="260">
        <v>1374.74</v>
      </c>
      <c r="G283" s="260">
        <v>33</v>
      </c>
      <c r="H283" s="261">
        <f>'BDI-EDIFICAÇÕES - NÃO DESONERAD'!$H$23</f>
        <v>0.2222616419077901</v>
      </c>
      <c r="I283" s="260">
        <f>TRUNC(G283*(1+H283),2)</f>
        <v>40.33</v>
      </c>
      <c r="J283" s="260">
        <f t="shared" si="66"/>
        <v>55443.26</v>
      </c>
    </row>
    <row r="284" spans="1:10" s="110" customFormat="1" ht="26.25" customHeight="1">
      <c r="A284" s="259" t="s">
        <v>1943</v>
      </c>
      <c r="B284" s="305" t="s">
        <v>3172</v>
      </c>
      <c r="C284" s="293" t="s">
        <v>3173</v>
      </c>
      <c r="D284" s="305" t="s">
        <v>2983</v>
      </c>
      <c r="E284" s="305" t="s">
        <v>145</v>
      </c>
      <c r="F284" s="260">
        <v>1374.74</v>
      </c>
      <c r="G284" s="260">
        <f>'RELATÓRIO ANALÍTICO - MODIFICAD'!H1490</f>
        <v>55.677</v>
      </c>
      <c r="H284" s="261">
        <f>'BDI-EDIFICAÇÕES - NÃO DESONERAD'!$H$23</f>
        <v>0.2222616419077901</v>
      </c>
      <c r="I284" s="260">
        <f>TRUNC(G284*(1+H284),2)</f>
        <v>68.05</v>
      </c>
      <c r="J284" s="260">
        <f t="shared" si="66"/>
        <v>93551.05</v>
      </c>
    </row>
    <row r="285" spans="1:10" s="110" customFormat="1" ht="26.25" customHeight="1">
      <c r="A285" s="272" t="s">
        <v>366</v>
      </c>
      <c r="B285" s="136" t="s">
        <v>367</v>
      </c>
      <c r="C285" s="134"/>
      <c r="D285" s="134"/>
      <c r="E285" s="134"/>
      <c r="F285" s="273"/>
      <c r="G285" s="273"/>
      <c r="H285" s="273"/>
      <c r="I285" s="274"/>
      <c r="J285" s="275">
        <f>SUM(J286:J289)</f>
        <v>3141.33</v>
      </c>
    </row>
    <row r="286" spans="1:10" s="110" customFormat="1" ht="26.25" customHeight="1">
      <c r="A286" s="259" t="s">
        <v>368</v>
      </c>
      <c r="B286" s="305">
        <v>87878</v>
      </c>
      <c r="C286" s="293" t="s">
        <v>254</v>
      </c>
      <c r="D286" s="305" t="s">
        <v>125</v>
      </c>
      <c r="E286" s="305" t="s">
        <v>145</v>
      </c>
      <c r="F286" s="260">
        <v>35</v>
      </c>
      <c r="G286" s="260">
        <v>5.37</v>
      </c>
      <c r="H286" s="261">
        <f>'BDI-EDIFICAÇÕES - NÃO DESONERAD'!$H$23</f>
        <v>0.2222616419077901</v>
      </c>
      <c r="I286" s="260">
        <f>TRUNC(G286*(1+H286),2)</f>
        <v>6.56</v>
      </c>
      <c r="J286" s="260">
        <f t="shared" ref="J286:J289" si="67">TRUNC(F286*I286,2)</f>
        <v>229.6</v>
      </c>
    </row>
    <row r="287" spans="1:10" ht="28.5">
      <c r="A287" s="259" t="s">
        <v>369</v>
      </c>
      <c r="B287" s="305">
        <v>87548</v>
      </c>
      <c r="C287" s="293" t="s">
        <v>363</v>
      </c>
      <c r="D287" s="305" t="s">
        <v>125</v>
      </c>
      <c r="E287" s="305" t="s">
        <v>145</v>
      </c>
      <c r="F287" s="260">
        <v>35</v>
      </c>
      <c r="G287" s="260">
        <v>33</v>
      </c>
      <c r="H287" s="261">
        <f>'BDI-EDIFICAÇÕES - NÃO DESONERAD'!$H$23</f>
        <v>0.2222616419077901</v>
      </c>
      <c r="I287" s="260">
        <f>TRUNC(G287*(1+H287),2)</f>
        <v>40.33</v>
      </c>
      <c r="J287" s="260">
        <f t="shared" si="67"/>
        <v>1411.55</v>
      </c>
    </row>
    <row r="288" spans="1:10" ht="14.25">
      <c r="A288" s="259" t="s">
        <v>370</v>
      </c>
      <c r="B288" s="305">
        <v>88484</v>
      </c>
      <c r="C288" s="293" t="s">
        <v>371</v>
      </c>
      <c r="D288" s="305" t="s">
        <v>125</v>
      </c>
      <c r="E288" s="305" t="s">
        <v>145</v>
      </c>
      <c r="F288" s="260">
        <v>55.46</v>
      </c>
      <c r="G288" s="260">
        <v>5.62</v>
      </c>
      <c r="H288" s="261">
        <f>'BDI-EDIFICAÇÕES - NÃO DESONERAD'!$H$23</f>
        <v>0.2222616419077901</v>
      </c>
      <c r="I288" s="260">
        <f>TRUNC(G288*(1+H288),2)</f>
        <v>6.86</v>
      </c>
      <c r="J288" s="260">
        <f t="shared" si="67"/>
        <v>380.45</v>
      </c>
    </row>
    <row r="289" spans="1:10" ht="14.25">
      <c r="A289" s="259" t="s">
        <v>372</v>
      </c>
      <c r="B289" s="305">
        <v>88488</v>
      </c>
      <c r="C289" s="293" t="s">
        <v>373</v>
      </c>
      <c r="D289" s="305" t="s">
        <v>125</v>
      </c>
      <c r="E289" s="305" t="s">
        <v>145</v>
      </c>
      <c r="F289" s="260">
        <v>55.46</v>
      </c>
      <c r="G289" s="260">
        <v>16.52</v>
      </c>
      <c r="H289" s="261">
        <f>'BDI-EDIFICAÇÕES - NÃO DESONERAD'!$H$23</f>
        <v>0.2222616419077901</v>
      </c>
      <c r="I289" s="260">
        <f>TRUNC(G289*(1+H289),2)</f>
        <v>20.190000000000001</v>
      </c>
      <c r="J289" s="260">
        <f t="shared" si="67"/>
        <v>1119.73</v>
      </c>
    </row>
    <row r="290" spans="1:10" s="110" customFormat="1" ht="26.25" customHeight="1">
      <c r="A290" s="272" t="s">
        <v>374</v>
      </c>
      <c r="B290" s="136" t="s">
        <v>375</v>
      </c>
      <c r="C290" s="134"/>
      <c r="D290" s="134"/>
      <c r="E290" s="134"/>
      <c r="F290" s="273"/>
      <c r="G290" s="273"/>
      <c r="H290" s="273"/>
      <c r="I290" s="274"/>
      <c r="J290" s="275">
        <f>SUM(J291:J295)</f>
        <v>194154.86</v>
      </c>
    </row>
    <row r="291" spans="1:10" ht="28.5">
      <c r="A291" s="259" t="s">
        <v>376</v>
      </c>
      <c r="B291" s="305" t="s">
        <v>3018</v>
      </c>
      <c r="C291" s="293" t="s">
        <v>3019</v>
      </c>
      <c r="D291" s="305" t="s">
        <v>2983</v>
      </c>
      <c r="E291" s="305" t="s">
        <v>145</v>
      </c>
      <c r="F291" s="260">
        <v>1128.56</v>
      </c>
      <c r="G291" s="260">
        <f>'RELATÓRIO ANALÍTICO - MODIFICAD'!H388</f>
        <v>132.16</v>
      </c>
      <c r="H291" s="261">
        <f>'BDI-EDIFICAÇÕES - NÃO DESONERAD'!$H$23</f>
        <v>0.2222616419077901</v>
      </c>
      <c r="I291" s="260">
        <f>TRUNC(G291*(1+H291),2)</f>
        <v>161.53</v>
      </c>
      <c r="J291" s="260">
        <f t="shared" ref="J291:J293" si="68">TRUNC(F291*I291,2)</f>
        <v>182296.29</v>
      </c>
    </row>
    <row r="292" spans="1:10" ht="28.5">
      <c r="A292" s="259" t="s">
        <v>377</v>
      </c>
      <c r="B292" s="305">
        <v>96114</v>
      </c>
      <c r="C292" s="293" t="s">
        <v>1946</v>
      </c>
      <c r="D292" s="305" t="s">
        <v>125</v>
      </c>
      <c r="E292" s="305" t="s">
        <v>145</v>
      </c>
      <c r="F292" s="260">
        <v>99.2</v>
      </c>
      <c r="G292" s="260">
        <v>70.17</v>
      </c>
      <c r="H292" s="261">
        <f>'BDI-EDIFICAÇÕES - NÃO DESONERAD'!$H$23</f>
        <v>0.2222616419077901</v>
      </c>
      <c r="I292" s="260">
        <f>TRUNC(G292*(1+H292),2)</f>
        <v>85.76</v>
      </c>
      <c r="J292" s="260">
        <f t="shared" si="68"/>
        <v>8507.39</v>
      </c>
    </row>
    <row r="293" spans="1:10" ht="28.5">
      <c r="A293" s="259" t="s">
        <v>1944</v>
      </c>
      <c r="B293" s="305">
        <v>96114</v>
      </c>
      <c r="C293" s="293" t="s">
        <v>1945</v>
      </c>
      <c r="D293" s="305" t="s">
        <v>125</v>
      </c>
      <c r="E293" s="305" t="s">
        <v>145</v>
      </c>
      <c r="F293" s="260">
        <v>5.92</v>
      </c>
      <c r="G293" s="260">
        <v>70.17</v>
      </c>
      <c r="H293" s="261">
        <f>'BDI-EDIFICAÇÕES - NÃO DESONERAD'!$H$23</f>
        <v>0.2222616419077901</v>
      </c>
      <c r="I293" s="260">
        <f>TRUNC(G293*(1+H293),2)</f>
        <v>85.76</v>
      </c>
      <c r="J293" s="260">
        <f t="shared" si="68"/>
        <v>507.69</v>
      </c>
    </row>
    <row r="294" spans="1:10" ht="14.25">
      <c r="A294" s="259" t="s">
        <v>3550</v>
      </c>
      <c r="B294" s="305">
        <v>88484</v>
      </c>
      <c r="C294" s="293" t="s">
        <v>371</v>
      </c>
      <c r="D294" s="305" t="s">
        <v>125</v>
      </c>
      <c r="E294" s="305" t="s">
        <v>145</v>
      </c>
      <c r="F294" s="260">
        <v>105.12</v>
      </c>
      <c r="G294" s="260">
        <v>5.62</v>
      </c>
      <c r="H294" s="261">
        <f>'BDI-EDIFICAÇÕES - NÃO DESONERAD'!$H$23</f>
        <v>0.2222616419077901</v>
      </c>
      <c r="I294" s="260">
        <f t="shared" ref="I294:I295" si="69">TRUNC(G294*(1+H294),2)</f>
        <v>6.86</v>
      </c>
      <c r="J294" s="260">
        <f t="shared" ref="J294:J295" si="70">TRUNC(F294*I294,2)</f>
        <v>721.12</v>
      </c>
    </row>
    <row r="295" spans="1:10" ht="14.25">
      <c r="A295" s="259" t="s">
        <v>3551</v>
      </c>
      <c r="B295" s="305">
        <v>88488</v>
      </c>
      <c r="C295" s="293" t="s">
        <v>373</v>
      </c>
      <c r="D295" s="305" t="s">
        <v>125</v>
      </c>
      <c r="E295" s="305" t="s">
        <v>145</v>
      </c>
      <c r="F295" s="260">
        <v>105.12</v>
      </c>
      <c r="G295" s="260">
        <v>16.52</v>
      </c>
      <c r="H295" s="261">
        <f>'BDI-EDIFICAÇÕES - NÃO DESONERAD'!$H$23</f>
        <v>0.2222616419077901</v>
      </c>
      <c r="I295" s="260">
        <f t="shared" si="69"/>
        <v>20.190000000000001</v>
      </c>
      <c r="J295" s="260">
        <f t="shared" si="70"/>
        <v>2122.37</v>
      </c>
    </row>
    <row r="296" spans="1:10" s="110" customFormat="1" ht="26.25" customHeight="1">
      <c r="A296" s="268" t="s">
        <v>378</v>
      </c>
      <c r="B296" s="136" t="s">
        <v>379</v>
      </c>
      <c r="C296" s="134"/>
      <c r="D296" s="134"/>
      <c r="E296" s="134"/>
      <c r="F296" s="269"/>
      <c r="G296" s="269"/>
      <c r="H296" s="269"/>
      <c r="I296" s="270"/>
      <c r="J296" s="271">
        <f>J297+J326</f>
        <v>399039.65</v>
      </c>
    </row>
    <row r="297" spans="1:10" s="110" customFormat="1" ht="26.25" customHeight="1">
      <c r="A297" s="264" t="s">
        <v>380</v>
      </c>
      <c r="B297" s="136" t="s">
        <v>381</v>
      </c>
      <c r="C297" s="134"/>
      <c r="D297" s="134"/>
      <c r="E297" s="134"/>
      <c r="F297" s="265"/>
      <c r="G297" s="265"/>
      <c r="H297" s="265"/>
      <c r="I297" s="266"/>
      <c r="J297" s="267">
        <f>SUM(J298:J325)</f>
        <v>384513.71</v>
      </c>
    </row>
    <row r="298" spans="1:10" ht="42.75">
      <c r="A298" s="259" t="s">
        <v>382</v>
      </c>
      <c r="B298" s="305" t="s">
        <v>3174</v>
      </c>
      <c r="C298" s="293" t="s">
        <v>3609</v>
      </c>
      <c r="D298" s="305" t="s">
        <v>2983</v>
      </c>
      <c r="E298" s="305" t="s">
        <v>150</v>
      </c>
      <c r="F298" s="260">
        <v>16</v>
      </c>
      <c r="G298" s="260">
        <f>'RELATÓRIO ANALÍTICO - MODIFICAD'!H1506</f>
        <v>2974.9273333333331</v>
      </c>
      <c r="H298" s="261">
        <f>'BDI-EDIFICAÇÕES - NÃO DESONERAD'!$H$23</f>
        <v>0.2222616419077901</v>
      </c>
      <c r="I298" s="260">
        <f t="shared" ref="I298:I324" si="71">TRUNC(G298*(1+H298),2)</f>
        <v>3636.13</v>
      </c>
      <c r="J298" s="260">
        <f t="shared" ref="J298:J325" si="72">TRUNC(F298*I298,2)</f>
        <v>58178.080000000002</v>
      </c>
    </row>
    <row r="299" spans="1:10" ht="42.75">
      <c r="A299" s="259" t="s">
        <v>383</v>
      </c>
      <c r="B299" s="305" t="s">
        <v>3175</v>
      </c>
      <c r="C299" s="293" t="s">
        <v>3272</v>
      </c>
      <c r="D299" s="305" t="s">
        <v>2983</v>
      </c>
      <c r="E299" s="305" t="s">
        <v>150</v>
      </c>
      <c r="F299" s="260">
        <v>18</v>
      </c>
      <c r="G299" s="260">
        <f>'RELATÓRIO ANALÍTICO - MODIFICAD'!H1522</f>
        <v>2818.9940000000001</v>
      </c>
      <c r="H299" s="261">
        <f>'BDI-EDIFICAÇÕES - NÃO DESONERAD'!$H$23</f>
        <v>0.2222616419077901</v>
      </c>
      <c r="I299" s="260">
        <f t="shared" si="71"/>
        <v>3445.54</v>
      </c>
      <c r="J299" s="260">
        <f t="shared" si="72"/>
        <v>62019.72</v>
      </c>
    </row>
    <row r="300" spans="1:10" ht="42.75">
      <c r="A300" s="259" t="s">
        <v>385</v>
      </c>
      <c r="B300" s="305" t="s">
        <v>3176</v>
      </c>
      <c r="C300" s="293" t="s">
        <v>3177</v>
      </c>
      <c r="D300" s="305" t="s">
        <v>2983</v>
      </c>
      <c r="E300" s="305" t="s">
        <v>150</v>
      </c>
      <c r="F300" s="260">
        <v>18</v>
      </c>
      <c r="G300" s="260">
        <f>'RELATÓRIO ANALÍTICO - MODIFICAD'!H1537</f>
        <v>785.90749999999991</v>
      </c>
      <c r="H300" s="261">
        <f>'BDI-EDIFICAÇÕES - NÃO DESONERAD'!$H$23</f>
        <v>0.2222616419077901</v>
      </c>
      <c r="I300" s="260">
        <f t="shared" si="71"/>
        <v>960.58</v>
      </c>
      <c r="J300" s="260">
        <f t="shared" si="72"/>
        <v>17290.439999999999</v>
      </c>
    </row>
    <row r="301" spans="1:10" ht="28.5">
      <c r="A301" s="259" t="s">
        <v>386</v>
      </c>
      <c r="B301" s="305" t="s">
        <v>3178</v>
      </c>
      <c r="C301" s="293" t="s">
        <v>3179</v>
      </c>
      <c r="D301" s="305" t="s">
        <v>2983</v>
      </c>
      <c r="E301" s="305" t="s">
        <v>150</v>
      </c>
      <c r="F301" s="260">
        <v>16</v>
      </c>
      <c r="G301" s="260">
        <f>'RELATÓRIO ANALÍTICO - MODIFICAD'!H1550</f>
        <v>382.52750000000003</v>
      </c>
      <c r="H301" s="261">
        <f>'BDI-EDIFICAÇÕES - NÃO DESONERAD'!$H$23</f>
        <v>0.2222616419077901</v>
      </c>
      <c r="I301" s="260">
        <f t="shared" si="71"/>
        <v>467.54</v>
      </c>
      <c r="J301" s="260">
        <f t="shared" si="72"/>
        <v>7480.64</v>
      </c>
    </row>
    <row r="302" spans="1:10" ht="14.25">
      <c r="A302" s="259" t="s">
        <v>387</v>
      </c>
      <c r="B302" s="305" t="s">
        <v>3020</v>
      </c>
      <c r="C302" s="293" t="s">
        <v>3021</v>
      </c>
      <c r="D302" s="305" t="s">
        <v>2983</v>
      </c>
      <c r="E302" s="305" t="s">
        <v>150</v>
      </c>
      <c r="F302" s="260">
        <v>4</v>
      </c>
      <c r="G302" s="260">
        <f>'RELATÓRIO ANALÍTICO - MODIFICAD'!H400</f>
        <v>529.58346000000006</v>
      </c>
      <c r="H302" s="261">
        <f>'BDI-EDIFICAÇÕES - NÃO DESONERAD'!$H$23</f>
        <v>0.2222616419077901</v>
      </c>
      <c r="I302" s="260">
        <f t="shared" si="71"/>
        <v>647.28</v>
      </c>
      <c r="J302" s="260">
        <f t="shared" si="72"/>
        <v>2589.12</v>
      </c>
    </row>
    <row r="303" spans="1:10" ht="28.5">
      <c r="A303" s="259" t="s">
        <v>388</v>
      </c>
      <c r="B303" s="305" t="s">
        <v>3180</v>
      </c>
      <c r="C303" s="293" t="s">
        <v>3273</v>
      </c>
      <c r="D303" s="305" t="s">
        <v>2983</v>
      </c>
      <c r="E303" s="305" t="s">
        <v>150</v>
      </c>
      <c r="F303" s="260">
        <v>16</v>
      </c>
      <c r="G303" s="260">
        <f>'RELATÓRIO ANALÍTICO - MODIFICAD'!H1561</f>
        <v>271.56</v>
      </c>
      <c r="H303" s="261">
        <f>'BDI-EDIFICAÇÕES - NÃO DESONERAD'!$H$23</f>
        <v>0.2222616419077901</v>
      </c>
      <c r="I303" s="260">
        <f t="shared" si="71"/>
        <v>331.91</v>
      </c>
      <c r="J303" s="260">
        <f t="shared" si="72"/>
        <v>5310.56</v>
      </c>
    </row>
    <row r="304" spans="1:10" s="110" customFormat="1" ht="26.25" customHeight="1">
      <c r="A304" s="259" t="s">
        <v>389</v>
      </c>
      <c r="B304" s="305" t="s">
        <v>3181</v>
      </c>
      <c r="C304" s="293" t="s">
        <v>3182</v>
      </c>
      <c r="D304" s="305" t="s">
        <v>2983</v>
      </c>
      <c r="E304" s="305" t="s">
        <v>150</v>
      </c>
      <c r="F304" s="260">
        <v>18</v>
      </c>
      <c r="G304" s="260">
        <f>'RELATÓRIO ANALÍTICO - MODIFICAD'!H1572</f>
        <v>1026.96</v>
      </c>
      <c r="H304" s="261">
        <f>'BDI-EDIFICAÇÕES - NÃO DESONERAD'!$H$23</f>
        <v>0.2222616419077901</v>
      </c>
      <c r="I304" s="260">
        <f t="shared" si="71"/>
        <v>1255.21</v>
      </c>
      <c r="J304" s="260">
        <f t="shared" si="72"/>
        <v>22593.78</v>
      </c>
    </row>
    <row r="305" spans="1:10" ht="14.25">
      <c r="A305" s="259" t="s">
        <v>390</v>
      </c>
      <c r="B305" s="305" t="s">
        <v>3183</v>
      </c>
      <c r="C305" s="293" t="s">
        <v>3610</v>
      </c>
      <c r="D305" s="305" t="s">
        <v>2983</v>
      </c>
      <c r="E305" s="305" t="s">
        <v>150</v>
      </c>
      <c r="F305" s="260">
        <v>13</v>
      </c>
      <c r="G305" s="260">
        <f>'RELATÓRIO ANALÍTICO - MODIFICAD'!H1583</f>
        <v>82.09</v>
      </c>
      <c r="H305" s="261">
        <f>'BDI-EDIFICAÇÕES - NÃO DESONERAD'!$H$23</f>
        <v>0.2222616419077901</v>
      </c>
      <c r="I305" s="260">
        <f t="shared" si="71"/>
        <v>100.33</v>
      </c>
      <c r="J305" s="260">
        <f t="shared" si="72"/>
        <v>1304.29</v>
      </c>
    </row>
    <row r="306" spans="1:10" ht="14.25">
      <c r="A306" s="259" t="s">
        <v>594</v>
      </c>
      <c r="B306" s="305" t="s">
        <v>2982</v>
      </c>
      <c r="C306" s="293" t="s">
        <v>3274</v>
      </c>
      <c r="D306" s="305" t="s">
        <v>2983</v>
      </c>
      <c r="E306" s="305" t="s">
        <v>384</v>
      </c>
      <c r="F306" s="260">
        <v>4</v>
      </c>
      <c r="G306" s="260">
        <f>'RELATÓRIO ANALÍTICO - MODIFICAD'!H47</f>
        <v>681.37269100000003</v>
      </c>
      <c r="H306" s="261">
        <f>'BDI-EDIFICAÇÕES - NÃO DESONERAD'!$H$23</f>
        <v>0.2222616419077901</v>
      </c>
      <c r="I306" s="260">
        <f t="shared" si="71"/>
        <v>832.81</v>
      </c>
      <c r="J306" s="260">
        <f t="shared" si="72"/>
        <v>3331.24</v>
      </c>
    </row>
    <row r="307" spans="1:10" ht="28.5">
      <c r="A307" s="259" t="s">
        <v>595</v>
      </c>
      <c r="B307" s="305">
        <v>89354</v>
      </c>
      <c r="C307" s="293" t="s">
        <v>1953</v>
      </c>
      <c r="D307" s="305" t="s">
        <v>125</v>
      </c>
      <c r="E307" s="305" t="s">
        <v>150</v>
      </c>
      <c r="F307" s="260">
        <v>4</v>
      </c>
      <c r="G307" s="260">
        <v>535.08000000000004</v>
      </c>
      <c r="H307" s="261">
        <f>'BDI-EDIFICAÇÕES - NÃO DESONERAD'!$H$23</f>
        <v>0.2222616419077901</v>
      </c>
      <c r="I307" s="260">
        <f t="shared" si="71"/>
        <v>654</v>
      </c>
      <c r="J307" s="260">
        <f t="shared" si="72"/>
        <v>2616</v>
      </c>
    </row>
    <row r="308" spans="1:10" ht="28.5">
      <c r="A308" s="259" t="s">
        <v>596</v>
      </c>
      <c r="B308" s="305" t="s">
        <v>3022</v>
      </c>
      <c r="C308" s="293" t="s">
        <v>3275</v>
      </c>
      <c r="D308" s="305" t="s">
        <v>2983</v>
      </c>
      <c r="E308" s="305" t="s">
        <v>150</v>
      </c>
      <c r="F308" s="260">
        <v>18</v>
      </c>
      <c r="G308" s="260">
        <f>'RELATÓRIO ANALÍTICO - MODIFICAD'!H410</f>
        <v>168.29999999999998</v>
      </c>
      <c r="H308" s="261">
        <f>'BDI-EDIFICAÇÕES - NÃO DESONERAD'!$H$23</f>
        <v>0.2222616419077901</v>
      </c>
      <c r="I308" s="260">
        <f t="shared" si="71"/>
        <v>205.7</v>
      </c>
      <c r="J308" s="260">
        <f t="shared" si="72"/>
        <v>3702.6</v>
      </c>
    </row>
    <row r="309" spans="1:10" ht="28.5">
      <c r="A309" s="259" t="s">
        <v>597</v>
      </c>
      <c r="B309" s="305">
        <v>100875</v>
      </c>
      <c r="C309" s="293" t="s">
        <v>1964</v>
      </c>
      <c r="D309" s="305" t="s">
        <v>125</v>
      </c>
      <c r="E309" s="305" t="s">
        <v>150</v>
      </c>
      <c r="F309" s="260">
        <v>4</v>
      </c>
      <c r="G309" s="260">
        <v>1045.78</v>
      </c>
      <c r="H309" s="261">
        <f>'BDI-EDIFICAÇÕES - NÃO DESONERAD'!$H$23</f>
        <v>0.2222616419077901</v>
      </c>
      <c r="I309" s="260">
        <f t="shared" si="71"/>
        <v>1278.21</v>
      </c>
      <c r="J309" s="260">
        <f t="shared" si="72"/>
        <v>5112.84</v>
      </c>
    </row>
    <row r="310" spans="1:10" ht="28.5">
      <c r="A310" s="259" t="s">
        <v>598</v>
      </c>
      <c r="B310" s="305">
        <v>100867</v>
      </c>
      <c r="C310" s="293" t="s">
        <v>1833</v>
      </c>
      <c r="D310" s="305" t="s">
        <v>125</v>
      </c>
      <c r="E310" s="305" t="s">
        <v>150</v>
      </c>
      <c r="F310" s="260">
        <v>4</v>
      </c>
      <c r="G310" s="260">
        <v>327.19</v>
      </c>
      <c r="H310" s="261">
        <f>'BDI-EDIFICAÇÕES - NÃO DESONERAD'!$H$23</f>
        <v>0.2222616419077901</v>
      </c>
      <c r="I310" s="260">
        <f t="shared" si="71"/>
        <v>399.91</v>
      </c>
      <c r="J310" s="260">
        <f t="shared" si="72"/>
        <v>1599.64</v>
      </c>
    </row>
    <row r="311" spans="1:10" s="110" customFormat="1" ht="26.25" customHeight="1">
      <c r="A311" s="259" t="s">
        <v>1598</v>
      </c>
      <c r="B311" s="305" t="s">
        <v>3023</v>
      </c>
      <c r="C311" s="293" t="s">
        <v>3276</v>
      </c>
      <c r="D311" s="305" t="s">
        <v>2983</v>
      </c>
      <c r="E311" s="305" t="s">
        <v>150</v>
      </c>
      <c r="F311" s="260">
        <v>32</v>
      </c>
      <c r="G311" s="260">
        <f>'RELATÓRIO ANALÍTICO - MODIFICAD'!H420</f>
        <v>152.72</v>
      </c>
      <c r="H311" s="261">
        <f>'BDI-EDIFICAÇÕES - NÃO DESONERAD'!$H$23</f>
        <v>0.2222616419077901</v>
      </c>
      <c r="I311" s="260">
        <f t="shared" si="71"/>
        <v>186.66</v>
      </c>
      <c r="J311" s="260">
        <f t="shared" si="72"/>
        <v>5973.12</v>
      </c>
    </row>
    <row r="312" spans="1:10" ht="28.5">
      <c r="A312" s="259" t="s">
        <v>1823</v>
      </c>
      <c r="B312" s="305">
        <v>100867</v>
      </c>
      <c r="C312" s="293" t="s">
        <v>1833</v>
      </c>
      <c r="D312" s="305" t="s">
        <v>125</v>
      </c>
      <c r="E312" s="305" t="s">
        <v>150</v>
      </c>
      <c r="F312" s="260">
        <v>30</v>
      </c>
      <c r="G312" s="260">
        <v>327.19</v>
      </c>
      <c r="H312" s="261">
        <f>'BDI-EDIFICAÇÕES - NÃO DESONERAD'!$H$23</f>
        <v>0.2222616419077901</v>
      </c>
      <c r="I312" s="260">
        <f t="shared" si="71"/>
        <v>399.91</v>
      </c>
      <c r="J312" s="260">
        <f t="shared" si="72"/>
        <v>11997.3</v>
      </c>
    </row>
    <row r="313" spans="1:10" ht="28.5">
      <c r="A313" s="259" t="s">
        <v>1824</v>
      </c>
      <c r="B313" s="305">
        <v>100868</v>
      </c>
      <c r="C313" s="293" t="s">
        <v>1834</v>
      </c>
      <c r="D313" s="305" t="s">
        <v>125</v>
      </c>
      <c r="E313" s="305" t="s">
        <v>150</v>
      </c>
      <c r="F313" s="260">
        <v>36</v>
      </c>
      <c r="G313" s="260">
        <v>339.49</v>
      </c>
      <c r="H313" s="261">
        <f>'BDI-EDIFICAÇÕES - NÃO DESONERAD'!$H$23</f>
        <v>0.2222616419077901</v>
      </c>
      <c r="I313" s="260">
        <f t="shared" si="71"/>
        <v>414.94</v>
      </c>
      <c r="J313" s="260">
        <f t="shared" si="72"/>
        <v>14937.84</v>
      </c>
    </row>
    <row r="314" spans="1:10" ht="14.25">
      <c r="A314" s="259" t="s">
        <v>1825</v>
      </c>
      <c r="B314" s="305" t="s">
        <v>3024</v>
      </c>
      <c r="C314" s="293" t="s">
        <v>3025</v>
      </c>
      <c r="D314" s="305" t="s">
        <v>2983</v>
      </c>
      <c r="E314" s="305" t="s">
        <v>150</v>
      </c>
      <c r="F314" s="260">
        <v>26</v>
      </c>
      <c r="G314" s="260">
        <f>'RELATÓRIO ANALÍTICO - MODIFICAD'!H429</f>
        <v>76.705000000000013</v>
      </c>
      <c r="H314" s="261">
        <f>'BDI-EDIFICAÇÕES - NÃO DESONERAD'!$H$23</f>
        <v>0.2222616419077901</v>
      </c>
      <c r="I314" s="260">
        <f t="shared" si="71"/>
        <v>93.75</v>
      </c>
      <c r="J314" s="260">
        <f t="shared" si="72"/>
        <v>2437.5</v>
      </c>
    </row>
    <row r="315" spans="1:10" ht="14.25">
      <c r="A315" s="259" t="s">
        <v>1826</v>
      </c>
      <c r="B315" s="305" t="s">
        <v>3026</v>
      </c>
      <c r="C315" s="293" t="s">
        <v>3027</v>
      </c>
      <c r="D315" s="305" t="s">
        <v>2983</v>
      </c>
      <c r="E315" s="305" t="s">
        <v>150</v>
      </c>
      <c r="F315" s="260">
        <v>26</v>
      </c>
      <c r="G315" s="260">
        <f>'RELATÓRIO ANALÍTICO - MODIFICAD'!H438</f>
        <v>67.284999999999997</v>
      </c>
      <c r="H315" s="261">
        <f>'BDI-EDIFICAÇÕES - NÃO DESONERAD'!$H$23</f>
        <v>0.2222616419077901</v>
      </c>
      <c r="I315" s="260">
        <f t="shared" si="71"/>
        <v>82.23</v>
      </c>
      <c r="J315" s="260">
        <f t="shared" si="72"/>
        <v>2137.98</v>
      </c>
    </row>
    <row r="316" spans="1:10" ht="14.25">
      <c r="A316" s="259" t="s">
        <v>1827</v>
      </c>
      <c r="B316" s="305" t="s">
        <v>3028</v>
      </c>
      <c r="C316" s="293" t="s">
        <v>3277</v>
      </c>
      <c r="D316" s="305" t="s">
        <v>2983</v>
      </c>
      <c r="E316" s="305" t="s">
        <v>150</v>
      </c>
      <c r="F316" s="260">
        <v>26</v>
      </c>
      <c r="G316" s="260">
        <f>'RELATÓRIO ANALÍTICO - MODIFICAD'!H447</f>
        <v>77.915000000000006</v>
      </c>
      <c r="H316" s="261">
        <f>'BDI-EDIFICAÇÕES - NÃO DESONERAD'!$H$23</f>
        <v>0.2222616419077901</v>
      </c>
      <c r="I316" s="260">
        <f t="shared" si="71"/>
        <v>95.23</v>
      </c>
      <c r="J316" s="260">
        <f t="shared" si="72"/>
        <v>2475.98</v>
      </c>
    </row>
    <row r="317" spans="1:10" ht="14.25">
      <c r="A317" s="259" t="s">
        <v>1828</v>
      </c>
      <c r="B317" s="305" t="s">
        <v>3184</v>
      </c>
      <c r="C317" s="293" t="s">
        <v>3185</v>
      </c>
      <c r="D317" s="305" t="s">
        <v>2983</v>
      </c>
      <c r="E317" s="305" t="s">
        <v>150</v>
      </c>
      <c r="F317" s="260">
        <v>34</v>
      </c>
      <c r="G317" s="260">
        <f>'RELATÓRIO ANALÍTICO - MODIFICAD'!H1592</f>
        <v>121.67</v>
      </c>
      <c r="H317" s="261">
        <f>'BDI-EDIFICAÇÕES - NÃO DESONERAD'!$H$23</f>
        <v>0.2222616419077901</v>
      </c>
      <c r="I317" s="260">
        <f t="shared" si="71"/>
        <v>148.71</v>
      </c>
      <c r="J317" s="260">
        <f t="shared" si="72"/>
        <v>5056.1400000000003</v>
      </c>
    </row>
    <row r="318" spans="1:10" ht="14.25">
      <c r="A318" s="259" t="s">
        <v>1829</v>
      </c>
      <c r="B318" s="305" t="s">
        <v>3029</v>
      </c>
      <c r="C318" s="293" t="s">
        <v>3030</v>
      </c>
      <c r="D318" s="305" t="s">
        <v>2983</v>
      </c>
      <c r="E318" s="305" t="s">
        <v>145</v>
      </c>
      <c r="F318" s="260">
        <v>19.64</v>
      </c>
      <c r="G318" s="260">
        <f>'RELATÓRIO ANALÍTICO - MODIFICAD'!H458</f>
        <v>753.71999999999991</v>
      </c>
      <c r="H318" s="261">
        <f>'BDI-EDIFICAÇÕES - NÃO DESONERAD'!$H$23</f>
        <v>0.2222616419077901</v>
      </c>
      <c r="I318" s="260">
        <f t="shared" si="71"/>
        <v>921.24</v>
      </c>
      <c r="J318" s="260">
        <f t="shared" si="72"/>
        <v>18093.150000000001</v>
      </c>
    </row>
    <row r="319" spans="1:10" ht="14.25">
      <c r="A319" s="259" t="s">
        <v>1830</v>
      </c>
      <c r="B319" s="305" t="s">
        <v>3186</v>
      </c>
      <c r="C319" s="293" t="s">
        <v>3187</v>
      </c>
      <c r="D319" s="305" t="s">
        <v>2983</v>
      </c>
      <c r="E319" s="305" t="s">
        <v>145</v>
      </c>
      <c r="F319" s="260">
        <v>27.72</v>
      </c>
      <c r="G319" s="260">
        <f>'RELATÓRIO ANALÍTICO - MODIFICAD'!H1603</f>
        <v>684.03679199999999</v>
      </c>
      <c r="H319" s="261">
        <f>'BDI-EDIFICAÇÕES - NÃO DESONERAD'!$H$23</f>
        <v>0.2222616419077901</v>
      </c>
      <c r="I319" s="260">
        <f t="shared" si="71"/>
        <v>836.07</v>
      </c>
      <c r="J319" s="260">
        <f t="shared" si="72"/>
        <v>23175.86</v>
      </c>
    </row>
    <row r="320" spans="1:10" ht="14.25">
      <c r="A320" s="259" t="s">
        <v>1831</v>
      </c>
      <c r="B320" s="305" t="str">
        <f>'[19]COMPOSIÇÃO PRÓPRIA'!B72</f>
        <v>COT 01.008</v>
      </c>
      <c r="C320" s="293" t="str">
        <f>'[19]COMPOSIÇÃO PRÓPRIA'!C72</f>
        <v>ARO ACABAMENTO EM INOX P/ FURO DE 20 CM EM BANCADA</v>
      </c>
      <c r="D320" s="305" t="s">
        <v>3298</v>
      </c>
      <c r="E320" s="305" t="s">
        <v>150</v>
      </c>
      <c r="F320" s="260">
        <v>8</v>
      </c>
      <c r="G320" s="260">
        <f>'COMPOSIÇÃO PRÓPRIA'!D72</f>
        <v>217.45</v>
      </c>
      <c r="H320" s="261">
        <f>'BDI-EDIFICAÇÕES - NÃO DESONERAD'!$H$23</f>
        <v>0.2222616419077901</v>
      </c>
      <c r="I320" s="260">
        <f t="shared" ref="I320" si="73">TRUNC(G320*(1+H320),2)</f>
        <v>265.77999999999997</v>
      </c>
      <c r="J320" s="260">
        <f t="shared" ref="J320" si="74">TRUNC(F320*I320,2)</f>
        <v>2126.2399999999998</v>
      </c>
    </row>
    <row r="321" spans="1:10" ht="28.5">
      <c r="A321" s="259" t="s">
        <v>1832</v>
      </c>
      <c r="B321" s="305" t="s">
        <v>3031</v>
      </c>
      <c r="C321" s="293" t="s">
        <v>3032</v>
      </c>
      <c r="D321" s="305" t="s">
        <v>2983</v>
      </c>
      <c r="E321" s="305" t="s">
        <v>384</v>
      </c>
      <c r="F321" s="260">
        <v>15</v>
      </c>
      <c r="G321" s="260">
        <f>'RELATÓRIO ANALÍTICO - MODIFICAD'!H468</f>
        <v>667.71</v>
      </c>
      <c r="H321" s="261">
        <f>'BDI-EDIFICAÇÕES - NÃO DESONERAD'!$H$23</f>
        <v>0.2222616419077901</v>
      </c>
      <c r="I321" s="260">
        <f t="shared" si="71"/>
        <v>816.11</v>
      </c>
      <c r="J321" s="260">
        <f t="shared" si="72"/>
        <v>12241.65</v>
      </c>
    </row>
    <row r="322" spans="1:10" ht="28.5">
      <c r="A322" s="259" t="s">
        <v>1921</v>
      </c>
      <c r="B322" s="305" t="s">
        <v>3188</v>
      </c>
      <c r="C322" s="293" t="s">
        <v>3189</v>
      </c>
      <c r="D322" s="305" t="s">
        <v>2983</v>
      </c>
      <c r="E322" s="305" t="s">
        <v>145</v>
      </c>
      <c r="F322" s="260">
        <v>54.1</v>
      </c>
      <c r="G322" s="260">
        <f>'RELATÓRIO ANALÍTICO - MODIFICAD'!H1613</f>
        <v>956.12000000000012</v>
      </c>
      <c r="H322" s="261">
        <f>'BDI-EDIFICAÇÕES - NÃO DESONERAD'!$H$23</f>
        <v>0.2222616419077901</v>
      </c>
      <c r="I322" s="260">
        <f t="shared" si="71"/>
        <v>1168.6199999999999</v>
      </c>
      <c r="J322" s="260">
        <f t="shared" si="72"/>
        <v>63222.34</v>
      </c>
    </row>
    <row r="323" spans="1:10" ht="28.5">
      <c r="A323" s="259" t="s">
        <v>3442</v>
      </c>
      <c r="B323" s="305" t="s">
        <v>3033</v>
      </c>
      <c r="C323" s="293" t="s">
        <v>3278</v>
      </c>
      <c r="D323" s="305" t="s">
        <v>2983</v>
      </c>
      <c r="E323" s="305" t="s">
        <v>150</v>
      </c>
      <c r="F323" s="260">
        <v>4</v>
      </c>
      <c r="G323" s="260">
        <f>'RELATÓRIO ANALÍTICO - MODIFICAD'!H480</f>
        <v>2838.5099999999998</v>
      </c>
      <c r="H323" s="261">
        <f>'BDI-EDIFICAÇÕES - NÃO DESONERAD'!$H$23</f>
        <v>0.2222616419077901</v>
      </c>
      <c r="I323" s="260">
        <f t="shared" si="71"/>
        <v>3469.4</v>
      </c>
      <c r="J323" s="260">
        <f t="shared" si="72"/>
        <v>13877.6</v>
      </c>
    </row>
    <row r="324" spans="1:10" ht="14.25">
      <c r="A324" s="259" t="s">
        <v>3655</v>
      </c>
      <c r="B324" s="305" t="s">
        <v>3654</v>
      </c>
      <c r="C324" s="293" t="s">
        <v>3638</v>
      </c>
      <c r="D324" s="305" t="s">
        <v>2983</v>
      </c>
      <c r="E324" s="305" t="s">
        <v>150</v>
      </c>
      <c r="F324" s="260">
        <v>8</v>
      </c>
      <c r="G324" s="260">
        <f>'RELATÓRIO ANALÍTICO - MODIFICAD'!H1904</f>
        <v>1098.96</v>
      </c>
      <c r="H324" s="261">
        <f>'BDI-EDIFICAÇÕES - NÃO DESONERAD'!$H$23</f>
        <v>0.2222616419077901</v>
      </c>
      <c r="I324" s="260">
        <f t="shared" si="71"/>
        <v>1343.21</v>
      </c>
      <c r="J324" s="260">
        <f t="shared" si="72"/>
        <v>10745.68</v>
      </c>
    </row>
    <row r="325" spans="1:10" ht="14.25">
      <c r="A325" s="259" t="s">
        <v>3889</v>
      </c>
      <c r="B325" s="305">
        <v>86881</v>
      </c>
      <c r="C325" s="293" t="s">
        <v>909</v>
      </c>
      <c r="D325" s="305" t="s">
        <v>125</v>
      </c>
      <c r="E325" s="305" t="s">
        <v>150</v>
      </c>
      <c r="F325" s="260">
        <v>14</v>
      </c>
      <c r="G325" s="260">
        <v>168.68</v>
      </c>
      <c r="H325" s="261">
        <f>'BDI-EDIFICAÇÕES - NÃO DESONERAD'!$H$23</f>
        <v>0.2222616419077901</v>
      </c>
      <c r="I325" s="260">
        <f>TRUNC(G325*(1+H325),2)</f>
        <v>206.17</v>
      </c>
      <c r="J325" s="260">
        <f t="shared" si="72"/>
        <v>2886.38</v>
      </c>
    </row>
    <row r="326" spans="1:10" s="110" customFormat="1" ht="26.25" customHeight="1">
      <c r="A326" s="272" t="s">
        <v>391</v>
      </c>
      <c r="B326" s="136" t="s">
        <v>392</v>
      </c>
      <c r="C326" s="134"/>
      <c r="D326" s="134"/>
      <c r="E326" s="134"/>
      <c r="F326" s="273"/>
      <c r="G326" s="273"/>
      <c r="H326" s="273"/>
      <c r="I326" s="274"/>
      <c r="J326" s="275">
        <f>SUM(J327:J331)</f>
        <v>14525.94</v>
      </c>
    </row>
    <row r="327" spans="1:10" ht="28.5">
      <c r="A327" s="259" t="s">
        <v>393</v>
      </c>
      <c r="B327" s="305" t="s">
        <v>3190</v>
      </c>
      <c r="C327" s="293" t="s">
        <v>3191</v>
      </c>
      <c r="D327" s="305" t="s">
        <v>2983</v>
      </c>
      <c r="E327" s="305" t="s">
        <v>150</v>
      </c>
      <c r="F327" s="260">
        <v>3</v>
      </c>
      <c r="G327" s="260">
        <f>'RELATÓRIO ANALÍTICO - MODIFICAD'!H1623</f>
        <v>485.73</v>
      </c>
      <c r="H327" s="261">
        <f>'BDI-EDIFICAÇÕES - NÃO DESONERAD'!$H$23</f>
        <v>0.2222616419077901</v>
      </c>
      <c r="I327" s="260">
        <f>TRUNC(G327*(1+H327),2)</f>
        <v>593.67999999999995</v>
      </c>
      <c r="J327" s="260">
        <f t="shared" ref="J327:J331" si="75">TRUNC(F327*I327,2)</f>
        <v>1781.04</v>
      </c>
    </row>
    <row r="328" spans="1:10" s="110" customFormat="1" ht="26.25" customHeight="1">
      <c r="A328" s="259" t="s">
        <v>394</v>
      </c>
      <c r="B328" s="305" t="s">
        <v>3186</v>
      </c>
      <c r="C328" s="293" t="s">
        <v>3187</v>
      </c>
      <c r="D328" s="305" t="s">
        <v>2983</v>
      </c>
      <c r="E328" s="305" t="s">
        <v>145</v>
      </c>
      <c r="F328" s="260">
        <v>8.48</v>
      </c>
      <c r="G328" s="260">
        <f>'RELATÓRIO ANALÍTICO - MODIFICAD'!H1634</f>
        <v>684.03679199999999</v>
      </c>
      <c r="H328" s="261">
        <f>'BDI-EDIFICAÇÕES - NÃO DESONERAD'!$H$23</f>
        <v>0.2222616419077901</v>
      </c>
      <c r="I328" s="260">
        <f>TRUNC(G328*(1+H328),2)</f>
        <v>836.07</v>
      </c>
      <c r="J328" s="260">
        <f t="shared" si="75"/>
        <v>7089.87</v>
      </c>
    </row>
    <row r="329" spans="1:10" s="110" customFormat="1" ht="26.25" customHeight="1">
      <c r="A329" s="259" t="s">
        <v>599</v>
      </c>
      <c r="B329" s="305" t="s">
        <v>1872</v>
      </c>
      <c r="C329" s="293" t="s">
        <v>1873</v>
      </c>
      <c r="D329" s="305" t="s">
        <v>155</v>
      </c>
      <c r="E329" s="305" t="s">
        <v>150</v>
      </c>
      <c r="F329" s="260">
        <v>3</v>
      </c>
      <c r="G329" s="260">
        <v>129.93</v>
      </c>
      <c r="H329" s="261">
        <f>'BDI-EDIFICAÇÕES - NÃO DESONERAD'!$H$23</f>
        <v>0.2222616419077901</v>
      </c>
      <c r="I329" s="260">
        <f>TRUNC(G329*(1+H329),2)</f>
        <v>158.80000000000001</v>
      </c>
      <c r="J329" s="260">
        <f t="shared" si="75"/>
        <v>476.4</v>
      </c>
    </row>
    <row r="330" spans="1:10" ht="28.5">
      <c r="A330" s="259" t="s">
        <v>1599</v>
      </c>
      <c r="B330" s="305" t="s">
        <v>3192</v>
      </c>
      <c r="C330" s="293" t="s">
        <v>3193</v>
      </c>
      <c r="D330" s="305" t="s">
        <v>2983</v>
      </c>
      <c r="E330" s="305" t="s">
        <v>150</v>
      </c>
      <c r="F330" s="260">
        <v>2</v>
      </c>
      <c r="G330" s="260">
        <f>'RELATÓRIO ANALÍTICO - MODIFICAD'!H1649</f>
        <v>1696.7725000000003</v>
      </c>
      <c r="H330" s="261">
        <f>'BDI-EDIFICAÇÕES - NÃO DESONERAD'!$H$23</f>
        <v>0.2222616419077901</v>
      </c>
      <c r="I330" s="260">
        <f>TRUNC(G330*(1+H330),2)</f>
        <v>2073.89</v>
      </c>
      <c r="J330" s="260">
        <f t="shared" si="75"/>
        <v>4147.78</v>
      </c>
    </row>
    <row r="331" spans="1:10" ht="14.25">
      <c r="A331" s="259" t="s">
        <v>1947</v>
      </c>
      <c r="B331" s="305">
        <v>86881</v>
      </c>
      <c r="C331" s="293" t="s">
        <v>909</v>
      </c>
      <c r="D331" s="305" t="s">
        <v>125</v>
      </c>
      <c r="E331" s="305" t="s">
        <v>150</v>
      </c>
      <c r="F331" s="260">
        <v>5</v>
      </c>
      <c r="G331" s="260">
        <v>168.68</v>
      </c>
      <c r="H331" s="261">
        <f>'BDI-EDIFICAÇÕES - NÃO DESONERAD'!$H$23</f>
        <v>0.2222616419077901</v>
      </c>
      <c r="I331" s="260">
        <f>TRUNC(G331*(1+H331),2)</f>
        <v>206.17</v>
      </c>
      <c r="J331" s="260">
        <f t="shared" si="75"/>
        <v>1030.8499999999999</v>
      </c>
    </row>
    <row r="332" spans="1:10" s="110" customFormat="1" ht="26.25" customHeight="1">
      <c r="A332" s="272" t="s">
        <v>395</v>
      </c>
      <c r="B332" s="136" t="s">
        <v>396</v>
      </c>
      <c r="C332" s="134"/>
      <c r="D332" s="134"/>
      <c r="E332" s="134"/>
      <c r="F332" s="273"/>
      <c r="G332" s="273"/>
      <c r="H332" s="273"/>
      <c r="I332" s="274"/>
      <c r="J332" s="275">
        <f>SUM(J333:J336)</f>
        <v>130631.79999999999</v>
      </c>
    </row>
    <row r="333" spans="1:10" s="110" customFormat="1" ht="71.25">
      <c r="A333" s="259" t="s">
        <v>397</v>
      </c>
      <c r="B333" s="305" t="s">
        <v>3194</v>
      </c>
      <c r="C333" s="293" t="s">
        <v>3710</v>
      </c>
      <c r="D333" s="305" t="s">
        <v>2983</v>
      </c>
      <c r="E333" s="305" t="s">
        <v>180</v>
      </c>
      <c r="F333" s="260">
        <v>44.03</v>
      </c>
      <c r="G333" s="260">
        <f>'RELATÓRIO ANALÍTICO - MODIFICAD'!H1662</f>
        <v>1291.8996500000001</v>
      </c>
      <c r="H333" s="261">
        <f>'BDI-EDIFICAÇÕES - NÃO DESONERAD'!$H$23</f>
        <v>0.2222616419077901</v>
      </c>
      <c r="I333" s="260">
        <f>TRUNC(G333*(1+H333),2)</f>
        <v>1579.03</v>
      </c>
      <c r="J333" s="260">
        <f t="shared" ref="J333:J335" si="76">TRUNC(F333*I333,2)</f>
        <v>69524.69</v>
      </c>
    </row>
    <row r="334" spans="1:10" s="110" customFormat="1" ht="28.5">
      <c r="A334" s="259" t="s">
        <v>398</v>
      </c>
      <c r="B334" s="305" t="s">
        <v>3716</v>
      </c>
      <c r="C334" s="293" t="s">
        <v>3724</v>
      </c>
      <c r="D334" s="305" t="s">
        <v>2983</v>
      </c>
      <c r="E334" s="305" t="s">
        <v>180</v>
      </c>
      <c r="F334" s="260">
        <v>17.329999999999998</v>
      </c>
      <c r="G334" s="260">
        <f>'RELATÓRIO ANALÍTICO - MODIFICAD'!H104</f>
        <v>1487.7706899999998</v>
      </c>
      <c r="H334" s="261">
        <f>'BDI-EDIFICAÇÕES - NÃO DESONERAD'!$H$23</f>
        <v>0.2222616419077901</v>
      </c>
      <c r="I334" s="260">
        <f>TRUNC(G334*(1+H334),2)</f>
        <v>1818.44</v>
      </c>
      <c r="J334" s="260">
        <f t="shared" si="76"/>
        <v>31513.56</v>
      </c>
    </row>
    <row r="335" spans="1:10" ht="28.5">
      <c r="A335" s="259" t="s">
        <v>1948</v>
      </c>
      <c r="B335" s="305" t="s">
        <v>3238</v>
      </c>
      <c r="C335" s="293" t="s">
        <v>3711</v>
      </c>
      <c r="D335" s="305" t="s">
        <v>2983</v>
      </c>
      <c r="E335" s="305" t="s">
        <v>180</v>
      </c>
      <c r="F335" s="260">
        <v>17.329999999999998</v>
      </c>
      <c r="G335" s="260">
        <f>'RELATÓRIO ANALÍTICO - MODIFICAD'!H1948</f>
        <v>616.48</v>
      </c>
      <c r="H335" s="261">
        <f>'BDI-EDIFICAÇÕES - NÃO DESONERAD'!$H$23</f>
        <v>0.2222616419077901</v>
      </c>
      <c r="I335" s="260">
        <f>TRUNC(G335*(1+H335),2)</f>
        <v>753.49</v>
      </c>
      <c r="J335" s="260">
        <f t="shared" si="76"/>
        <v>13057.98</v>
      </c>
    </row>
    <row r="336" spans="1:10" ht="14.25">
      <c r="A336" s="259" t="s">
        <v>3438</v>
      </c>
      <c r="B336" s="305" t="s">
        <v>3439</v>
      </c>
      <c r="C336" s="293" t="s">
        <v>3908</v>
      </c>
      <c r="D336" s="305" t="s">
        <v>2983</v>
      </c>
      <c r="E336" s="305" t="s">
        <v>150</v>
      </c>
      <c r="F336" s="260">
        <v>1</v>
      </c>
      <c r="G336" s="260">
        <f>'RELATÓRIO ANALÍTICO - MODIFICAD'!H1263</f>
        <v>13528.67</v>
      </c>
      <c r="H336" s="261">
        <f>'BDI-EDIFICAÇÕES - NÃO DESONERAD'!$H$23</f>
        <v>0.2222616419077901</v>
      </c>
      <c r="I336" s="260">
        <f>TRUNC(G336*(1+H336),2)</f>
        <v>16535.57</v>
      </c>
      <c r="J336" s="260">
        <f t="shared" ref="J336" si="77">TRUNC(F336*I336,2)</f>
        <v>16535.57</v>
      </c>
    </row>
    <row r="337" spans="1:10" s="110" customFormat="1" ht="26.25" customHeight="1">
      <c r="A337" s="272" t="s">
        <v>1078</v>
      </c>
      <c r="B337" s="136" t="s">
        <v>1370</v>
      </c>
      <c r="C337" s="134"/>
      <c r="D337" s="134"/>
      <c r="E337" s="134"/>
      <c r="F337" s="273"/>
      <c r="G337" s="273"/>
      <c r="H337" s="273"/>
      <c r="I337" s="274"/>
      <c r="J337" s="275">
        <f>SUM(J338:J343)</f>
        <v>157467.29000000004</v>
      </c>
    </row>
    <row r="338" spans="1:10" ht="14.25">
      <c r="A338" s="259" t="s">
        <v>1079</v>
      </c>
      <c r="B338" s="305" t="s">
        <v>3195</v>
      </c>
      <c r="C338" s="293" t="s">
        <v>3196</v>
      </c>
      <c r="D338" s="305" t="s">
        <v>2983</v>
      </c>
      <c r="E338" s="305" t="s">
        <v>150</v>
      </c>
      <c r="F338" s="260">
        <v>1</v>
      </c>
      <c r="G338" s="260">
        <f>'RELATÓRIO ANALÍTICO - MODIFICAD'!H1668</f>
        <v>51997</v>
      </c>
      <c r="H338" s="261">
        <f>'BDI-EQUIPAMENTOS - NÃO DESON'!$H$23</f>
        <v>0.13512301037882701</v>
      </c>
      <c r="I338" s="260">
        <f t="shared" ref="I338:I343" si="78">TRUNC(G338*(1+H338),2)</f>
        <v>59022.99</v>
      </c>
      <c r="J338" s="260">
        <f t="shared" ref="J338:J343" si="79">TRUNC(F338*I338,2)</f>
        <v>59022.99</v>
      </c>
    </row>
    <row r="339" spans="1:10" ht="14.25">
      <c r="A339" s="259" t="s">
        <v>1601</v>
      </c>
      <c r="B339" s="305" t="s">
        <v>3034</v>
      </c>
      <c r="C339" s="293" t="s">
        <v>3035</v>
      </c>
      <c r="D339" s="305" t="s">
        <v>2983</v>
      </c>
      <c r="E339" s="305" t="s">
        <v>145</v>
      </c>
      <c r="F339" s="260">
        <v>38.11</v>
      </c>
      <c r="G339" s="260">
        <f>'RELATÓRIO ANALÍTICO - MODIFICAD'!H492</f>
        <v>834.23565999999994</v>
      </c>
      <c r="H339" s="261">
        <f>'BDI-EDIFICAÇÕES - NÃO DESONERAD'!$H$23</f>
        <v>0.2222616419077901</v>
      </c>
      <c r="I339" s="260">
        <f t="shared" si="78"/>
        <v>1019.65</v>
      </c>
      <c r="J339" s="260">
        <f t="shared" si="79"/>
        <v>38858.86</v>
      </c>
    </row>
    <row r="340" spans="1:10" ht="28.5">
      <c r="A340" s="259" t="s">
        <v>1602</v>
      </c>
      <c r="B340" s="305">
        <v>102176</v>
      </c>
      <c r="C340" s="293" t="s">
        <v>1603</v>
      </c>
      <c r="D340" s="305" t="s">
        <v>125</v>
      </c>
      <c r="E340" s="305" t="s">
        <v>145</v>
      </c>
      <c r="F340" s="260">
        <v>38.11</v>
      </c>
      <c r="G340" s="260">
        <v>862.44</v>
      </c>
      <c r="H340" s="261">
        <f>'BDI-EDIFICAÇÕES - NÃO DESONERAD'!$H$23</f>
        <v>0.2222616419077901</v>
      </c>
      <c r="I340" s="260">
        <f t="shared" si="78"/>
        <v>1054.1199999999999</v>
      </c>
      <c r="J340" s="260">
        <f t="shared" si="79"/>
        <v>40172.51</v>
      </c>
    </row>
    <row r="341" spans="1:10" ht="14.25">
      <c r="A341" s="259" t="s">
        <v>1604</v>
      </c>
      <c r="B341" s="305" t="s">
        <v>3036</v>
      </c>
      <c r="C341" s="293" t="s">
        <v>3279</v>
      </c>
      <c r="D341" s="305" t="s">
        <v>2983</v>
      </c>
      <c r="E341" s="305" t="s">
        <v>145</v>
      </c>
      <c r="F341" s="260">
        <v>8.92</v>
      </c>
      <c r="G341" s="260">
        <f>'RELATÓRIO ANALÍTICO - MODIFICAD'!H516</f>
        <v>1034.0237999999999</v>
      </c>
      <c r="H341" s="261">
        <f>'BDI-EDIFICAÇÕES - NÃO DESONERAD'!$H$23</f>
        <v>0.2222616419077901</v>
      </c>
      <c r="I341" s="260">
        <f t="shared" si="78"/>
        <v>1263.8399999999999</v>
      </c>
      <c r="J341" s="260">
        <f t="shared" si="79"/>
        <v>11273.45</v>
      </c>
    </row>
    <row r="342" spans="1:10" ht="14.25">
      <c r="A342" s="259" t="s">
        <v>1605</v>
      </c>
      <c r="B342" s="305">
        <v>102176</v>
      </c>
      <c r="C342" s="293" t="s">
        <v>1606</v>
      </c>
      <c r="D342" s="305" t="s">
        <v>125</v>
      </c>
      <c r="E342" s="305" t="s">
        <v>145</v>
      </c>
      <c r="F342" s="260">
        <v>6</v>
      </c>
      <c r="G342" s="260">
        <v>862.44</v>
      </c>
      <c r="H342" s="261">
        <f>'BDI-EDIFICAÇÕES - NÃO DESONERAD'!$H$23</f>
        <v>0.2222616419077901</v>
      </c>
      <c r="I342" s="260">
        <f t="shared" si="78"/>
        <v>1054.1199999999999</v>
      </c>
      <c r="J342" s="260">
        <f t="shared" si="79"/>
        <v>6324.72</v>
      </c>
    </row>
    <row r="343" spans="1:10" s="110" customFormat="1" ht="26.25" customHeight="1">
      <c r="A343" s="259" t="s">
        <v>1607</v>
      </c>
      <c r="B343" s="305" t="s">
        <v>3239</v>
      </c>
      <c r="C343" s="293" t="s">
        <v>3240</v>
      </c>
      <c r="D343" s="305" t="s">
        <v>2983</v>
      </c>
      <c r="E343" s="305" t="s">
        <v>150</v>
      </c>
      <c r="F343" s="260">
        <v>2</v>
      </c>
      <c r="G343" s="260">
        <f>'RELATÓRIO ANALÍTICO - MODIFICAD'!H1958</f>
        <v>742.38</v>
      </c>
      <c r="H343" s="261">
        <f>'BDI-EDIFICAÇÕES - NÃO DESONERAD'!$H$23</f>
        <v>0.2222616419077901</v>
      </c>
      <c r="I343" s="260">
        <f t="shared" si="78"/>
        <v>907.38</v>
      </c>
      <c r="J343" s="260">
        <f t="shared" si="79"/>
        <v>1814.76</v>
      </c>
    </row>
    <row r="344" spans="1:10" s="110" customFormat="1" ht="26.25" customHeight="1">
      <c r="A344" s="272" t="s">
        <v>1609</v>
      </c>
      <c r="B344" s="136" t="s">
        <v>1610</v>
      </c>
      <c r="C344" s="134"/>
      <c r="D344" s="134"/>
      <c r="E344" s="134"/>
      <c r="F344" s="273"/>
      <c r="G344" s="273"/>
      <c r="H344" s="273"/>
      <c r="I344" s="274"/>
      <c r="J344" s="275">
        <f>SUM(J345:J346)</f>
        <v>81785.040000000008</v>
      </c>
    </row>
    <row r="345" spans="1:10" ht="28.5">
      <c r="A345" s="259" t="s">
        <v>1611</v>
      </c>
      <c r="B345" s="305" t="s">
        <v>3037</v>
      </c>
      <c r="C345" s="293" t="s">
        <v>3038</v>
      </c>
      <c r="D345" s="305" t="s">
        <v>2983</v>
      </c>
      <c r="E345" s="305" t="s">
        <v>145</v>
      </c>
      <c r="F345" s="260">
        <v>74.900000000000006</v>
      </c>
      <c r="G345" s="260">
        <f>'RELATÓRIO ANALÍTICO - MODIFICAD'!H531</f>
        <v>763.38817900000004</v>
      </c>
      <c r="H345" s="261">
        <f>'BDI-EDIFICAÇÕES - NÃO DESONERAD'!$H$23</f>
        <v>0.2222616419077901</v>
      </c>
      <c r="I345" s="260">
        <f>TRUNC(G345*(1+H345),2)</f>
        <v>933.06</v>
      </c>
      <c r="J345" s="260">
        <f t="shared" ref="J345:J346" si="80">TRUNC(F345*I345,2)</f>
        <v>69886.19</v>
      </c>
    </row>
    <row r="346" spans="1:10" ht="28.5">
      <c r="A346" s="259" t="s">
        <v>1979</v>
      </c>
      <c r="B346" s="305" t="s">
        <v>3513</v>
      </c>
      <c r="C346" s="293" t="s">
        <v>3514</v>
      </c>
      <c r="D346" s="305" t="s">
        <v>3298</v>
      </c>
      <c r="E346" s="305" t="s">
        <v>384</v>
      </c>
      <c r="F346" s="260">
        <v>1</v>
      </c>
      <c r="G346" s="260">
        <f>'COMPOSIÇÃO PRÓPRIA'!D101</f>
        <v>9735.11</v>
      </c>
      <c r="H346" s="261">
        <f>'BDI-EDIFICAÇÕES - NÃO DESONERAD'!$H$23</f>
        <v>0.2222616419077901</v>
      </c>
      <c r="I346" s="260">
        <f>TRUNC(G346*(1+H346),2)</f>
        <v>11898.85</v>
      </c>
      <c r="J346" s="260">
        <f t="shared" si="80"/>
        <v>11898.85</v>
      </c>
    </row>
    <row r="347" spans="1:10" s="110" customFormat="1" ht="26.25" customHeight="1">
      <c r="A347" s="272" t="s">
        <v>49</v>
      </c>
      <c r="B347" s="136" t="s">
        <v>399</v>
      </c>
      <c r="C347" s="134"/>
      <c r="D347" s="134"/>
      <c r="E347" s="134"/>
      <c r="F347" s="273"/>
      <c r="G347" s="273"/>
      <c r="H347" s="273"/>
      <c r="I347" s="274"/>
      <c r="J347" s="275">
        <f>SUM(J348:J359)</f>
        <v>35023.139999999992</v>
      </c>
    </row>
    <row r="348" spans="1:10" s="110" customFormat="1" ht="26.25" customHeight="1">
      <c r="A348" s="259" t="s">
        <v>400</v>
      </c>
      <c r="B348" s="305" t="s">
        <v>3197</v>
      </c>
      <c r="C348" s="293" t="s">
        <v>3280</v>
      </c>
      <c r="D348" s="305" t="s">
        <v>2983</v>
      </c>
      <c r="E348" s="305" t="s">
        <v>150</v>
      </c>
      <c r="F348" s="260">
        <v>2</v>
      </c>
      <c r="G348" s="260">
        <f>'RELATÓRIO ANALÍTICO - MODIFICAD'!H1682</f>
        <v>338.68169</v>
      </c>
      <c r="H348" s="261">
        <f>'BDI-EDIFICAÇÕES - NÃO DESONERAD'!$H$23</f>
        <v>0.2222616419077901</v>
      </c>
      <c r="I348" s="260">
        <f t="shared" ref="I348:I359" si="81">TRUNC(G348*(1+H348),2)</f>
        <v>413.95</v>
      </c>
      <c r="J348" s="260">
        <f t="shared" ref="J348:J359" si="82">TRUNC(F348*I348,2)</f>
        <v>827.9</v>
      </c>
    </row>
    <row r="349" spans="1:10" ht="14.25">
      <c r="A349" s="259" t="s">
        <v>1612</v>
      </c>
      <c r="B349" s="305" t="s">
        <v>3198</v>
      </c>
      <c r="C349" s="293" t="s">
        <v>3199</v>
      </c>
      <c r="D349" s="305" t="s">
        <v>2983</v>
      </c>
      <c r="E349" s="305" t="s">
        <v>150</v>
      </c>
      <c r="F349" s="260">
        <v>57</v>
      </c>
      <c r="G349" s="260">
        <f>'RELATÓRIO ANALÍTICO - MODIFICAD'!H1691</f>
        <v>138.13</v>
      </c>
      <c r="H349" s="261">
        <f>'BDI-EDIFICAÇÕES - NÃO DESONERAD'!$H$23</f>
        <v>0.2222616419077901</v>
      </c>
      <c r="I349" s="260">
        <f t="shared" si="81"/>
        <v>168.83</v>
      </c>
      <c r="J349" s="260">
        <f t="shared" si="82"/>
        <v>9623.31</v>
      </c>
    </row>
    <row r="350" spans="1:10" ht="14.25">
      <c r="A350" s="259" t="s">
        <v>1613</v>
      </c>
      <c r="B350" s="305" t="s">
        <v>3039</v>
      </c>
      <c r="C350" s="293" t="s">
        <v>3040</v>
      </c>
      <c r="D350" s="305" t="s">
        <v>2983</v>
      </c>
      <c r="E350" s="305" t="s">
        <v>150</v>
      </c>
      <c r="F350" s="260">
        <v>68</v>
      </c>
      <c r="G350" s="260">
        <f>'RELATÓRIO ANALÍTICO - MODIFICAD'!H541</f>
        <v>12.0985</v>
      </c>
      <c r="H350" s="261">
        <f>'BDI-EDIFICAÇÕES - NÃO DESONERAD'!$H$23</f>
        <v>0.2222616419077901</v>
      </c>
      <c r="I350" s="260">
        <f t="shared" si="81"/>
        <v>14.78</v>
      </c>
      <c r="J350" s="260">
        <f t="shared" si="82"/>
        <v>1005.04</v>
      </c>
    </row>
    <row r="351" spans="1:10" ht="28.5">
      <c r="A351" s="259" t="s">
        <v>1761</v>
      </c>
      <c r="B351" s="305" t="s">
        <v>3041</v>
      </c>
      <c r="C351" s="293" t="s">
        <v>3042</v>
      </c>
      <c r="D351" s="305" t="s">
        <v>2983</v>
      </c>
      <c r="E351" s="305" t="s">
        <v>150</v>
      </c>
      <c r="F351" s="260">
        <v>18</v>
      </c>
      <c r="G351" s="260">
        <f>'RELATÓRIO ANALÍTICO - MODIFICAD'!H550</f>
        <v>36.04</v>
      </c>
      <c r="H351" s="261">
        <f>'BDI-EDIFICAÇÕES - NÃO DESONERAD'!$H$23</f>
        <v>0.2222616419077901</v>
      </c>
      <c r="I351" s="260">
        <f t="shared" si="81"/>
        <v>44.05</v>
      </c>
      <c r="J351" s="260">
        <f t="shared" si="82"/>
        <v>792.9</v>
      </c>
    </row>
    <row r="352" spans="1:10" ht="14.25">
      <c r="A352" s="259" t="s">
        <v>1762</v>
      </c>
      <c r="B352" s="305" t="s">
        <v>3200</v>
      </c>
      <c r="C352" s="293" t="s">
        <v>3201</v>
      </c>
      <c r="D352" s="305" t="s">
        <v>2983</v>
      </c>
      <c r="E352" s="305" t="s">
        <v>180</v>
      </c>
      <c r="F352" s="260">
        <v>103.54</v>
      </c>
      <c r="G352" s="260">
        <f>'RELATÓRIO ANALÍTICO - MODIFICAD'!H1700</f>
        <v>46.072000000000003</v>
      </c>
      <c r="H352" s="261">
        <f>'BDI-EDIFICAÇÕES - NÃO DESONERAD'!$H$23</f>
        <v>0.2222616419077901</v>
      </c>
      <c r="I352" s="260">
        <f t="shared" si="81"/>
        <v>56.31</v>
      </c>
      <c r="J352" s="260">
        <f t="shared" si="82"/>
        <v>5830.33</v>
      </c>
    </row>
    <row r="353" spans="1:10" ht="28.5">
      <c r="A353" s="259" t="s">
        <v>1763</v>
      </c>
      <c r="B353" s="305" t="s">
        <v>3202</v>
      </c>
      <c r="C353" s="293" t="s">
        <v>3909</v>
      </c>
      <c r="D353" s="305" t="s">
        <v>2983</v>
      </c>
      <c r="E353" s="305" t="s">
        <v>145</v>
      </c>
      <c r="F353" s="260">
        <v>2</v>
      </c>
      <c r="G353" s="260">
        <f>'RELATÓRIO ANALÍTICO - MODIFICAD'!H1703</f>
        <v>126.88</v>
      </c>
      <c r="H353" s="261">
        <f>'BDI-EDIFICAÇÕES - NÃO DESONERAD'!$H$23</f>
        <v>0.2222616419077901</v>
      </c>
      <c r="I353" s="260">
        <f t="shared" si="81"/>
        <v>155.08000000000001</v>
      </c>
      <c r="J353" s="260">
        <f t="shared" si="82"/>
        <v>310.16000000000003</v>
      </c>
    </row>
    <row r="354" spans="1:10" ht="28.5">
      <c r="A354" s="259" t="s">
        <v>1764</v>
      </c>
      <c r="B354" s="305" t="s">
        <v>3203</v>
      </c>
      <c r="C354" s="293" t="s">
        <v>3281</v>
      </c>
      <c r="D354" s="305" t="s">
        <v>2983</v>
      </c>
      <c r="E354" s="305" t="s">
        <v>150</v>
      </c>
      <c r="F354" s="260">
        <v>2</v>
      </c>
      <c r="G354" s="260">
        <f>'RELATÓRIO ANALÍTICO - MODIFICAD'!H1710</f>
        <v>6162.32</v>
      </c>
      <c r="H354" s="261">
        <f>'BDI-EDIFICAÇÕES - NÃO DESONERAD'!$H$23</f>
        <v>0.2222616419077901</v>
      </c>
      <c r="I354" s="260">
        <f t="shared" si="81"/>
        <v>7531.96</v>
      </c>
      <c r="J354" s="260">
        <f t="shared" si="82"/>
        <v>15063.92</v>
      </c>
    </row>
    <row r="355" spans="1:10" ht="14.25">
      <c r="A355" s="259" t="s">
        <v>1765</v>
      </c>
      <c r="B355" s="305" t="s">
        <v>3205</v>
      </c>
      <c r="C355" s="293" t="s">
        <v>3204</v>
      </c>
      <c r="D355" s="305" t="s">
        <v>2983</v>
      </c>
      <c r="E355" s="305" t="s">
        <v>150</v>
      </c>
      <c r="F355" s="260">
        <v>2</v>
      </c>
      <c r="G355" s="260">
        <f>'RELATÓRIO ANALÍTICO - MODIFICAD'!H1716</f>
        <v>52.38</v>
      </c>
      <c r="H355" s="261">
        <f>'BDI-EDIFICAÇÕES - NÃO DESONERAD'!$H$23</f>
        <v>0.2222616419077901</v>
      </c>
      <c r="I355" s="260">
        <f t="shared" si="81"/>
        <v>64.02</v>
      </c>
      <c r="J355" s="260">
        <f t="shared" si="82"/>
        <v>128.04</v>
      </c>
    </row>
    <row r="356" spans="1:10" ht="14.25">
      <c r="A356" s="259" t="s">
        <v>3873</v>
      </c>
      <c r="B356" s="305">
        <v>37560</v>
      </c>
      <c r="C356" s="293" t="s">
        <v>3877</v>
      </c>
      <c r="D356" s="305" t="s">
        <v>125</v>
      </c>
      <c r="E356" s="305" t="s">
        <v>150</v>
      </c>
      <c r="F356" s="260">
        <v>13</v>
      </c>
      <c r="G356" s="306">
        <v>49.21</v>
      </c>
      <c r="H356" s="261">
        <f>'BDI-EDIFICAÇÕES - NÃO DESONERAD'!$H$23</f>
        <v>0.2222616419077901</v>
      </c>
      <c r="I356" s="260">
        <f t="shared" si="81"/>
        <v>60.14</v>
      </c>
      <c r="J356" s="260">
        <f t="shared" si="82"/>
        <v>781.82</v>
      </c>
    </row>
    <row r="357" spans="1:10" ht="28.5">
      <c r="A357" s="259" t="s">
        <v>3874</v>
      </c>
      <c r="B357" s="305" t="s">
        <v>3878</v>
      </c>
      <c r="C357" s="293" t="s">
        <v>3879</v>
      </c>
      <c r="D357" s="305" t="s">
        <v>155</v>
      </c>
      <c r="E357" s="305" t="s">
        <v>150</v>
      </c>
      <c r="F357" s="260">
        <v>8</v>
      </c>
      <c r="G357" s="306">
        <v>10.63</v>
      </c>
      <c r="H357" s="261">
        <f>'BDI-EDIFICAÇÕES - NÃO DESONERAD'!$H$23</f>
        <v>0.2222616419077901</v>
      </c>
      <c r="I357" s="260">
        <f t="shared" si="81"/>
        <v>12.99</v>
      </c>
      <c r="J357" s="260">
        <f t="shared" si="82"/>
        <v>103.92</v>
      </c>
    </row>
    <row r="358" spans="1:10" ht="14.25">
      <c r="A358" s="259" t="s">
        <v>3875</v>
      </c>
      <c r="B358" s="305">
        <v>37558</v>
      </c>
      <c r="C358" s="293" t="s">
        <v>3880</v>
      </c>
      <c r="D358" s="305" t="s">
        <v>125</v>
      </c>
      <c r="E358" s="305" t="s">
        <v>150</v>
      </c>
      <c r="F358" s="260">
        <v>3</v>
      </c>
      <c r="G358" s="306">
        <v>46.61</v>
      </c>
      <c r="H358" s="261">
        <f>'BDI-EDIFICAÇÕES - NÃO DESONERAD'!$H$23</f>
        <v>0.2222616419077901</v>
      </c>
      <c r="I358" s="260">
        <f t="shared" si="81"/>
        <v>56.96</v>
      </c>
      <c r="J358" s="260">
        <f t="shared" si="82"/>
        <v>170.88</v>
      </c>
    </row>
    <row r="359" spans="1:10" ht="14.25">
      <c r="A359" s="259" t="s">
        <v>3876</v>
      </c>
      <c r="B359" s="305" t="s">
        <v>3139</v>
      </c>
      <c r="C359" s="293" t="s">
        <v>3881</v>
      </c>
      <c r="D359" s="305" t="s">
        <v>2983</v>
      </c>
      <c r="E359" s="305" t="s">
        <v>150</v>
      </c>
      <c r="F359" s="260">
        <v>1</v>
      </c>
      <c r="G359" s="260">
        <f>'RELATÓRIO ANALÍTICO - MODIFICAD'!H1914</f>
        <v>314.92999999999995</v>
      </c>
      <c r="H359" s="261">
        <f>'BDI-EDIFICAÇÕES - NÃO DESONERAD'!$H$23</f>
        <v>0.2222616419077901</v>
      </c>
      <c r="I359" s="260">
        <f t="shared" si="81"/>
        <v>384.92</v>
      </c>
      <c r="J359" s="260">
        <f t="shared" si="82"/>
        <v>384.92</v>
      </c>
    </row>
    <row r="360" spans="1:10" s="110" customFormat="1" ht="26.25" customHeight="1">
      <c r="A360" s="272" t="s">
        <v>50</v>
      </c>
      <c r="B360" s="136" t="s">
        <v>401</v>
      </c>
      <c r="C360" s="134"/>
      <c r="D360" s="134"/>
      <c r="E360" s="134"/>
      <c r="F360" s="273"/>
      <c r="G360" s="273"/>
      <c r="H360" s="273"/>
      <c r="I360" s="274"/>
      <c r="J360" s="275">
        <f>SUM(J361:J378)</f>
        <v>67927.920000000013</v>
      </c>
    </row>
    <row r="361" spans="1:10" ht="14.25">
      <c r="A361" s="259" t="s">
        <v>402</v>
      </c>
      <c r="B361" s="305">
        <v>98519</v>
      </c>
      <c r="C361" s="293" t="s">
        <v>1969</v>
      </c>
      <c r="D361" s="305" t="s">
        <v>125</v>
      </c>
      <c r="E361" s="305" t="s">
        <v>145</v>
      </c>
      <c r="F361" s="260">
        <v>402.02</v>
      </c>
      <c r="G361" s="260">
        <v>4.04</v>
      </c>
      <c r="H361" s="261">
        <f>'BDI-EDIFICAÇÕES - NÃO DESONERAD'!$H$23</f>
        <v>0.2222616419077901</v>
      </c>
      <c r="I361" s="260">
        <f t="shared" ref="I361:I378" si="83">TRUNC(G361*(1+H361),2)</f>
        <v>4.93</v>
      </c>
      <c r="J361" s="260">
        <f t="shared" ref="J361:J378" si="84">TRUNC(F361*I361,2)</f>
        <v>1981.95</v>
      </c>
    </row>
    <row r="362" spans="1:10" ht="14.25">
      <c r="A362" s="259" t="s">
        <v>403</v>
      </c>
      <c r="B362" s="305">
        <v>103946</v>
      </c>
      <c r="C362" s="293" t="s">
        <v>1967</v>
      </c>
      <c r="D362" s="305" t="s">
        <v>125</v>
      </c>
      <c r="E362" s="305" t="s">
        <v>145</v>
      </c>
      <c r="F362" s="260">
        <v>402.02</v>
      </c>
      <c r="G362" s="260">
        <v>22</v>
      </c>
      <c r="H362" s="261">
        <f>'BDI-EDIFICAÇÕES - NÃO DESONERAD'!$H$23</f>
        <v>0.2222616419077901</v>
      </c>
      <c r="I362" s="260">
        <f t="shared" si="83"/>
        <v>26.88</v>
      </c>
      <c r="J362" s="260">
        <f t="shared" si="84"/>
        <v>10806.29</v>
      </c>
    </row>
    <row r="363" spans="1:10" ht="14.25">
      <c r="A363" s="259" t="s">
        <v>1784</v>
      </c>
      <c r="B363" s="305">
        <v>98520</v>
      </c>
      <c r="C363" s="293" t="s">
        <v>1895</v>
      </c>
      <c r="D363" s="305" t="s">
        <v>125</v>
      </c>
      <c r="E363" s="305" t="s">
        <v>145</v>
      </c>
      <c r="F363" s="260">
        <v>402.02</v>
      </c>
      <c r="G363" s="260">
        <v>5.35</v>
      </c>
      <c r="H363" s="261">
        <f>'BDI-EDIFICAÇÕES - NÃO DESONERAD'!$H$23</f>
        <v>0.2222616419077901</v>
      </c>
      <c r="I363" s="260">
        <f t="shared" si="83"/>
        <v>6.53</v>
      </c>
      <c r="J363" s="260">
        <f t="shared" si="84"/>
        <v>2625.19</v>
      </c>
    </row>
    <row r="364" spans="1:10" ht="28.5">
      <c r="A364" s="259" t="s">
        <v>1785</v>
      </c>
      <c r="B364" s="305" t="s">
        <v>3043</v>
      </c>
      <c r="C364" s="293" t="s">
        <v>3044</v>
      </c>
      <c r="D364" s="305" t="s">
        <v>2983</v>
      </c>
      <c r="E364" s="305" t="s">
        <v>150</v>
      </c>
      <c r="F364" s="260">
        <v>5</v>
      </c>
      <c r="G364" s="260">
        <f>'RELATÓRIO ANALÍTICO - MODIFICAD'!H563</f>
        <v>1555.379226</v>
      </c>
      <c r="H364" s="261">
        <f>'BDI-EDIFICAÇÕES - NÃO DESONERAD'!$H$23</f>
        <v>0.2222616419077901</v>
      </c>
      <c r="I364" s="260">
        <f t="shared" si="83"/>
        <v>1901.08</v>
      </c>
      <c r="J364" s="260">
        <f t="shared" si="84"/>
        <v>9505.4</v>
      </c>
    </row>
    <row r="365" spans="1:10" ht="14.25">
      <c r="A365" s="259" t="s">
        <v>1786</v>
      </c>
      <c r="B365" s="305" t="s">
        <v>3207</v>
      </c>
      <c r="C365" s="293" t="s">
        <v>3206</v>
      </c>
      <c r="D365" s="305" t="s">
        <v>2983</v>
      </c>
      <c r="E365" s="305" t="s">
        <v>150</v>
      </c>
      <c r="F365" s="260">
        <v>4</v>
      </c>
      <c r="G365" s="260">
        <f>'RELATÓRIO ANALÍTICO - MODIFICAD'!H1731</f>
        <v>727.8540999999999</v>
      </c>
      <c r="H365" s="261">
        <f>'BDI-EDIFICAÇÕES - NÃO DESONERAD'!$H$23</f>
        <v>0.2222616419077901</v>
      </c>
      <c r="I365" s="260">
        <f t="shared" si="83"/>
        <v>889.62</v>
      </c>
      <c r="J365" s="260">
        <f t="shared" si="84"/>
        <v>3558.48</v>
      </c>
    </row>
    <row r="366" spans="1:10" ht="28.5">
      <c r="A366" s="259" t="s">
        <v>1787</v>
      </c>
      <c r="B366" s="305">
        <v>103307</v>
      </c>
      <c r="C366" s="293" t="s">
        <v>1792</v>
      </c>
      <c r="D366" s="305" t="s">
        <v>125</v>
      </c>
      <c r="E366" s="305" t="s">
        <v>150</v>
      </c>
      <c r="F366" s="260">
        <v>5</v>
      </c>
      <c r="G366" s="260">
        <v>1352.6</v>
      </c>
      <c r="H366" s="261">
        <f>'BDI-EDIFICAÇÕES - NÃO DESONERAD'!$H$23</f>
        <v>0.2222616419077901</v>
      </c>
      <c r="I366" s="260">
        <f t="shared" si="83"/>
        <v>1653.23</v>
      </c>
      <c r="J366" s="260">
        <f t="shared" si="84"/>
        <v>8266.15</v>
      </c>
    </row>
    <row r="367" spans="1:10" ht="14.25">
      <c r="A367" s="259" t="s">
        <v>1788</v>
      </c>
      <c r="B367" s="305">
        <v>98516</v>
      </c>
      <c r="C367" s="293" t="s">
        <v>1968</v>
      </c>
      <c r="D367" s="305" t="s">
        <v>125</v>
      </c>
      <c r="E367" s="305" t="s">
        <v>150</v>
      </c>
      <c r="F367" s="260">
        <v>13</v>
      </c>
      <c r="G367" s="260">
        <v>309.89</v>
      </c>
      <c r="H367" s="261">
        <f>'BDI-EDIFICAÇÕES - NÃO DESONERAD'!$H$23</f>
        <v>0.2222616419077901</v>
      </c>
      <c r="I367" s="260">
        <f t="shared" si="83"/>
        <v>378.76</v>
      </c>
      <c r="J367" s="260">
        <f t="shared" si="84"/>
        <v>4923.88</v>
      </c>
    </row>
    <row r="368" spans="1:10" ht="28.5">
      <c r="A368" s="259" t="s">
        <v>1789</v>
      </c>
      <c r="B368" s="305">
        <v>98510</v>
      </c>
      <c r="C368" s="293" t="s">
        <v>2897</v>
      </c>
      <c r="D368" s="305" t="s">
        <v>125</v>
      </c>
      <c r="E368" s="305" t="s">
        <v>150</v>
      </c>
      <c r="F368" s="260">
        <v>3</v>
      </c>
      <c r="G368" s="260">
        <v>83.76</v>
      </c>
      <c r="H368" s="261">
        <f>'BDI-EDIFICAÇÕES - NÃO DESONERAD'!$H$23</f>
        <v>0.2222616419077901</v>
      </c>
      <c r="I368" s="260">
        <f t="shared" si="83"/>
        <v>102.37</v>
      </c>
      <c r="J368" s="260">
        <f t="shared" si="84"/>
        <v>307.11</v>
      </c>
    </row>
    <row r="369" spans="1:10" ht="14.25">
      <c r="A369" s="259" t="s">
        <v>1790</v>
      </c>
      <c r="B369" s="305">
        <v>98510</v>
      </c>
      <c r="C369" s="293" t="s">
        <v>2003</v>
      </c>
      <c r="D369" s="305" t="s">
        <v>125</v>
      </c>
      <c r="E369" s="305" t="s">
        <v>150</v>
      </c>
      <c r="F369" s="260">
        <v>2</v>
      </c>
      <c r="G369" s="260">
        <v>83.76</v>
      </c>
      <c r="H369" s="261">
        <f>'BDI-EDIFICAÇÕES - NÃO DESONERAD'!$H$23</f>
        <v>0.2222616419077901</v>
      </c>
      <c r="I369" s="260">
        <f t="shared" si="83"/>
        <v>102.37</v>
      </c>
      <c r="J369" s="260">
        <f t="shared" si="84"/>
        <v>204.74</v>
      </c>
    </row>
    <row r="370" spans="1:10" ht="28.5">
      <c r="A370" s="259" t="s">
        <v>1890</v>
      </c>
      <c r="B370" s="305" t="s">
        <v>2005</v>
      </c>
      <c r="C370" s="293" t="s">
        <v>2006</v>
      </c>
      <c r="D370" s="305" t="s">
        <v>155</v>
      </c>
      <c r="E370" s="305" t="s">
        <v>150</v>
      </c>
      <c r="F370" s="260">
        <v>18</v>
      </c>
      <c r="G370" s="260">
        <v>9.1199999999999992</v>
      </c>
      <c r="H370" s="261">
        <f>'BDI-EDIFICAÇÕES - NÃO DESONERAD'!$H$23</f>
        <v>0.2222616419077901</v>
      </c>
      <c r="I370" s="260">
        <f t="shared" si="83"/>
        <v>11.14</v>
      </c>
      <c r="J370" s="260">
        <f t="shared" si="84"/>
        <v>200.52</v>
      </c>
    </row>
    <row r="371" spans="1:10" ht="14.25">
      <c r="A371" s="259" t="s">
        <v>1891</v>
      </c>
      <c r="B371" s="305">
        <v>98509</v>
      </c>
      <c r="C371" s="293" t="s">
        <v>1791</v>
      </c>
      <c r="D371" s="305" t="s">
        <v>125</v>
      </c>
      <c r="E371" s="305" t="s">
        <v>150</v>
      </c>
      <c r="F371" s="260">
        <v>42</v>
      </c>
      <c r="G371" s="260">
        <v>46.09</v>
      </c>
      <c r="H371" s="261">
        <f>'BDI-EDIFICAÇÕES - NÃO DESONERAD'!$H$23</f>
        <v>0.2222616419077901</v>
      </c>
      <c r="I371" s="260">
        <f t="shared" si="83"/>
        <v>56.33</v>
      </c>
      <c r="J371" s="260">
        <f t="shared" si="84"/>
        <v>2365.86</v>
      </c>
    </row>
    <row r="372" spans="1:10" ht="14.25">
      <c r="A372" s="259" t="s">
        <v>1892</v>
      </c>
      <c r="B372" s="305">
        <v>98505</v>
      </c>
      <c r="C372" s="293" t="s">
        <v>1966</v>
      </c>
      <c r="D372" s="305" t="s">
        <v>125</v>
      </c>
      <c r="E372" s="305" t="s">
        <v>145</v>
      </c>
      <c r="F372" s="260">
        <v>53.21</v>
      </c>
      <c r="G372" s="260">
        <v>69.819999999999993</v>
      </c>
      <c r="H372" s="261">
        <f>'BDI-EDIFICAÇÕES - NÃO DESONERAD'!$H$23</f>
        <v>0.2222616419077901</v>
      </c>
      <c r="I372" s="260">
        <f t="shared" si="83"/>
        <v>85.33</v>
      </c>
      <c r="J372" s="260">
        <f t="shared" si="84"/>
        <v>4540.3999999999996</v>
      </c>
    </row>
    <row r="373" spans="1:10" ht="28.5">
      <c r="A373" s="259" t="s">
        <v>1893</v>
      </c>
      <c r="B373" s="305" t="s">
        <v>3209</v>
      </c>
      <c r="C373" s="293" t="s">
        <v>3208</v>
      </c>
      <c r="D373" s="305" t="s">
        <v>2983</v>
      </c>
      <c r="E373" s="305" t="s">
        <v>150</v>
      </c>
      <c r="F373" s="260">
        <v>1</v>
      </c>
      <c r="G373" s="260">
        <f>'RELATÓRIO ANALÍTICO - MODIFICAD'!H1734</f>
        <v>654.73</v>
      </c>
      <c r="H373" s="261">
        <f>'BDI-EDIFICAÇÕES - NÃO DESONERAD'!$H$23</f>
        <v>0.2222616419077901</v>
      </c>
      <c r="I373" s="260">
        <f t="shared" si="83"/>
        <v>800.25</v>
      </c>
      <c r="J373" s="260">
        <f t="shared" si="84"/>
        <v>800.25</v>
      </c>
    </row>
    <row r="374" spans="1:10" ht="14.25">
      <c r="A374" s="259" t="s">
        <v>1894</v>
      </c>
      <c r="B374" s="305" t="s">
        <v>3211</v>
      </c>
      <c r="C374" s="293" t="s">
        <v>3210</v>
      </c>
      <c r="D374" s="305" t="s">
        <v>2983</v>
      </c>
      <c r="E374" s="305" t="s">
        <v>180</v>
      </c>
      <c r="F374" s="260">
        <v>17.760000000000002</v>
      </c>
      <c r="G374" s="260">
        <f>'RELATÓRIO ANALÍTICO - MODIFICAD'!H1743</f>
        <v>18.7605</v>
      </c>
      <c r="H374" s="261">
        <f>'BDI-EDIFICAÇÕES - NÃO DESONERAD'!$H$23</f>
        <v>0.2222616419077901</v>
      </c>
      <c r="I374" s="260">
        <f t="shared" si="83"/>
        <v>22.93</v>
      </c>
      <c r="J374" s="260">
        <f t="shared" si="84"/>
        <v>407.23</v>
      </c>
    </row>
    <row r="375" spans="1:10" ht="28.5">
      <c r="A375" s="259" t="s">
        <v>1949</v>
      </c>
      <c r="B375" s="305">
        <v>87749</v>
      </c>
      <c r="C375" s="293" t="s">
        <v>1896</v>
      </c>
      <c r="D375" s="305" t="s">
        <v>125</v>
      </c>
      <c r="E375" s="305" t="s">
        <v>145</v>
      </c>
      <c r="F375" s="260">
        <v>39.04</v>
      </c>
      <c r="G375" s="260">
        <v>108.8</v>
      </c>
      <c r="H375" s="261">
        <f>'BDI-EDIFICAÇÕES - NÃO DESONERAD'!$H$23</f>
        <v>0.2222616419077901</v>
      </c>
      <c r="I375" s="260">
        <f t="shared" si="83"/>
        <v>132.97999999999999</v>
      </c>
      <c r="J375" s="260">
        <f t="shared" si="84"/>
        <v>5191.53</v>
      </c>
    </row>
    <row r="376" spans="1:10" ht="28.5">
      <c r="A376" s="259" t="s">
        <v>1950</v>
      </c>
      <c r="B376" s="305">
        <v>98547</v>
      </c>
      <c r="C376" s="293" t="s">
        <v>1897</v>
      </c>
      <c r="D376" s="305" t="s">
        <v>125</v>
      </c>
      <c r="E376" s="305" t="s">
        <v>145</v>
      </c>
      <c r="F376" s="260">
        <v>39.04</v>
      </c>
      <c r="G376" s="260">
        <v>191.15</v>
      </c>
      <c r="H376" s="261">
        <f>'BDI-EDIFICAÇÕES - NÃO DESONERAD'!$H$23</f>
        <v>0.2222616419077901</v>
      </c>
      <c r="I376" s="260">
        <f t="shared" si="83"/>
        <v>233.63</v>
      </c>
      <c r="J376" s="260">
        <f t="shared" si="84"/>
        <v>9120.91</v>
      </c>
    </row>
    <row r="377" spans="1:10" ht="28.5">
      <c r="A377" s="259" t="s">
        <v>2002</v>
      </c>
      <c r="B377" s="305">
        <v>98565</v>
      </c>
      <c r="C377" s="293" t="s">
        <v>1898</v>
      </c>
      <c r="D377" s="305" t="s">
        <v>125</v>
      </c>
      <c r="E377" s="305" t="s">
        <v>145</v>
      </c>
      <c r="F377" s="260">
        <v>39.04</v>
      </c>
      <c r="G377" s="260">
        <v>58.15</v>
      </c>
      <c r="H377" s="261">
        <f>'BDI-EDIFICAÇÕES - NÃO DESONERAD'!$H$23</f>
        <v>0.2222616419077901</v>
      </c>
      <c r="I377" s="260">
        <f t="shared" si="83"/>
        <v>71.069999999999993</v>
      </c>
      <c r="J377" s="260">
        <f t="shared" si="84"/>
        <v>2774.57</v>
      </c>
    </row>
    <row r="378" spans="1:10" ht="14.25">
      <c r="A378" s="259" t="s">
        <v>2004</v>
      </c>
      <c r="B378" s="305">
        <v>98520</v>
      </c>
      <c r="C378" s="293" t="s">
        <v>1899</v>
      </c>
      <c r="D378" s="305" t="s">
        <v>125</v>
      </c>
      <c r="E378" s="305" t="s">
        <v>145</v>
      </c>
      <c r="F378" s="260">
        <v>53.21</v>
      </c>
      <c r="G378" s="260">
        <v>5.35</v>
      </c>
      <c r="H378" s="261">
        <f>'BDI-EDIFICAÇÕES - NÃO DESONERAD'!$H$23</f>
        <v>0.2222616419077901</v>
      </c>
      <c r="I378" s="260">
        <f t="shared" si="83"/>
        <v>6.53</v>
      </c>
      <c r="J378" s="260">
        <f t="shared" si="84"/>
        <v>347.46</v>
      </c>
    </row>
    <row r="379" spans="1:10" s="110" customFormat="1" ht="26.25" customHeight="1">
      <c r="A379" s="268" t="s">
        <v>51</v>
      </c>
      <c r="B379" s="136" t="s">
        <v>404</v>
      </c>
      <c r="C379" s="134"/>
      <c r="D379" s="134"/>
      <c r="E379" s="134"/>
      <c r="F379" s="269"/>
      <c r="G379" s="269"/>
      <c r="H379" s="269"/>
      <c r="I379" s="270"/>
      <c r="J379" s="271">
        <f>J380+J397+J402+J412</f>
        <v>853925.67</v>
      </c>
    </row>
    <row r="380" spans="1:10" s="110" customFormat="1" ht="26.25" customHeight="1">
      <c r="A380" s="264" t="s">
        <v>405</v>
      </c>
      <c r="B380" s="136" t="s">
        <v>406</v>
      </c>
      <c r="C380" s="134"/>
      <c r="D380" s="134"/>
      <c r="E380" s="134"/>
      <c r="F380" s="265"/>
      <c r="G380" s="265"/>
      <c r="H380" s="265"/>
      <c r="I380" s="266"/>
      <c r="J380" s="267">
        <f>SUM(J381:J396)</f>
        <v>223101.44999999998</v>
      </c>
    </row>
    <row r="381" spans="1:10" s="110" customFormat="1" ht="26.25" customHeight="1">
      <c r="A381" s="259" t="s">
        <v>407</v>
      </c>
      <c r="B381" s="305">
        <v>97083</v>
      </c>
      <c r="C381" s="293" t="s">
        <v>1616</v>
      </c>
      <c r="D381" s="305" t="s">
        <v>125</v>
      </c>
      <c r="E381" s="305" t="s">
        <v>145</v>
      </c>
      <c r="F381" s="260">
        <v>524.73</v>
      </c>
      <c r="G381" s="260">
        <v>3.66</v>
      </c>
      <c r="H381" s="261">
        <f>'BDI-EDIFICAÇÕES - NÃO DESONERAD'!$H$23</f>
        <v>0.2222616419077901</v>
      </c>
      <c r="I381" s="260">
        <f t="shared" ref="I381:I396" si="85">TRUNC(G381*(1+H381),2)</f>
        <v>4.47</v>
      </c>
      <c r="J381" s="260">
        <f t="shared" ref="J381:J396" si="86">TRUNC(F381*I381,2)</f>
        <v>2345.54</v>
      </c>
    </row>
    <row r="382" spans="1:10" ht="28.5">
      <c r="A382" s="259" t="s">
        <v>408</v>
      </c>
      <c r="B382" s="305">
        <v>100324</v>
      </c>
      <c r="C382" s="293" t="s">
        <v>1701</v>
      </c>
      <c r="D382" s="305" t="s">
        <v>125</v>
      </c>
      <c r="E382" s="305" t="s">
        <v>174</v>
      </c>
      <c r="F382" s="260">
        <v>20.32</v>
      </c>
      <c r="G382" s="260">
        <v>299.77</v>
      </c>
      <c r="H382" s="261">
        <f>'BDI-EDIFICAÇÕES - NÃO DESONERAD'!$H$23</f>
        <v>0.2222616419077901</v>
      </c>
      <c r="I382" s="260">
        <f t="shared" si="85"/>
        <v>366.39</v>
      </c>
      <c r="J382" s="260">
        <f t="shared" si="86"/>
        <v>7445.04</v>
      </c>
    </row>
    <row r="383" spans="1:10" ht="28.5">
      <c r="A383" s="259" t="s">
        <v>1371</v>
      </c>
      <c r="B383" s="305">
        <v>100324</v>
      </c>
      <c r="C383" s="293" t="s">
        <v>1700</v>
      </c>
      <c r="D383" s="305" t="s">
        <v>125</v>
      </c>
      <c r="E383" s="305" t="s">
        <v>174</v>
      </c>
      <c r="F383" s="260">
        <v>33.42</v>
      </c>
      <c r="G383" s="260">
        <v>299.77</v>
      </c>
      <c r="H383" s="261">
        <f>'BDI-EDIFICAÇÕES - NÃO DESONERAD'!$H$23</f>
        <v>0.2222616419077901</v>
      </c>
      <c r="I383" s="260">
        <f t="shared" si="85"/>
        <v>366.39</v>
      </c>
      <c r="J383" s="260">
        <f t="shared" si="86"/>
        <v>12244.75</v>
      </c>
    </row>
    <row r="384" spans="1:10" ht="28.5">
      <c r="A384" s="259" t="s">
        <v>1372</v>
      </c>
      <c r="B384" s="305">
        <v>87749</v>
      </c>
      <c r="C384" s="293" t="s">
        <v>1695</v>
      </c>
      <c r="D384" s="305" t="s">
        <v>125</v>
      </c>
      <c r="E384" s="305" t="s">
        <v>145</v>
      </c>
      <c r="F384" s="260">
        <v>441.33</v>
      </c>
      <c r="G384" s="260">
        <v>108.8</v>
      </c>
      <c r="H384" s="261">
        <f>'BDI-EDIFICAÇÕES - NÃO DESONERAD'!$H$23</f>
        <v>0.2222616419077901</v>
      </c>
      <c r="I384" s="260">
        <f t="shared" si="85"/>
        <v>132.97999999999999</v>
      </c>
      <c r="J384" s="260">
        <f t="shared" si="86"/>
        <v>58688.06</v>
      </c>
    </row>
    <row r="385" spans="1:10" ht="28.5">
      <c r="A385" s="259" t="s">
        <v>1373</v>
      </c>
      <c r="B385" s="305">
        <v>94994</v>
      </c>
      <c r="C385" s="293" t="s">
        <v>1905</v>
      </c>
      <c r="D385" s="305" t="s">
        <v>125</v>
      </c>
      <c r="E385" s="305" t="s">
        <v>145</v>
      </c>
      <c r="F385" s="260">
        <v>288.18</v>
      </c>
      <c r="G385" s="260">
        <v>104.76</v>
      </c>
      <c r="H385" s="261">
        <f>'BDI-EDIFICAÇÕES - NÃO DESONERAD'!$H$23</f>
        <v>0.2222616419077901</v>
      </c>
      <c r="I385" s="260">
        <f t="shared" si="85"/>
        <v>128.04</v>
      </c>
      <c r="J385" s="260">
        <f t="shared" si="86"/>
        <v>36898.559999999998</v>
      </c>
    </row>
    <row r="386" spans="1:10" ht="28.5">
      <c r="A386" s="259" t="s">
        <v>1374</v>
      </c>
      <c r="B386" s="305">
        <v>94993</v>
      </c>
      <c r="C386" s="293" t="s">
        <v>1906</v>
      </c>
      <c r="D386" s="305" t="s">
        <v>125</v>
      </c>
      <c r="E386" s="305" t="s">
        <v>145</v>
      </c>
      <c r="F386" s="260">
        <v>153.15</v>
      </c>
      <c r="G386" s="260">
        <v>73.94</v>
      </c>
      <c r="H386" s="261">
        <f>'BDI-EDIFICAÇÕES - NÃO DESONERAD'!$H$23</f>
        <v>0.2222616419077901</v>
      </c>
      <c r="I386" s="260">
        <f t="shared" si="85"/>
        <v>90.37</v>
      </c>
      <c r="J386" s="260">
        <f t="shared" si="86"/>
        <v>13840.16</v>
      </c>
    </row>
    <row r="387" spans="1:10" ht="28.5">
      <c r="A387" s="259" t="s">
        <v>1466</v>
      </c>
      <c r="B387" s="305">
        <v>104658</v>
      </c>
      <c r="C387" s="293" t="s">
        <v>1375</v>
      </c>
      <c r="D387" s="305" t="s">
        <v>125</v>
      </c>
      <c r="E387" s="305" t="s">
        <v>145</v>
      </c>
      <c r="F387" s="260">
        <v>21.75</v>
      </c>
      <c r="G387" s="260">
        <v>166.85</v>
      </c>
      <c r="H387" s="261">
        <f>'BDI-EDIFICAÇÕES - NÃO DESONERAD'!$H$23</f>
        <v>0.2222616419077901</v>
      </c>
      <c r="I387" s="260">
        <f t="shared" si="85"/>
        <v>203.93</v>
      </c>
      <c r="J387" s="260">
        <f t="shared" si="86"/>
        <v>4435.47</v>
      </c>
    </row>
    <row r="388" spans="1:10" ht="28.5">
      <c r="A388" s="259" t="s">
        <v>1614</v>
      </c>
      <c r="B388" s="305">
        <v>92391</v>
      </c>
      <c r="C388" s="293" t="s">
        <v>1077</v>
      </c>
      <c r="D388" s="305" t="s">
        <v>125</v>
      </c>
      <c r="E388" s="305" t="s">
        <v>145</v>
      </c>
      <c r="F388" s="260">
        <v>190.52</v>
      </c>
      <c r="G388" s="260">
        <v>82.39</v>
      </c>
      <c r="H388" s="261">
        <f>'BDI-EDIFICAÇÕES - NÃO DESONERAD'!$H$23</f>
        <v>0.2222616419077901</v>
      </c>
      <c r="I388" s="260">
        <f t="shared" si="85"/>
        <v>100.7</v>
      </c>
      <c r="J388" s="260">
        <f t="shared" si="86"/>
        <v>19185.36</v>
      </c>
    </row>
    <row r="389" spans="1:10" ht="28.5">
      <c r="A389" s="259" t="s">
        <v>1617</v>
      </c>
      <c r="B389" s="305">
        <v>94263</v>
      </c>
      <c r="C389" s="293" t="s">
        <v>1754</v>
      </c>
      <c r="D389" s="305" t="s">
        <v>125</v>
      </c>
      <c r="E389" s="305" t="s">
        <v>180</v>
      </c>
      <c r="F389" s="260">
        <v>49.48</v>
      </c>
      <c r="G389" s="260">
        <v>35.64</v>
      </c>
      <c r="H389" s="261">
        <f>'BDI-EDIFICAÇÕES - NÃO DESONERAD'!$H$23</f>
        <v>0.2222616419077901</v>
      </c>
      <c r="I389" s="260">
        <f t="shared" si="85"/>
        <v>43.56</v>
      </c>
      <c r="J389" s="260">
        <f t="shared" si="86"/>
        <v>2155.34</v>
      </c>
    </row>
    <row r="390" spans="1:10" s="110" customFormat="1" ht="26.25" customHeight="1">
      <c r="A390" s="259" t="s">
        <v>1618</v>
      </c>
      <c r="B390" s="305" t="s">
        <v>3213</v>
      </c>
      <c r="C390" s="293" t="s">
        <v>3212</v>
      </c>
      <c r="D390" s="305" t="s">
        <v>2983</v>
      </c>
      <c r="E390" s="305" t="s">
        <v>145</v>
      </c>
      <c r="F390" s="260">
        <v>190.52</v>
      </c>
      <c r="G390" s="260">
        <f>'RELATÓRIO ANALÍTICO - MODIFICAD'!H1756</f>
        <v>34.902950000000004</v>
      </c>
      <c r="H390" s="261">
        <f>'BDI-EDIFICAÇÕES - NÃO DESONERAD'!$H$23</f>
        <v>0.2222616419077901</v>
      </c>
      <c r="I390" s="260">
        <f t="shared" si="85"/>
        <v>42.66</v>
      </c>
      <c r="J390" s="260">
        <f t="shared" si="86"/>
        <v>8127.58</v>
      </c>
    </row>
    <row r="391" spans="1:10" ht="14.25">
      <c r="A391" s="259" t="s">
        <v>1696</v>
      </c>
      <c r="B391" s="305">
        <v>102500</v>
      </c>
      <c r="C391" s="293" t="s">
        <v>358</v>
      </c>
      <c r="D391" s="305" t="s">
        <v>125</v>
      </c>
      <c r="E391" s="305" t="s">
        <v>180</v>
      </c>
      <c r="F391" s="260">
        <v>148.1</v>
      </c>
      <c r="G391" s="260">
        <v>4.84</v>
      </c>
      <c r="H391" s="261">
        <f>'BDI-EDIFICAÇÕES - NÃO DESONERAD'!$H$23</f>
        <v>0.2222616419077901</v>
      </c>
      <c r="I391" s="260">
        <f t="shared" si="85"/>
        <v>5.91</v>
      </c>
      <c r="J391" s="260">
        <f t="shared" si="86"/>
        <v>875.27</v>
      </c>
    </row>
    <row r="392" spans="1:10" ht="28.5">
      <c r="A392" s="259" t="s">
        <v>1697</v>
      </c>
      <c r="B392" s="305">
        <v>96397</v>
      </c>
      <c r="C392" s="293" t="s">
        <v>1699</v>
      </c>
      <c r="D392" s="305" t="s">
        <v>125</v>
      </c>
      <c r="E392" s="305" t="s">
        <v>174</v>
      </c>
      <c r="F392" s="260">
        <v>33.729999999999997</v>
      </c>
      <c r="G392" s="260">
        <v>374.37</v>
      </c>
      <c r="H392" s="261">
        <f>'BDI-EDIFICAÇÕES - NÃO DESONERAD'!$H$23</f>
        <v>0.2222616419077901</v>
      </c>
      <c r="I392" s="260">
        <f t="shared" si="85"/>
        <v>457.57</v>
      </c>
      <c r="J392" s="260">
        <f t="shared" si="86"/>
        <v>15433.83</v>
      </c>
    </row>
    <row r="393" spans="1:10" ht="14.25">
      <c r="A393" s="259" t="s">
        <v>1698</v>
      </c>
      <c r="B393" s="305" t="s">
        <v>3045</v>
      </c>
      <c r="C393" s="293" t="s">
        <v>3046</v>
      </c>
      <c r="D393" s="305" t="s">
        <v>2983</v>
      </c>
      <c r="E393" s="305" t="s">
        <v>145</v>
      </c>
      <c r="F393" s="260">
        <v>334.21</v>
      </c>
      <c r="G393" s="260">
        <f>'RELATÓRIO ANALÍTICO - MODIFICAD'!H575</f>
        <v>6.0176999999999996</v>
      </c>
      <c r="H393" s="261">
        <f>'BDI-EDIFICAÇÕES - NÃO DESONERAD'!$H$23</f>
        <v>0.2222616419077901</v>
      </c>
      <c r="I393" s="260">
        <f t="shared" si="85"/>
        <v>7.35</v>
      </c>
      <c r="J393" s="260">
        <f t="shared" si="86"/>
        <v>2456.44</v>
      </c>
    </row>
    <row r="394" spans="1:10" s="154" customFormat="1" ht="28.5">
      <c r="A394" s="259" t="s">
        <v>1904</v>
      </c>
      <c r="B394" s="305" t="s">
        <v>3047</v>
      </c>
      <c r="C394" s="293" t="s">
        <v>3048</v>
      </c>
      <c r="D394" s="305" t="s">
        <v>2983</v>
      </c>
      <c r="E394" s="305" t="s">
        <v>174</v>
      </c>
      <c r="F394" s="260">
        <v>16.71</v>
      </c>
      <c r="G394" s="260">
        <f>'RELATÓRIO ANALÍTICO - MODIFICAD'!H589</f>
        <v>1669.8104679999999</v>
      </c>
      <c r="H394" s="263">
        <f>'BDI-EDIFICAÇÕES - NÃO DESONERAD'!$H$23</f>
        <v>0.2222616419077901</v>
      </c>
      <c r="I394" s="260">
        <f t="shared" si="85"/>
        <v>2040.94</v>
      </c>
      <c r="J394" s="260">
        <f t="shared" si="86"/>
        <v>34104.1</v>
      </c>
    </row>
    <row r="395" spans="1:10" s="154" customFormat="1" ht="14.25">
      <c r="A395" s="259" t="s">
        <v>1977</v>
      </c>
      <c r="B395" s="305" t="s">
        <v>3241</v>
      </c>
      <c r="C395" s="293" t="s">
        <v>3242</v>
      </c>
      <c r="D395" s="305" t="s">
        <v>2983</v>
      </c>
      <c r="E395" s="305" t="s">
        <v>180</v>
      </c>
      <c r="F395" s="260">
        <v>65.239999999999995</v>
      </c>
      <c r="G395" s="260">
        <f>'RELATÓRIO ANALÍTICO - MODIFICAD'!H1969</f>
        <v>53.345264</v>
      </c>
      <c r="H395" s="263">
        <f>'BDI-EDIFICAÇÕES - NÃO DESONERAD'!$H$23</f>
        <v>0.2222616419077901</v>
      </c>
      <c r="I395" s="260">
        <f t="shared" si="85"/>
        <v>65.2</v>
      </c>
      <c r="J395" s="260">
        <f t="shared" si="86"/>
        <v>4253.6400000000003</v>
      </c>
    </row>
    <row r="396" spans="1:10" s="154" customFormat="1" ht="28.5">
      <c r="A396" s="259" t="s">
        <v>3886</v>
      </c>
      <c r="B396" s="305">
        <v>104790</v>
      </c>
      <c r="C396" s="293" t="s">
        <v>1978</v>
      </c>
      <c r="D396" s="305" t="s">
        <v>125</v>
      </c>
      <c r="E396" s="305" t="s">
        <v>174</v>
      </c>
      <c r="F396" s="260">
        <v>4.32</v>
      </c>
      <c r="G396" s="260">
        <v>115.97</v>
      </c>
      <c r="H396" s="263">
        <f>'BDI-EDIFICAÇÕES - NÃO DESONERAD'!$H$23</f>
        <v>0.2222616419077901</v>
      </c>
      <c r="I396" s="260">
        <f t="shared" si="85"/>
        <v>141.74</v>
      </c>
      <c r="J396" s="260">
        <f t="shared" si="86"/>
        <v>612.30999999999995</v>
      </c>
    </row>
    <row r="397" spans="1:10" s="110" customFormat="1" ht="26.25" customHeight="1">
      <c r="A397" s="272" t="s">
        <v>409</v>
      </c>
      <c r="B397" s="136" t="s">
        <v>3555</v>
      </c>
      <c r="C397" s="134"/>
      <c r="D397" s="134"/>
      <c r="E397" s="134"/>
      <c r="F397" s="273"/>
      <c r="G397" s="273"/>
      <c r="H397" s="273"/>
      <c r="I397" s="274"/>
      <c r="J397" s="275">
        <f>SUM(J398:J401)</f>
        <v>23089.86</v>
      </c>
    </row>
    <row r="398" spans="1:10" ht="28.5">
      <c r="A398" s="259" t="s">
        <v>411</v>
      </c>
      <c r="B398" s="305">
        <v>100324</v>
      </c>
      <c r="C398" s="293" t="s">
        <v>3556</v>
      </c>
      <c r="D398" s="305" t="s">
        <v>125</v>
      </c>
      <c r="E398" s="305" t="s">
        <v>174</v>
      </c>
      <c r="F398" s="260">
        <v>2.35</v>
      </c>
      <c r="G398" s="260">
        <v>299.77</v>
      </c>
      <c r="H398" s="261">
        <f>'BDI-EDIFICAÇÕES - NÃO DESONERAD'!$H$23</f>
        <v>0.2222616419077901</v>
      </c>
      <c r="I398" s="260">
        <f>TRUNC(G398*(1+H398),2)</f>
        <v>366.39</v>
      </c>
      <c r="J398" s="260">
        <f t="shared" ref="J398" si="87">TRUNC(F398*I398,2)</f>
        <v>861.01</v>
      </c>
    </row>
    <row r="399" spans="1:10" ht="14.25">
      <c r="A399" s="259" t="s">
        <v>413</v>
      </c>
      <c r="B399" s="305">
        <v>97113</v>
      </c>
      <c r="C399" s="293" t="s">
        <v>412</v>
      </c>
      <c r="D399" s="305" t="s">
        <v>125</v>
      </c>
      <c r="E399" s="305" t="s">
        <v>145</v>
      </c>
      <c r="F399" s="260">
        <v>65.09</v>
      </c>
      <c r="G399" s="260">
        <v>2.79</v>
      </c>
      <c r="H399" s="261">
        <f>'BDI-EDIFICAÇÕES - NÃO DESONERAD'!$H$23</f>
        <v>0.2222616419077901</v>
      </c>
      <c r="I399" s="260">
        <f>TRUNC(G399*(1+H399),2)</f>
        <v>3.41</v>
      </c>
      <c r="J399" s="260">
        <f t="shared" ref="J399:J401" si="88">TRUNC(F399*I399,2)</f>
        <v>221.95</v>
      </c>
    </row>
    <row r="400" spans="1:10" ht="28.5">
      <c r="A400" s="259" t="s">
        <v>415</v>
      </c>
      <c r="B400" s="305">
        <v>101159</v>
      </c>
      <c r="C400" s="293" t="s">
        <v>414</v>
      </c>
      <c r="D400" s="305" t="s">
        <v>125</v>
      </c>
      <c r="E400" s="305" t="s">
        <v>145</v>
      </c>
      <c r="F400" s="260">
        <v>65.09</v>
      </c>
      <c r="G400" s="260">
        <v>159.43</v>
      </c>
      <c r="H400" s="261">
        <f>'BDI-EDIFICAÇÕES - NÃO DESONERAD'!$H$23</f>
        <v>0.2222616419077901</v>
      </c>
      <c r="I400" s="260">
        <f>TRUNC(G400*(1+H400),2)</f>
        <v>194.86</v>
      </c>
      <c r="J400" s="260">
        <f t="shared" si="88"/>
        <v>12683.43</v>
      </c>
    </row>
    <row r="401" spans="1:10" ht="28.5">
      <c r="A401" s="259" t="s">
        <v>3722</v>
      </c>
      <c r="B401" s="305">
        <v>94993</v>
      </c>
      <c r="C401" s="293" t="s">
        <v>3557</v>
      </c>
      <c r="D401" s="305" t="s">
        <v>125</v>
      </c>
      <c r="E401" s="305" t="s">
        <v>145</v>
      </c>
      <c r="F401" s="260">
        <v>103.17</v>
      </c>
      <c r="G401" s="260">
        <v>73.94</v>
      </c>
      <c r="H401" s="261">
        <f>'BDI-EDIFICAÇÕES - NÃO DESONERAD'!$H$23</f>
        <v>0.2222616419077901</v>
      </c>
      <c r="I401" s="260">
        <f>TRUNC(G401*(1+H401),2)</f>
        <v>90.37</v>
      </c>
      <c r="J401" s="260">
        <f t="shared" si="88"/>
        <v>9323.4699999999993</v>
      </c>
    </row>
    <row r="402" spans="1:10" s="110" customFormat="1" ht="26.25" customHeight="1">
      <c r="A402" s="272" t="s">
        <v>416</v>
      </c>
      <c r="B402" s="136" t="s">
        <v>396</v>
      </c>
      <c r="C402" s="134"/>
      <c r="D402" s="134"/>
      <c r="E402" s="134"/>
      <c r="F402" s="273"/>
      <c r="G402" s="273"/>
      <c r="H402" s="273"/>
      <c r="I402" s="274"/>
      <c r="J402" s="275">
        <f>SUM(J403:J411)</f>
        <v>411575.61000000004</v>
      </c>
    </row>
    <row r="403" spans="1:10" ht="28.5">
      <c r="A403" s="259" t="s">
        <v>417</v>
      </c>
      <c r="B403" s="305" t="s">
        <v>3243</v>
      </c>
      <c r="C403" s="293" t="s">
        <v>3244</v>
      </c>
      <c r="D403" s="305" t="s">
        <v>2983</v>
      </c>
      <c r="E403" s="305" t="s">
        <v>180</v>
      </c>
      <c r="F403" s="260">
        <v>16.829999999999998</v>
      </c>
      <c r="G403" s="260">
        <f>'RELATÓRIO ANALÍTICO - MODIFICAD'!H1975</f>
        <v>1100.0999999999999</v>
      </c>
      <c r="H403" s="261">
        <f>'BDI-EDIFICAÇÕES - NÃO DESONERAD'!$H$23</f>
        <v>0.2222616419077901</v>
      </c>
      <c r="I403" s="260">
        <f t="shared" ref="I403:I410" si="89">TRUNC(G403*(1+H403),2)</f>
        <v>1344.61</v>
      </c>
      <c r="J403" s="260">
        <f t="shared" ref="J403:J410" si="90">TRUNC(F403*I403,2)</f>
        <v>22629.78</v>
      </c>
    </row>
    <row r="404" spans="1:10" ht="28.5">
      <c r="A404" s="259" t="s">
        <v>418</v>
      </c>
      <c r="B404" s="305" t="s">
        <v>3238</v>
      </c>
      <c r="C404" s="293" t="s">
        <v>3711</v>
      </c>
      <c r="D404" s="305" t="s">
        <v>2983</v>
      </c>
      <c r="E404" s="305" t="s">
        <v>180</v>
      </c>
      <c r="F404" s="260">
        <v>26.08</v>
      </c>
      <c r="G404" s="260">
        <f>'RELATÓRIO ANALÍTICO - MODIFICAD'!H1948</f>
        <v>616.48</v>
      </c>
      <c r="H404" s="261">
        <f>'BDI-EDIFICAÇÕES - NÃO DESONERAD'!$H$23</f>
        <v>0.2222616419077901</v>
      </c>
      <c r="I404" s="260">
        <f t="shared" si="89"/>
        <v>753.49</v>
      </c>
      <c r="J404" s="260">
        <f t="shared" si="90"/>
        <v>19651.009999999998</v>
      </c>
    </row>
    <row r="405" spans="1:10" ht="14.25">
      <c r="A405" s="259" t="s">
        <v>600</v>
      </c>
      <c r="B405" s="305" t="s">
        <v>3049</v>
      </c>
      <c r="C405" s="293" t="s">
        <v>3050</v>
      </c>
      <c r="D405" s="305" t="s">
        <v>2983</v>
      </c>
      <c r="E405" s="305" t="s">
        <v>145</v>
      </c>
      <c r="F405" s="260">
        <v>126</v>
      </c>
      <c r="G405" s="260">
        <f>'RELATÓRIO ANALÍTICO - MODIFICAD'!H595</f>
        <v>1169.3220000000001</v>
      </c>
      <c r="H405" s="261">
        <f>'BDI-EDIFICAÇÕES - NÃO DESONERAD'!$H$23</f>
        <v>0.2222616419077901</v>
      </c>
      <c r="I405" s="260">
        <f t="shared" si="89"/>
        <v>1429.21</v>
      </c>
      <c r="J405" s="260">
        <f t="shared" si="90"/>
        <v>180080.46</v>
      </c>
    </row>
    <row r="406" spans="1:10" ht="28.5">
      <c r="A406" s="259" t="s">
        <v>1080</v>
      </c>
      <c r="B406" s="305" t="s">
        <v>3716</v>
      </c>
      <c r="C406" s="293" t="s">
        <v>3724</v>
      </c>
      <c r="D406" s="305" t="s">
        <v>125</v>
      </c>
      <c r="E406" s="305" t="s">
        <v>180</v>
      </c>
      <c r="F406" s="260">
        <v>26.08</v>
      </c>
      <c r="G406" s="260">
        <f>'RELATÓRIO ANALÍTICO - MODIFICAD'!H104</f>
        <v>1487.7706899999998</v>
      </c>
      <c r="H406" s="261">
        <f>'BDI-EDIFICAÇÕES - NÃO DESONERAD'!$H$23</f>
        <v>0.2222616419077901</v>
      </c>
      <c r="I406" s="260">
        <f t="shared" si="89"/>
        <v>1818.44</v>
      </c>
      <c r="J406" s="260">
        <f t="shared" si="90"/>
        <v>47424.91</v>
      </c>
    </row>
    <row r="407" spans="1:10" ht="28.5">
      <c r="A407" s="259" t="s">
        <v>1620</v>
      </c>
      <c r="B407" s="305" t="s">
        <v>3051</v>
      </c>
      <c r="C407" s="293" t="s">
        <v>3719</v>
      </c>
      <c r="D407" s="305" t="s">
        <v>2983</v>
      </c>
      <c r="E407" s="305" t="s">
        <v>145</v>
      </c>
      <c r="F407" s="260">
        <v>61.01</v>
      </c>
      <c r="G407" s="260">
        <f>'RELATÓRIO ANALÍTICO - MODIFICAD'!H604</f>
        <v>1537.2939999999999</v>
      </c>
      <c r="H407" s="261">
        <f>'BDI-EDIFICAÇÕES - NÃO DESONERAD'!$H$23</f>
        <v>0.2222616419077901</v>
      </c>
      <c r="I407" s="260">
        <f t="shared" si="89"/>
        <v>1878.97</v>
      </c>
      <c r="J407" s="260">
        <f t="shared" si="90"/>
        <v>114635.95</v>
      </c>
    </row>
    <row r="408" spans="1:10" ht="28.5">
      <c r="A408" s="259" t="s">
        <v>1621</v>
      </c>
      <c r="B408" s="305">
        <v>100721</v>
      </c>
      <c r="C408" s="293" t="s">
        <v>1622</v>
      </c>
      <c r="D408" s="305" t="s">
        <v>125</v>
      </c>
      <c r="E408" s="305" t="s">
        <v>145</v>
      </c>
      <c r="F408" s="260">
        <v>237.35</v>
      </c>
      <c r="G408" s="260">
        <v>28.19</v>
      </c>
      <c r="H408" s="261">
        <f>'BDI-EDIFICAÇÕES - NÃO DESONERAD'!$H$23</f>
        <v>0.2222616419077901</v>
      </c>
      <c r="I408" s="260">
        <f t="shared" si="89"/>
        <v>34.450000000000003</v>
      </c>
      <c r="J408" s="260">
        <f t="shared" si="90"/>
        <v>8176.7</v>
      </c>
    </row>
    <row r="409" spans="1:10" ht="28.5">
      <c r="A409" s="259" t="s">
        <v>1623</v>
      </c>
      <c r="B409" s="305">
        <v>100757</v>
      </c>
      <c r="C409" s="293" t="s">
        <v>1624</v>
      </c>
      <c r="D409" s="305" t="s">
        <v>125</v>
      </c>
      <c r="E409" s="305" t="s">
        <v>145</v>
      </c>
      <c r="F409" s="260">
        <v>237.35</v>
      </c>
      <c r="G409" s="260">
        <v>55.54</v>
      </c>
      <c r="H409" s="261">
        <f>'BDI-EDIFICAÇÕES - NÃO DESONERAD'!$H$23</f>
        <v>0.2222616419077901</v>
      </c>
      <c r="I409" s="260">
        <f t="shared" si="89"/>
        <v>67.88</v>
      </c>
      <c r="J409" s="260">
        <f t="shared" si="90"/>
        <v>16111.31</v>
      </c>
    </row>
    <row r="410" spans="1:10" ht="28.5">
      <c r="A410" s="259" t="s">
        <v>1755</v>
      </c>
      <c r="B410" s="305" t="s">
        <v>3052</v>
      </c>
      <c r="C410" s="293" t="s">
        <v>3282</v>
      </c>
      <c r="D410" s="305" t="s">
        <v>2983</v>
      </c>
      <c r="E410" s="305" t="s">
        <v>384</v>
      </c>
      <c r="F410" s="260">
        <v>1</v>
      </c>
      <c r="G410" s="260">
        <f>'RELATÓRIO ANALÍTICO - MODIFICAD'!H627</f>
        <v>2079.4526900000001</v>
      </c>
      <c r="H410" s="261">
        <f>'BDI-EDIFICAÇÕES - NÃO DESONERAD'!$H$23</f>
        <v>0.2222616419077901</v>
      </c>
      <c r="I410" s="260">
        <f t="shared" si="89"/>
        <v>2541.63</v>
      </c>
      <c r="J410" s="260">
        <f t="shared" si="90"/>
        <v>2541.63</v>
      </c>
    </row>
    <row r="411" spans="1:10" ht="14.25">
      <c r="A411" s="259" t="s">
        <v>3891</v>
      </c>
      <c r="B411" s="305" t="s">
        <v>3890</v>
      </c>
      <c r="C411" s="293" t="s">
        <v>3894</v>
      </c>
      <c r="D411" s="305" t="s">
        <v>2983</v>
      </c>
      <c r="E411" s="305" t="s">
        <v>150</v>
      </c>
      <c r="F411" s="260">
        <v>1</v>
      </c>
      <c r="G411" s="260">
        <f>'RELATÓRIO ANALÍTICO - MODIFICAD'!H1372</f>
        <v>264.97199999999998</v>
      </c>
      <c r="H411" s="261">
        <f>'BDI-EDIFICAÇÕES - NÃO DESONERAD'!$H$23</f>
        <v>0.2222616419077901</v>
      </c>
      <c r="I411" s="260">
        <f t="shared" ref="I411" si="91">TRUNC(G411*(1+H411),2)</f>
        <v>323.86</v>
      </c>
      <c r="J411" s="260">
        <f t="shared" ref="J411" si="92">TRUNC(F411*I411,2)</f>
        <v>323.86</v>
      </c>
    </row>
    <row r="412" spans="1:10" s="110" customFormat="1" ht="26.25" customHeight="1">
      <c r="A412" s="272" t="s">
        <v>601</v>
      </c>
      <c r="B412" s="136" t="s">
        <v>1081</v>
      </c>
      <c r="C412" s="134"/>
      <c r="D412" s="134"/>
      <c r="E412" s="134"/>
      <c r="F412" s="273"/>
      <c r="G412" s="273"/>
      <c r="H412" s="273"/>
      <c r="I412" s="274"/>
      <c r="J412" s="275">
        <f>SUM(J413:J418)</f>
        <v>196158.75</v>
      </c>
    </row>
    <row r="413" spans="1:10" ht="28.5">
      <c r="A413" s="259" t="s">
        <v>602</v>
      </c>
      <c r="B413" s="305" t="s">
        <v>3245</v>
      </c>
      <c r="C413" s="293" t="s">
        <v>3246</v>
      </c>
      <c r="D413" s="305" t="s">
        <v>2983</v>
      </c>
      <c r="E413" s="305" t="s">
        <v>145</v>
      </c>
      <c r="F413" s="260">
        <v>352.64</v>
      </c>
      <c r="G413" s="260">
        <f>'RELATÓRIO ANALÍTICO - MODIFICAD'!H2013</f>
        <v>402.85575999999998</v>
      </c>
      <c r="H413" s="261">
        <f>'BDI-EDIFICAÇÕES - NÃO DESONERAD'!$H$23</f>
        <v>0.2222616419077901</v>
      </c>
      <c r="I413" s="260">
        <f>TRUNC(G413*(1+H413),2)</f>
        <v>492.39</v>
      </c>
      <c r="J413" s="260">
        <f t="shared" ref="J413:J414" si="93">TRUNC(F413*I413,2)</f>
        <v>173636.4</v>
      </c>
    </row>
    <row r="414" spans="1:10" ht="14.25">
      <c r="A414" s="259" t="s">
        <v>603</v>
      </c>
      <c r="B414" s="305" t="s">
        <v>3247</v>
      </c>
      <c r="C414" s="293" t="s">
        <v>3910</v>
      </c>
      <c r="D414" s="305" t="s">
        <v>2983</v>
      </c>
      <c r="E414" s="305" t="s">
        <v>145</v>
      </c>
      <c r="F414" s="260">
        <v>10.68</v>
      </c>
      <c r="G414" s="260">
        <f>'RELATÓRIO ANALÍTICO - MODIFICAD'!H2032</f>
        <v>859.59186100000011</v>
      </c>
      <c r="H414" s="261">
        <f>'BDI-EDIFICAÇÕES - NÃO DESONERAD'!$H$23</f>
        <v>0.2222616419077901</v>
      </c>
      <c r="I414" s="260">
        <f>TRUNC(G414*(1+H414),2)</f>
        <v>1050.6400000000001</v>
      </c>
      <c r="J414" s="260">
        <f t="shared" si="93"/>
        <v>11220.83</v>
      </c>
    </row>
    <row r="415" spans="1:10" ht="14.25">
      <c r="A415" s="259" t="s">
        <v>3430</v>
      </c>
      <c r="B415" s="305" t="s">
        <v>3434</v>
      </c>
      <c r="C415" s="293" t="s">
        <v>3911</v>
      </c>
      <c r="D415" s="305" t="s">
        <v>2983</v>
      </c>
      <c r="E415" s="305" t="s">
        <v>145</v>
      </c>
      <c r="F415" s="260">
        <v>4.3</v>
      </c>
      <c r="G415" s="260">
        <f>'RELATÓRIO ANALÍTICO - MODIFICAD'!H2000</f>
        <v>1010.846131</v>
      </c>
      <c r="H415" s="261">
        <f>'BDI-EDIFICAÇÕES - NÃO DESONERAD'!$H$23</f>
        <v>0.2222616419077901</v>
      </c>
      <c r="I415" s="260">
        <f>TRUNC(G415*(1+H415),2)</f>
        <v>1235.51</v>
      </c>
      <c r="J415" s="260">
        <f t="shared" ref="J415" si="94">TRUNC(F415*I415,2)</f>
        <v>5312.69</v>
      </c>
    </row>
    <row r="416" spans="1:10" ht="14.25">
      <c r="A416" s="259" t="s">
        <v>3580</v>
      </c>
      <c r="B416" s="305" t="s">
        <v>3568</v>
      </c>
      <c r="C416" s="293" t="s">
        <v>3583</v>
      </c>
      <c r="D416" s="305" t="s">
        <v>2983</v>
      </c>
      <c r="E416" s="305" t="s">
        <v>384</v>
      </c>
      <c r="F416" s="260">
        <v>1</v>
      </c>
      <c r="G416" s="260">
        <f>'RELATÓRIO ANALÍTICO - MODIFICAD'!H1297</f>
        <v>1590.33</v>
      </c>
      <c r="H416" s="261">
        <f>'BDI-EDIFICAÇÕES - NÃO DESONERAD'!$H$23</f>
        <v>0.2222616419077901</v>
      </c>
      <c r="I416" s="260">
        <f t="shared" ref="I416:I418" si="95">TRUNC(G416*(1+H416),2)</f>
        <v>1943.79</v>
      </c>
      <c r="J416" s="260">
        <f t="shared" ref="J416:J418" si="96">TRUNC(F416*I416,2)</f>
        <v>1943.79</v>
      </c>
    </row>
    <row r="417" spans="1:10" ht="28.5">
      <c r="A417" s="259" t="s">
        <v>3581</v>
      </c>
      <c r="B417" s="305" t="s">
        <v>3569</v>
      </c>
      <c r="C417" s="293" t="s">
        <v>3584</v>
      </c>
      <c r="D417" s="305" t="s">
        <v>2983</v>
      </c>
      <c r="E417" s="305" t="s">
        <v>150</v>
      </c>
      <c r="F417" s="260">
        <v>1</v>
      </c>
      <c r="G417" s="260">
        <f>'RELATÓRIO ANALÍTICO - MODIFICAD'!H1892</f>
        <v>1764.36</v>
      </c>
      <c r="H417" s="261">
        <f>'BDI-EDIFICAÇÕES - NÃO DESONERAD'!$H$23</f>
        <v>0.2222616419077901</v>
      </c>
      <c r="I417" s="260">
        <f t="shared" si="95"/>
        <v>2156.5</v>
      </c>
      <c r="J417" s="260">
        <f t="shared" si="96"/>
        <v>2156.5</v>
      </c>
    </row>
    <row r="418" spans="1:10" ht="28.5">
      <c r="A418" s="259" t="s">
        <v>3582</v>
      </c>
      <c r="B418" s="305" t="s">
        <v>3570</v>
      </c>
      <c r="C418" s="293" t="s">
        <v>3585</v>
      </c>
      <c r="D418" s="305" t="s">
        <v>2983</v>
      </c>
      <c r="E418" s="305" t="s">
        <v>150</v>
      </c>
      <c r="F418" s="260">
        <v>1</v>
      </c>
      <c r="G418" s="260">
        <f>'RELATÓRIO ANALÍTICO - MODIFICAD'!H1895</f>
        <v>1545.12</v>
      </c>
      <c r="H418" s="261">
        <f>'BDI-EDIFICAÇÕES - NÃO DESONERAD'!$H$23</f>
        <v>0.2222616419077901</v>
      </c>
      <c r="I418" s="260">
        <f t="shared" si="95"/>
        <v>1888.54</v>
      </c>
      <c r="J418" s="260">
        <f t="shared" si="96"/>
        <v>1888.54</v>
      </c>
    </row>
    <row r="419" spans="1:10" s="110" customFormat="1" ht="26.25" customHeight="1">
      <c r="A419" s="268" t="s">
        <v>1443</v>
      </c>
      <c r="B419" s="136" t="s">
        <v>31</v>
      </c>
      <c r="C419" s="134"/>
      <c r="D419" s="134"/>
      <c r="E419" s="134"/>
      <c r="F419" s="269"/>
      <c r="G419" s="269"/>
      <c r="H419" s="269"/>
      <c r="I419" s="270"/>
      <c r="J419" s="271">
        <f>J420+J484+J501+J525</f>
        <v>308829.5</v>
      </c>
    </row>
    <row r="420" spans="1:10" s="110" customFormat="1" ht="26.25" customHeight="1">
      <c r="A420" s="264" t="s">
        <v>52</v>
      </c>
      <c r="B420" s="136" t="s">
        <v>420</v>
      </c>
      <c r="C420" s="134"/>
      <c r="D420" s="134"/>
      <c r="E420" s="134"/>
      <c r="F420" s="265"/>
      <c r="G420" s="265"/>
      <c r="H420" s="265"/>
      <c r="I420" s="266"/>
      <c r="J420" s="267">
        <f>SUM(J421:J483)</f>
        <v>40660.029999999984</v>
      </c>
    </row>
    <row r="421" spans="1:10" ht="14.25">
      <c r="A421" s="259" t="s">
        <v>604</v>
      </c>
      <c r="B421" s="305">
        <v>104004</v>
      </c>
      <c r="C421" s="293" t="s">
        <v>605</v>
      </c>
      <c r="D421" s="305" t="s">
        <v>125</v>
      </c>
      <c r="E421" s="305" t="s">
        <v>150</v>
      </c>
      <c r="F421" s="260">
        <v>7</v>
      </c>
      <c r="G421" s="260">
        <v>29.9</v>
      </c>
      <c r="H421" s="261">
        <f>'BDI-EDIFICAÇÕES - NÃO DESONERAD'!$H$23</f>
        <v>0.2222616419077901</v>
      </c>
      <c r="I421" s="260">
        <f t="shared" ref="I421" si="97">TRUNC(G421*(1+H421),2)</f>
        <v>36.54</v>
      </c>
      <c r="J421" s="260">
        <f t="shared" ref="J421" si="98">TRUNC(F421*I421,2)</f>
        <v>255.78</v>
      </c>
    </row>
    <row r="422" spans="1:10" ht="14.25">
      <c r="A422" s="259" t="s">
        <v>606</v>
      </c>
      <c r="B422" s="305">
        <v>104011</v>
      </c>
      <c r="C422" s="293" t="s">
        <v>607</v>
      </c>
      <c r="D422" s="305" t="s">
        <v>125</v>
      </c>
      <c r="E422" s="305" t="s">
        <v>150</v>
      </c>
      <c r="F422" s="260">
        <v>15</v>
      </c>
      <c r="G422" s="260">
        <v>25.43</v>
      </c>
      <c r="H422" s="261">
        <f>'BDI-EDIFICAÇÕES - NÃO DESONERAD'!$H$23</f>
        <v>0.2222616419077901</v>
      </c>
      <c r="I422" s="260">
        <f t="shared" ref="I422:I483" si="99">TRUNC(G422*(1+H422),2)</f>
        <v>31.08</v>
      </c>
      <c r="J422" s="260">
        <f t="shared" ref="J422:J483" si="100">TRUNC(F422*I422,2)</f>
        <v>466.2</v>
      </c>
    </row>
    <row r="423" spans="1:10" ht="14.25">
      <c r="A423" s="259" t="s">
        <v>608</v>
      </c>
      <c r="B423" s="305">
        <v>89395</v>
      </c>
      <c r="C423" s="293" t="s">
        <v>609</v>
      </c>
      <c r="D423" s="305" t="s">
        <v>125</v>
      </c>
      <c r="E423" s="305" t="s">
        <v>150</v>
      </c>
      <c r="F423" s="260">
        <v>56</v>
      </c>
      <c r="G423" s="260">
        <v>13.76</v>
      </c>
      <c r="H423" s="261">
        <f>'BDI-EDIFICAÇÕES - NÃO DESONERAD'!$H$23</f>
        <v>0.2222616419077901</v>
      </c>
      <c r="I423" s="260">
        <f t="shared" si="99"/>
        <v>16.809999999999999</v>
      </c>
      <c r="J423" s="260">
        <f t="shared" si="100"/>
        <v>941.36</v>
      </c>
    </row>
    <row r="424" spans="1:10" ht="14.25">
      <c r="A424" s="259" t="s">
        <v>610</v>
      </c>
      <c r="B424" s="305">
        <v>94695</v>
      </c>
      <c r="C424" s="293" t="s">
        <v>611</v>
      </c>
      <c r="D424" s="305" t="s">
        <v>125</v>
      </c>
      <c r="E424" s="305" t="s">
        <v>150</v>
      </c>
      <c r="F424" s="260">
        <v>1</v>
      </c>
      <c r="G424" s="260">
        <v>29.97</v>
      </c>
      <c r="H424" s="261">
        <f>'BDI-EDIFICAÇÕES - NÃO DESONERAD'!$H$23</f>
        <v>0.2222616419077901</v>
      </c>
      <c r="I424" s="260">
        <f t="shared" si="99"/>
        <v>36.630000000000003</v>
      </c>
      <c r="J424" s="260">
        <f t="shared" si="100"/>
        <v>36.630000000000003</v>
      </c>
    </row>
    <row r="425" spans="1:10" ht="14.25">
      <c r="A425" s="259" t="s">
        <v>612</v>
      </c>
      <c r="B425" s="305">
        <v>103976</v>
      </c>
      <c r="C425" s="293" t="s">
        <v>613</v>
      </c>
      <c r="D425" s="305" t="s">
        <v>125</v>
      </c>
      <c r="E425" s="305" t="s">
        <v>150</v>
      </c>
      <c r="F425" s="260">
        <v>3</v>
      </c>
      <c r="G425" s="260">
        <v>24.9</v>
      </c>
      <c r="H425" s="261">
        <f>'BDI-EDIFICAÇÕES - NÃO DESONERAD'!$H$23</f>
        <v>0.2222616419077901</v>
      </c>
      <c r="I425" s="260">
        <f t="shared" si="99"/>
        <v>30.43</v>
      </c>
      <c r="J425" s="260">
        <f t="shared" si="100"/>
        <v>91.29</v>
      </c>
    </row>
    <row r="426" spans="1:10" ht="14.25">
      <c r="A426" s="259" t="s">
        <v>614</v>
      </c>
      <c r="B426" s="305">
        <v>94693</v>
      </c>
      <c r="C426" s="293" t="s">
        <v>615</v>
      </c>
      <c r="D426" s="305" t="s">
        <v>125</v>
      </c>
      <c r="E426" s="305" t="s">
        <v>150</v>
      </c>
      <c r="F426" s="260">
        <v>3</v>
      </c>
      <c r="G426" s="260">
        <v>17.32</v>
      </c>
      <c r="H426" s="261">
        <f>'BDI-EDIFICAÇÕES - NÃO DESONERAD'!$H$23</f>
        <v>0.2222616419077901</v>
      </c>
      <c r="I426" s="260">
        <f t="shared" si="99"/>
        <v>21.16</v>
      </c>
      <c r="J426" s="260">
        <f t="shared" si="100"/>
        <v>63.48</v>
      </c>
    </row>
    <row r="427" spans="1:10" ht="14.25">
      <c r="A427" s="259" t="s">
        <v>616</v>
      </c>
      <c r="B427" s="305">
        <v>94693</v>
      </c>
      <c r="C427" s="293" t="s">
        <v>617</v>
      </c>
      <c r="D427" s="305" t="s">
        <v>125</v>
      </c>
      <c r="E427" s="305" t="s">
        <v>150</v>
      </c>
      <c r="F427" s="260">
        <v>18</v>
      </c>
      <c r="G427" s="260">
        <v>17.32</v>
      </c>
      <c r="H427" s="261">
        <f>'BDI-EDIFICAÇÕES - NÃO DESONERAD'!$H$23</f>
        <v>0.2222616419077901</v>
      </c>
      <c r="I427" s="260">
        <f t="shared" si="99"/>
        <v>21.16</v>
      </c>
      <c r="J427" s="260">
        <f t="shared" si="100"/>
        <v>380.88</v>
      </c>
    </row>
    <row r="428" spans="1:10" ht="14.25">
      <c r="A428" s="259" t="s">
        <v>618</v>
      </c>
      <c r="B428" s="305">
        <v>94691</v>
      </c>
      <c r="C428" s="293" t="s">
        <v>619</v>
      </c>
      <c r="D428" s="305" t="s">
        <v>125</v>
      </c>
      <c r="E428" s="305" t="s">
        <v>150</v>
      </c>
      <c r="F428" s="260">
        <v>5</v>
      </c>
      <c r="G428" s="260">
        <v>13.23</v>
      </c>
      <c r="H428" s="261">
        <f>'BDI-EDIFICAÇÕES - NÃO DESONERAD'!$H$23</f>
        <v>0.2222616419077901</v>
      </c>
      <c r="I428" s="260">
        <f t="shared" si="99"/>
        <v>16.170000000000002</v>
      </c>
      <c r="J428" s="260">
        <f t="shared" si="100"/>
        <v>80.849999999999994</v>
      </c>
    </row>
    <row r="429" spans="1:10" ht="14.25">
      <c r="A429" s="259" t="s">
        <v>620</v>
      </c>
      <c r="B429" s="305">
        <v>105142</v>
      </c>
      <c r="C429" s="293" t="s">
        <v>621</v>
      </c>
      <c r="D429" s="305" t="s">
        <v>125</v>
      </c>
      <c r="E429" s="305" t="s">
        <v>150</v>
      </c>
      <c r="F429" s="260">
        <v>2</v>
      </c>
      <c r="G429" s="260">
        <v>6.58</v>
      </c>
      <c r="H429" s="261">
        <f>'BDI-EDIFICAÇÕES - NÃO DESONERAD'!$H$23</f>
        <v>0.2222616419077901</v>
      </c>
      <c r="I429" s="260">
        <f t="shared" si="99"/>
        <v>8.0399999999999991</v>
      </c>
      <c r="J429" s="260">
        <f t="shared" si="100"/>
        <v>16.079999999999998</v>
      </c>
    </row>
    <row r="430" spans="1:10" ht="28.5">
      <c r="A430" s="259" t="s">
        <v>622</v>
      </c>
      <c r="B430" s="305">
        <v>94672</v>
      </c>
      <c r="C430" s="293" t="s">
        <v>3912</v>
      </c>
      <c r="D430" s="305" t="s">
        <v>125</v>
      </c>
      <c r="E430" s="305" t="s">
        <v>150</v>
      </c>
      <c r="F430" s="260">
        <v>87</v>
      </c>
      <c r="G430" s="260">
        <v>15.04</v>
      </c>
      <c r="H430" s="261">
        <f>'BDI-EDIFICAÇÕES - NÃO DESONERAD'!$H$23</f>
        <v>0.2222616419077901</v>
      </c>
      <c r="I430" s="260">
        <f t="shared" si="99"/>
        <v>18.38</v>
      </c>
      <c r="J430" s="260">
        <f t="shared" si="100"/>
        <v>1599.06</v>
      </c>
    </row>
    <row r="431" spans="1:10" ht="28.5">
      <c r="A431" s="259" t="s">
        <v>623</v>
      </c>
      <c r="B431" s="305">
        <v>90373</v>
      </c>
      <c r="C431" s="293" t="s">
        <v>624</v>
      </c>
      <c r="D431" s="305" t="s">
        <v>125</v>
      </c>
      <c r="E431" s="305" t="s">
        <v>150</v>
      </c>
      <c r="F431" s="260">
        <v>18</v>
      </c>
      <c r="G431" s="260">
        <v>13.08</v>
      </c>
      <c r="H431" s="261">
        <f>'BDI-EDIFICAÇÕES - NÃO DESONERAD'!$H$23</f>
        <v>0.2222616419077901</v>
      </c>
      <c r="I431" s="260">
        <f t="shared" si="99"/>
        <v>15.98</v>
      </c>
      <c r="J431" s="260">
        <f t="shared" si="100"/>
        <v>287.64</v>
      </c>
    </row>
    <row r="432" spans="1:10" ht="14.25">
      <c r="A432" s="259" t="s">
        <v>625</v>
      </c>
      <c r="B432" s="305">
        <v>94678</v>
      </c>
      <c r="C432" s="293" t="s">
        <v>626</v>
      </c>
      <c r="D432" s="305" t="s">
        <v>125</v>
      </c>
      <c r="E432" s="305" t="s">
        <v>150</v>
      </c>
      <c r="F432" s="260">
        <v>65</v>
      </c>
      <c r="G432" s="260">
        <v>8.3699999999999992</v>
      </c>
      <c r="H432" s="261">
        <f>'BDI-EDIFICAÇÕES - NÃO DESONERAD'!$H$23</f>
        <v>0.2222616419077901</v>
      </c>
      <c r="I432" s="260">
        <f t="shared" si="99"/>
        <v>10.23</v>
      </c>
      <c r="J432" s="260">
        <f t="shared" si="100"/>
        <v>664.95</v>
      </c>
    </row>
    <row r="433" spans="1:10" ht="14.25">
      <c r="A433" s="259" t="s">
        <v>627</v>
      </c>
      <c r="B433" s="305">
        <v>89497</v>
      </c>
      <c r="C433" s="293" t="s">
        <v>628</v>
      </c>
      <c r="D433" s="305" t="s">
        <v>125</v>
      </c>
      <c r="E433" s="305" t="s">
        <v>150</v>
      </c>
      <c r="F433" s="260">
        <v>96</v>
      </c>
      <c r="G433" s="260">
        <v>8.3699999999999992</v>
      </c>
      <c r="H433" s="261">
        <f>'BDI-EDIFICAÇÕES - NÃO DESONERAD'!$H$23</f>
        <v>0.2222616419077901</v>
      </c>
      <c r="I433" s="260">
        <f t="shared" ref="I433" si="101">TRUNC(G433*(1+H433),2)</f>
        <v>10.23</v>
      </c>
      <c r="J433" s="260">
        <f t="shared" ref="J433" si="102">TRUNC(F433*I433,2)</f>
        <v>982.08</v>
      </c>
    </row>
    <row r="434" spans="1:10" ht="14.25">
      <c r="A434" s="259" t="s">
        <v>629</v>
      </c>
      <c r="B434" s="305">
        <v>89481</v>
      </c>
      <c r="C434" s="293" t="s">
        <v>630</v>
      </c>
      <c r="D434" s="305" t="s">
        <v>125</v>
      </c>
      <c r="E434" s="305" t="s">
        <v>150</v>
      </c>
      <c r="F434" s="260">
        <v>308</v>
      </c>
      <c r="G434" s="260">
        <v>5.56</v>
      </c>
      <c r="H434" s="261">
        <f>'BDI-EDIFICAÇÕES - NÃO DESONERAD'!$H$23</f>
        <v>0.2222616419077901</v>
      </c>
      <c r="I434" s="260">
        <f t="shared" si="99"/>
        <v>6.79</v>
      </c>
      <c r="J434" s="260">
        <f t="shared" si="100"/>
        <v>2091.3200000000002</v>
      </c>
    </row>
    <row r="435" spans="1:10" ht="14.25">
      <c r="A435" s="259" t="s">
        <v>631</v>
      </c>
      <c r="B435" s="305">
        <v>89502</v>
      </c>
      <c r="C435" s="293" t="s">
        <v>632</v>
      </c>
      <c r="D435" s="305" t="s">
        <v>125</v>
      </c>
      <c r="E435" s="305" t="s">
        <v>150</v>
      </c>
      <c r="F435" s="260">
        <v>3</v>
      </c>
      <c r="G435" s="260">
        <v>16.72</v>
      </c>
      <c r="H435" s="261">
        <f>'BDI-EDIFICAÇÕES - NÃO DESONERAD'!$H$23</f>
        <v>0.2222616419077901</v>
      </c>
      <c r="I435" s="260">
        <f t="shared" si="99"/>
        <v>20.43</v>
      </c>
      <c r="J435" s="260">
        <f t="shared" si="100"/>
        <v>61.29</v>
      </c>
    </row>
    <row r="436" spans="1:10" ht="14.25">
      <c r="A436" s="259" t="s">
        <v>633</v>
      </c>
      <c r="B436" s="305">
        <v>89498</v>
      </c>
      <c r="C436" s="293" t="s">
        <v>634</v>
      </c>
      <c r="D436" s="305" t="s">
        <v>125</v>
      </c>
      <c r="E436" s="305" t="s">
        <v>150</v>
      </c>
      <c r="F436" s="260">
        <v>15</v>
      </c>
      <c r="G436" s="260">
        <v>13.14</v>
      </c>
      <c r="H436" s="261">
        <f>'BDI-EDIFICAÇÕES - NÃO DESONERAD'!$H$23</f>
        <v>0.2222616419077901</v>
      </c>
      <c r="I436" s="260">
        <f t="shared" si="99"/>
        <v>16.059999999999999</v>
      </c>
      <c r="J436" s="260">
        <f t="shared" si="100"/>
        <v>240.9</v>
      </c>
    </row>
    <row r="437" spans="1:10" ht="14.25">
      <c r="A437" s="259" t="s">
        <v>635</v>
      </c>
      <c r="B437" s="305">
        <v>89493</v>
      </c>
      <c r="C437" s="293" t="s">
        <v>636</v>
      </c>
      <c r="D437" s="305" t="s">
        <v>125</v>
      </c>
      <c r="E437" s="305" t="s">
        <v>150</v>
      </c>
      <c r="F437" s="260">
        <v>52</v>
      </c>
      <c r="G437" s="260">
        <v>10.01</v>
      </c>
      <c r="H437" s="261">
        <f>'BDI-EDIFICAÇÕES - NÃO DESONERAD'!$H$23</f>
        <v>0.2222616419077901</v>
      </c>
      <c r="I437" s="260">
        <f t="shared" si="99"/>
        <v>12.23</v>
      </c>
      <c r="J437" s="260">
        <f t="shared" si="100"/>
        <v>635.96</v>
      </c>
    </row>
    <row r="438" spans="1:10" ht="14.25">
      <c r="A438" s="259" t="s">
        <v>637</v>
      </c>
      <c r="B438" s="305">
        <v>89485</v>
      </c>
      <c r="C438" s="293" t="s">
        <v>638</v>
      </c>
      <c r="D438" s="305" t="s">
        <v>125</v>
      </c>
      <c r="E438" s="305" t="s">
        <v>150</v>
      </c>
      <c r="F438" s="260">
        <v>55</v>
      </c>
      <c r="G438" s="260">
        <v>6.3</v>
      </c>
      <c r="H438" s="261">
        <f>'BDI-EDIFICAÇÕES - NÃO DESONERAD'!$H$23</f>
        <v>0.2222616419077901</v>
      </c>
      <c r="I438" s="260">
        <f t="shared" si="99"/>
        <v>7.7</v>
      </c>
      <c r="J438" s="260">
        <f t="shared" si="100"/>
        <v>423.5</v>
      </c>
    </row>
    <row r="439" spans="1:10" ht="28.5">
      <c r="A439" s="259" t="s">
        <v>639</v>
      </c>
      <c r="B439" s="305">
        <v>105234</v>
      </c>
      <c r="C439" s="293" t="s">
        <v>640</v>
      </c>
      <c r="D439" s="305" t="s">
        <v>125</v>
      </c>
      <c r="E439" s="305" t="s">
        <v>150</v>
      </c>
      <c r="F439" s="260">
        <v>3</v>
      </c>
      <c r="G439" s="260">
        <v>9.4700000000000006</v>
      </c>
      <c r="H439" s="261">
        <f>'BDI-EDIFICAÇÕES - NÃO DESONERAD'!$H$23</f>
        <v>0.2222616419077901</v>
      </c>
      <c r="I439" s="260">
        <f t="shared" si="99"/>
        <v>11.57</v>
      </c>
      <c r="J439" s="260">
        <f t="shared" si="100"/>
        <v>34.71</v>
      </c>
    </row>
    <row r="440" spans="1:10" ht="28.5">
      <c r="A440" s="259" t="s">
        <v>641</v>
      </c>
      <c r="B440" s="305">
        <v>105233</v>
      </c>
      <c r="C440" s="293" t="s">
        <v>642</v>
      </c>
      <c r="D440" s="305" t="s">
        <v>125</v>
      </c>
      <c r="E440" s="305" t="s">
        <v>150</v>
      </c>
      <c r="F440" s="260">
        <v>7</v>
      </c>
      <c r="G440" s="260">
        <v>7.75</v>
      </c>
      <c r="H440" s="261">
        <f>'BDI-EDIFICAÇÕES - NÃO DESONERAD'!$H$23</f>
        <v>0.2222616419077901</v>
      </c>
      <c r="I440" s="260">
        <f t="shared" si="99"/>
        <v>9.4700000000000006</v>
      </c>
      <c r="J440" s="260">
        <f t="shared" si="100"/>
        <v>66.290000000000006</v>
      </c>
    </row>
    <row r="441" spans="1:10" ht="28.5">
      <c r="A441" s="259" t="s">
        <v>643</v>
      </c>
      <c r="B441" s="305">
        <v>103993</v>
      </c>
      <c r="C441" s="293" t="s">
        <v>644</v>
      </c>
      <c r="D441" s="305" t="s">
        <v>125</v>
      </c>
      <c r="E441" s="305" t="s">
        <v>150</v>
      </c>
      <c r="F441" s="260">
        <v>2</v>
      </c>
      <c r="G441" s="260">
        <v>10.07</v>
      </c>
      <c r="H441" s="261">
        <f>'BDI-EDIFICAÇÕES - NÃO DESONERAD'!$H$23</f>
        <v>0.2222616419077901</v>
      </c>
      <c r="I441" s="260">
        <f t="shared" si="99"/>
        <v>12.3</v>
      </c>
      <c r="J441" s="260">
        <f t="shared" si="100"/>
        <v>24.6</v>
      </c>
    </row>
    <row r="442" spans="1:10" ht="28.5">
      <c r="A442" s="259" t="s">
        <v>645</v>
      </c>
      <c r="B442" s="305">
        <v>103953</v>
      </c>
      <c r="C442" s="293" t="s">
        <v>646</v>
      </c>
      <c r="D442" s="305" t="s">
        <v>125</v>
      </c>
      <c r="E442" s="305" t="s">
        <v>150</v>
      </c>
      <c r="F442" s="260">
        <v>3</v>
      </c>
      <c r="G442" s="260">
        <v>7.57</v>
      </c>
      <c r="H442" s="261">
        <f>'BDI-EDIFICAÇÕES - NÃO DESONERAD'!$H$23</f>
        <v>0.2222616419077901</v>
      </c>
      <c r="I442" s="260">
        <f t="shared" si="99"/>
        <v>9.25</v>
      </c>
      <c r="J442" s="260">
        <f t="shared" si="100"/>
        <v>27.75</v>
      </c>
    </row>
    <row r="443" spans="1:10" ht="28.5">
      <c r="A443" s="259" t="s">
        <v>647</v>
      </c>
      <c r="B443" s="305">
        <v>94662</v>
      </c>
      <c r="C443" s="293" t="s">
        <v>648</v>
      </c>
      <c r="D443" s="305" t="s">
        <v>125</v>
      </c>
      <c r="E443" s="305" t="s">
        <v>150</v>
      </c>
      <c r="F443" s="260">
        <v>1</v>
      </c>
      <c r="G443" s="260">
        <v>10.75</v>
      </c>
      <c r="H443" s="261">
        <f>'BDI-EDIFICAÇÕES - NÃO DESONERAD'!$H$23</f>
        <v>0.2222616419077901</v>
      </c>
      <c r="I443" s="260">
        <f t="shared" si="99"/>
        <v>13.13</v>
      </c>
      <c r="J443" s="260">
        <f t="shared" si="100"/>
        <v>13.13</v>
      </c>
    </row>
    <row r="444" spans="1:10" ht="28.5">
      <c r="A444" s="259" t="s">
        <v>649</v>
      </c>
      <c r="B444" s="305">
        <v>89570</v>
      </c>
      <c r="C444" s="293" t="s">
        <v>650</v>
      </c>
      <c r="D444" s="305" t="s">
        <v>125</v>
      </c>
      <c r="E444" s="305" t="s">
        <v>150</v>
      </c>
      <c r="F444" s="260">
        <v>1</v>
      </c>
      <c r="G444" s="260">
        <v>11.1</v>
      </c>
      <c r="H444" s="261">
        <f>'BDI-EDIFICAÇÕES - NÃO DESONERAD'!$H$23</f>
        <v>0.2222616419077901</v>
      </c>
      <c r="I444" s="260">
        <f t="shared" si="99"/>
        <v>13.56</v>
      </c>
      <c r="J444" s="260">
        <f t="shared" si="100"/>
        <v>13.56</v>
      </c>
    </row>
    <row r="445" spans="1:10" ht="28.5">
      <c r="A445" s="259" t="s">
        <v>651</v>
      </c>
      <c r="B445" s="305">
        <v>89796</v>
      </c>
      <c r="C445" s="293" t="s">
        <v>652</v>
      </c>
      <c r="D445" s="305" t="s">
        <v>125</v>
      </c>
      <c r="E445" s="305" t="s">
        <v>150</v>
      </c>
      <c r="F445" s="260">
        <v>5</v>
      </c>
      <c r="G445" s="260">
        <v>42.15</v>
      </c>
      <c r="H445" s="261">
        <f>'BDI-EDIFICAÇÕES - NÃO DESONERAD'!$H$23</f>
        <v>0.2222616419077901</v>
      </c>
      <c r="I445" s="260">
        <f t="shared" si="99"/>
        <v>51.51</v>
      </c>
      <c r="J445" s="260">
        <f t="shared" si="100"/>
        <v>257.55</v>
      </c>
    </row>
    <row r="446" spans="1:10" ht="14.25">
      <c r="A446" s="259" t="s">
        <v>653</v>
      </c>
      <c r="B446" s="305">
        <v>89829</v>
      </c>
      <c r="C446" s="293" t="s">
        <v>654</v>
      </c>
      <c r="D446" s="305" t="s">
        <v>125</v>
      </c>
      <c r="E446" s="305" t="s">
        <v>150</v>
      </c>
      <c r="F446" s="260">
        <v>2</v>
      </c>
      <c r="G446" s="260">
        <v>34.75</v>
      </c>
      <c r="H446" s="261">
        <f>'BDI-EDIFICAÇÕES - NÃO DESONERAD'!$H$23</f>
        <v>0.2222616419077901</v>
      </c>
      <c r="I446" s="260">
        <f t="shared" si="99"/>
        <v>42.47</v>
      </c>
      <c r="J446" s="260">
        <f t="shared" si="100"/>
        <v>84.94</v>
      </c>
    </row>
    <row r="447" spans="1:10" ht="28.5">
      <c r="A447" s="259" t="s">
        <v>655</v>
      </c>
      <c r="B447" s="305" t="s">
        <v>3215</v>
      </c>
      <c r="C447" s="293" t="s">
        <v>3214</v>
      </c>
      <c r="D447" s="305" t="s">
        <v>2983</v>
      </c>
      <c r="E447" s="305" t="s">
        <v>150</v>
      </c>
      <c r="F447" s="260">
        <v>8</v>
      </c>
      <c r="G447" s="260">
        <f>'RELATÓRIO ANALÍTICO - MODIFICAD'!H1768</f>
        <v>54.608319999999999</v>
      </c>
      <c r="H447" s="261">
        <f>'BDI-EDIFICAÇÕES - NÃO DESONERAD'!$H$23</f>
        <v>0.2222616419077901</v>
      </c>
      <c r="I447" s="260">
        <f t="shared" si="99"/>
        <v>66.739999999999995</v>
      </c>
      <c r="J447" s="260">
        <f t="shared" si="100"/>
        <v>533.91999999999996</v>
      </c>
    </row>
    <row r="448" spans="1:10" ht="14.25">
      <c r="A448" s="259" t="s">
        <v>656</v>
      </c>
      <c r="B448" s="305">
        <v>89784</v>
      </c>
      <c r="C448" s="293" t="s">
        <v>657</v>
      </c>
      <c r="D448" s="305" t="s">
        <v>125</v>
      </c>
      <c r="E448" s="305" t="s">
        <v>150</v>
      </c>
      <c r="F448" s="260">
        <v>45</v>
      </c>
      <c r="G448" s="260">
        <v>23.88</v>
      </c>
      <c r="H448" s="261">
        <f>'BDI-EDIFICAÇÕES - NÃO DESONERAD'!$H$23</f>
        <v>0.2222616419077901</v>
      </c>
      <c r="I448" s="260">
        <f t="shared" si="99"/>
        <v>29.18</v>
      </c>
      <c r="J448" s="260">
        <f t="shared" si="100"/>
        <v>1313.1</v>
      </c>
    </row>
    <row r="449" spans="1:10" ht="28.5">
      <c r="A449" s="259" t="s">
        <v>658</v>
      </c>
      <c r="B449" s="305">
        <v>104356</v>
      </c>
      <c r="C449" s="293" t="s">
        <v>659</v>
      </c>
      <c r="D449" s="305" t="s">
        <v>125</v>
      </c>
      <c r="E449" s="305" t="s">
        <v>150</v>
      </c>
      <c r="F449" s="260">
        <v>3</v>
      </c>
      <c r="G449" s="260">
        <v>28.55</v>
      </c>
      <c r="H449" s="261">
        <f>'BDI-EDIFICAÇÕES - NÃO DESONERAD'!$H$23</f>
        <v>0.2222616419077901</v>
      </c>
      <c r="I449" s="260">
        <f t="shared" si="99"/>
        <v>34.89</v>
      </c>
      <c r="J449" s="260">
        <f t="shared" si="100"/>
        <v>104.67</v>
      </c>
    </row>
    <row r="450" spans="1:10" s="110" customFormat="1" ht="26.25" customHeight="1">
      <c r="A450" s="259" t="s">
        <v>660</v>
      </c>
      <c r="B450" s="305">
        <v>104348</v>
      </c>
      <c r="C450" s="293" t="s">
        <v>661</v>
      </c>
      <c r="D450" s="305" t="s">
        <v>125</v>
      </c>
      <c r="E450" s="305" t="s">
        <v>150</v>
      </c>
      <c r="F450" s="260">
        <v>1</v>
      </c>
      <c r="G450" s="260">
        <v>10.26</v>
      </c>
      <c r="H450" s="261">
        <f>'BDI-EDIFICAÇÕES - NÃO DESONERAD'!$H$23</f>
        <v>0.2222616419077901</v>
      </c>
      <c r="I450" s="260">
        <f t="shared" si="99"/>
        <v>12.54</v>
      </c>
      <c r="J450" s="260">
        <f t="shared" si="100"/>
        <v>12.54</v>
      </c>
    </row>
    <row r="451" spans="1:10" ht="28.5">
      <c r="A451" s="259" t="s">
        <v>662</v>
      </c>
      <c r="B451" s="305">
        <v>104170</v>
      </c>
      <c r="C451" s="293" t="s">
        <v>663</v>
      </c>
      <c r="D451" s="305" t="s">
        <v>125</v>
      </c>
      <c r="E451" s="305" t="s">
        <v>150</v>
      </c>
      <c r="F451" s="260">
        <v>28</v>
      </c>
      <c r="G451" s="260">
        <v>65.430000000000007</v>
      </c>
      <c r="H451" s="261">
        <f>'BDI-EDIFICAÇÕES - NÃO DESONERAD'!$H$23</f>
        <v>0.2222616419077901</v>
      </c>
      <c r="I451" s="260">
        <f t="shared" si="99"/>
        <v>79.97</v>
      </c>
      <c r="J451" s="260">
        <f t="shared" si="100"/>
        <v>2239.16</v>
      </c>
    </row>
    <row r="452" spans="1:10" ht="14.25">
      <c r="A452" s="259" t="s">
        <v>664</v>
      </c>
      <c r="B452" s="305">
        <v>89554</v>
      </c>
      <c r="C452" s="293" t="s">
        <v>665</v>
      </c>
      <c r="D452" s="305" t="s">
        <v>125</v>
      </c>
      <c r="E452" s="305" t="s">
        <v>150</v>
      </c>
      <c r="F452" s="260">
        <v>26</v>
      </c>
      <c r="G452" s="260">
        <v>26.77</v>
      </c>
      <c r="H452" s="261">
        <f>'BDI-EDIFICAÇÕES - NÃO DESONERAD'!$H$23</f>
        <v>0.2222616419077901</v>
      </c>
      <c r="I452" s="260">
        <f t="shared" si="99"/>
        <v>32.71</v>
      </c>
      <c r="J452" s="260">
        <f t="shared" si="100"/>
        <v>850.46</v>
      </c>
    </row>
    <row r="453" spans="1:10" ht="14.25">
      <c r="A453" s="259" t="s">
        <v>666</v>
      </c>
      <c r="B453" s="305">
        <v>89545</v>
      </c>
      <c r="C453" s="293" t="s">
        <v>3558</v>
      </c>
      <c r="D453" s="305" t="s">
        <v>125</v>
      </c>
      <c r="E453" s="305" t="s">
        <v>150</v>
      </c>
      <c r="F453" s="260">
        <v>7</v>
      </c>
      <c r="G453" s="260">
        <v>15.66</v>
      </c>
      <c r="H453" s="261">
        <f>'BDI-EDIFICAÇÕES - NÃO DESONERAD'!$H$23</f>
        <v>0.2222616419077901</v>
      </c>
      <c r="I453" s="260">
        <f t="shared" si="99"/>
        <v>19.14</v>
      </c>
      <c r="J453" s="260">
        <f t="shared" si="100"/>
        <v>133.97999999999999</v>
      </c>
    </row>
    <row r="454" spans="1:10" ht="28.5">
      <c r="A454" s="259" t="s">
        <v>668</v>
      </c>
      <c r="B454" s="305">
        <v>95693</v>
      </c>
      <c r="C454" s="293" t="s">
        <v>3718</v>
      </c>
      <c r="D454" s="305" t="s">
        <v>125</v>
      </c>
      <c r="E454" s="305" t="s">
        <v>150</v>
      </c>
      <c r="F454" s="260">
        <v>5</v>
      </c>
      <c r="G454" s="260">
        <v>48.71</v>
      </c>
      <c r="H454" s="261">
        <f>'BDI-EDIFICAÇÕES - NÃO DESONERAD'!$H$23</f>
        <v>0.2222616419077901</v>
      </c>
      <c r="I454" s="260">
        <f t="shared" ref="I454" si="103">TRUNC(G454*(1+H454),2)</f>
        <v>59.53</v>
      </c>
      <c r="J454" s="260">
        <f t="shared" ref="J454" si="104">TRUNC(F454*I454,2)</f>
        <v>297.64999999999998</v>
      </c>
    </row>
    <row r="455" spans="1:10" ht="28.5">
      <c r="A455" s="259" t="s">
        <v>670</v>
      </c>
      <c r="B455" s="305">
        <v>89821</v>
      </c>
      <c r="C455" s="293" t="s">
        <v>667</v>
      </c>
      <c r="D455" s="305" t="s">
        <v>125</v>
      </c>
      <c r="E455" s="305" t="s">
        <v>150</v>
      </c>
      <c r="F455" s="260">
        <v>164</v>
      </c>
      <c r="G455" s="260">
        <v>18.38</v>
      </c>
      <c r="H455" s="261">
        <f>'BDI-EDIFICAÇÕES - NÃO DESONERAD'!$H$23</f>
        <v>0.2222616419077901</v>
      </c>
      <c r="I455" s="260">
        <f t="shared" si="99"/>
        <v>22.46</v>
      </c>
      <c r="J455" s="260">
        <f t="shared" si="100"/>
        <v>3683.44</v>
      </c>
    </row>
    <row r="456" spans="1:10" ht="28.5">
      <c r="A456" s="259" t="s">
        <v>672</v>
      </c>
      <c r="B456" s="305">
        <v>89817</v>
      </c>
      <c r="C456" s="293" t="s">
        <v>669</v>
      </c>
      <c r="D456" s="305" t="s">
        <v>125</v>
      </c>
      <c r="E456" s="305" t="s">
        <v>150</v>
      </c>
      <c r="F456" s="260">
        <v>17</v>
      </c>
      <c r="G456" s="260">
        <v>13.74</v>
      </c>
      <c r="H456" s="261">
        <f>'BDI-EDIFICAÇÕES - NÃO DESONERAD'!$H$23</f>
        <v>0.2222616419077901</v>
      </c>
      <c r="I456" s="260">
        <f t="shared" si="99"/>
        <v>16.79</v>
      </c>
      <c r="J456" s="260">
        <f t="shared" si="100"/>
        <v>285.43</v>
      </c>
    </row>
    <row r="457" spans="1:10" ht="28.5">
      <c r="A457" s="259" t="s">
        <v>674</v>
      </c>
      <c r="B457" s="305">
        <v>89813</v>
      </c>
      <c r="C457" s="293" t="s">
        <v>671</v>
      </c>
      <c r="D457" s="305" t="s">
        <v>125</v>
      </c>
      <c r="E457" s="305" t="s">
        <v>150</v>
      </c>
      <c r="F457" s="260">
        <v>209</v>
      </c>
      <c r="G457" s="260">
        <v>5.55</v>
      </c>
      <c r="H457" s="261">
        <f>'BDI-EDIFICAÇÕES - NÃO DESONERAD'!$H$23</f>
        <v>0.2222616419077901</v>
      </c>
      <c r="I457" s="260">
        <f t="shared" si="99"/>
        <v>6.78</v>
      </c>
      <c r="J457" s="260">
        <f t="shared" si="100"/>
        <v>1417.02</v>
      </c>
    </row>
    <row r="458" spans="1:10" ht="28.5">
      <c r="A458" s="259" t="s">
        <v>676</v>
      </c>
      <c r="B458" s="305">
        <v>89797</v>
      </c>
      <c r="C458" s="293" t="s">
        <v>673</v>
      </c>
      <c r="D458" s="305" t="s">
        <v>125</v>
      </c>
      <c r="E458" s="305" t="s">
        <v>150</v>
      </c>
      <c r="F458" s="260">
        <v>26</v>
      </c>
      <c r="G458" s="260">
        <v>49.5</v>
      </c>
      <c r="H458" s="261">
        <f>'BDI-EDIFICAÇÕES - NÃO DESONERAD'!$H$23</f>
        <v>0.2222616419077901</v>
      </c>
      <c r="I458" s="260">
        <f t="shared" si="99"/>
        <v>60.5</v>
      </c>
      <c r="J458" s="260">
        <f t="shared" si="100"/>
        <v>1573</v>
      </c>
    </row>
    <row r="459" spans="1:10" ht="28.5">
      <c r="A459" s="259" t="s">
        <v>678</v>
      </c>
      <c r="B459" s="305">
        <v>89797</v>
      </c>
      <c r="C459" s="293" t="s">
        <v>675</v>
      </c>
      <c r="D459" s="305" t="s">
        <v>125</v>
      </c>
      <c r="E459" s="305" t="s">
        <v>150</v>
      </c>
      <c r="F459" s="260">
        <v>2</v>
      </c>
      <c r="G459" s="260">
        <v>49.5</v>
      </c>
      <c r="H459" s="261">
        <f>'BDI-EDIFICAÇÕES - NÃO DESONERAD'!$H$23</f>
        <v>0.2222616419077901</v>
      </c>
      <c r="I459" s="260">
        <f t="shared" si="99"/>
        <v>60.5</v>
      </c>
      <c r="J459" s="260">
        <f t="shared" si="100"/>
        <v>121</v>
      </c>
    </row>
    <row r="460" spans="1:10" ht="28.5">
      <c r="A460" s="259" t="s">
        <v>680</v>
      </c>
      <c r="B460" s="305">
        <v>89797</v>
      </c>
      <c r="C460" s="293" t="s">
        <v>677</v>
      </c>
      <c r="D460" s="305" t="s">
        <v>125</v>
      </c>
      <c r="E460" s="305" t="s">
        <v>150</v>
      </c>
      <c r="F460" s="260">
        <v>31</v>
      </c>
      <c r="G460" s="260">
        <v>49.5</v>
      </c>
      <c r="H460" s="261">
        <f>'BDI-EDIFICAÇÕES - NÃO DESONERAD'!$H$23</f>
        <v>0.2222616419077901</v>
      </c>
      <c r="I460" s="260">
        <f t="shared" si="99"/>
        <v>60.5</v>
      </c>
      <c r="J460" s="260">
        <f t="shared" si="100"/>
        <v>1875.5</v>
      </c>
    </row>
    <row r="461" spans="1:10" ht="28.5">
      <c r="A461" s="259" t="s">
        <v>682</v>
      </c>
      <c r="B461" s="305">
        <v>89827</v>
      </c>
      <c r="C461" s="293" t="s">
        <v>679</v>
      </c>
      <c r="D461" s="305" t="s">
        <v>125</v>
      </c>
      <c r="E461" s="305" t="s">
        <v>150</v>
      </c>
      <c r="F461" s="260">
        <v>3</v>
      </c>
      <c r="G461" s="260">
        <v>18.57</v>
      </c>
      <c r="H461" s="261">
        <f>'BDI-EDIFICAÇÕES - NÃO DESONERAD'!$H$23</f>
        <v>0.2222616419077901</v>
      </c>
      <c r="I461" s="260">
        <f t="shared" si="99"/>
        <v>22.69</v>
      </c>
      <c r="J461" s="260">
        <f t="shared" si="100"/>
        <v>68.069999999999993</v>
      </c>
    </row>
    <row r="462" spans="1:10" ht="28.5">
      <c r="A462" s="259" t="s">
        <v>684</v>
      </c>
      <c r="B462" s="305">
        <v>89854</v>
      </c>
      <c r="C462" s="293" t="s">
        <v>681</v>
      </c>
      <c r="D462" s="305" t="s">
        <v>125</v>
      </c>
      <c r="E462" s="305" t="s">
        <v>150</v>
      </c>
      <c r="F462" s="260">
        <v>10</v>
      </c>
      <c r="G462" s="260">
        <v>100.3</v>
      </c>
      <c r="H462" s="261">
        <f>'BDI-EDIFICAÇÕES - NÃO DESONERAD'!$H$23</f>
        <v>0.2222616419077901</v>
      </c>
      <c r="I462" s="260">
        <f t="shared" si="99"/>
        <v>122.59</v>
      </c>
      <c r="J462" s="260">
        <f t="shared" si="100"/>
        <v>1225.9000000000001</v>
      </c>
    </row>
    <row r="463" spans="1:10" ht="28.5">
      <c r="A463" s="259" t="s">
        <v>686</v>
      </c>
      <c r="B463" s="305">
        <v>89809</v>
      </c>
      <c r="C463" s="293" t="s">
        <v>683</v>
      </c>
      <c r="D463" s="305" t="s">
        <v>125</v>
      </c>
      <c r="E463" s="305" t="s">
        <v>150</v>
      </c>
      <c r="F463" s="260">
        <v>7</v>
      </c>
      <c r="G463" s="260">
        <v>28.42</v>
      </c>
      <c r="H463" s="261">
        <f>'BDI-EDIFICAÇÕES - NÃO DESONERAD'!$H$23</f>
        <v>0.2222616419077901</v>
      </c>
      <c r="I463" s="260">
        <f t="shared" si="99"/>
        <v>34.729999999999997</v>
      </c>
      <c r="J463" s="260">
        <f t="shared" si="100"/>
        <v>243.11</v>
      </c>
    </row>
    <row r="464" spans="1:10" ht="14.25">
      <c r="A464" s="259" t="s">
        <v>688</v>
      </c>
      <c r="B464" s="305">
        <v>89518</v>
      </c>
      <c r="C464" s="293" t="s">
        <v>3559</v>
      </c>
      <c r="D464" s="305" t="s">
        <v>125</v>
      </c>
      <c r="E464" s="305" t="s">
        <v>150</v>
      </c>
      <c r="F464" s="260">
        <v>2</v>
      </c>
      <c r="G464" s="260">
        <v>14.54</v>
      </c>
      <c r="H464" s="261">
        <f>'BDI-EDIFICAÇÕES - NÃO DESONERAD'!$H$23</f>
        <v>0.2222616419077901</v>
      </c>
      <c r="I464" s="260">
        <f t="shared" si="99"/>
        <v>17.77</v>
      </c>
      <c r="J464" s="260">
        <f t="shared" si="100"/>
        <v>35.54</v>
      </c>
    </row>
    <row r="465" spans="1:10" ht="28.5">
      <c r="A465" s="259" t="s">
        <v>690</v>
      </c>
      <c r="B465" s="305">
        <v>89850</v>
      </c>
      <c r="C465" s="293" t="s">
        <v>685</v>
      </c>
      <c r="D465" s="305" t="s">
        <v>125</v>
      </c>
      <c r="E465" s="305" t="s">
        <v>150</v>
      </c>
      <c r="F465" s="260">
        <v>46</v>
      </c>
      <c r="G465" s="260">
        <v>31.67</v>
      </c>
      <c r="H465" s="261">
        <f>'BDI-EDIFICAÇÕES - NÃO DESONERAD'!$H$23</f>
        <v>0.2222616419077901</v>
      </c>
      <c r="I465" s="260">
        <f t="shared" si="99"/>
        <v>38.700000000000003</v>
      </c>
      <c r="J465" s="260">
        <f t="shared" si="100"/>
        <v>1780.2</v>
      </c>
    </row>
    <row r="466" spans="1:10" s="110" customFormat="1" ht="26.25" customHeight="1">
      <c r="A466" s="259" t="s">
        <v>692</v>
      </c>
      <c r="B466" s="305">
        <v>89805</v>
      </c>
      <c r="C466" s="293" t="s">
        <v>687</v>
      </c>
      <c r="D466" s="305" t="s">
        <v>125</v>
      </c>
      <c r="E466" s="305" t="s">
        <v>150</v>
      </c>
      <c r="F466" s="260">
        <v>2</v>
      </c>
      <c r="G466" s="260">
        <v>20.149999999999999</v>
      </c>
      <c r="H466" s="261">
        <f>'BDI-EDIFICAÇÕES - NÃO DESONERAD'!$H$23</f>
        <v>0.2222616419077901</v>
      </c>
      <c r="I466" s="260">
        <f t="shared" si="99"/>
        <v>24.62</v>
      </c>
      <c r="J466" s="260">
        <f t="shared" si="100"/>
        <v>49.24</v>
      </c>
    </row>
    <row r="467" spans="1:10" ht="28.5">
      <c r="A467" s="259" t="s">
        <v>693</v>
      </c>
      <c r="B467" s="305">
        <v>89801</v>
      </c>
      <c r="C467" s="293" t="s">
        <v>689</v>
      </c>
      <c r="D467" s="305" t="s">
        <v>125</v>
      </c>
      <c r="E467" s="305" t="s">
        <v>150</v>
      </c>
      <c r="F467" s="260">
        <v>105</v>
      </c>
      <c r="G467" s="260">
        <v>9.3800000000000008</v>
      </c>
      <c r="H467" s="261">
        <f>'BDI-EDIFICAÇÕES - NÃO DESONERAD'!$H$23</f>
        <v>0.2222616419077901</v>
      </c>
      <c r="I467" s="260">
        <f t="shared" si="99"/>
        <v>11.46</v>
      </c>
      <c r="J467" s="260">
        <f t="shared" si="100"/>
        <v>1203.3</v>
      </c>
    </row>
    <row r="468" spans="1:10" ht="28.5">
      <c r="A468" s="259" t="s">
        <v>695</v>
      </c>
      <c r="B468" s="305">
        <v>89724</v>
      </c>
      <c r="C468" s="293" t="s">
        <v>691</v>
      </c>
      <c r="D468" s="305" t="s">
        <v>125</v>
      </c>
      <c r="E468" s="305" t="s">
        <v>150</v>
      </c>
      <c r="F468" s="260">
        <v>68</v>
      </c>
      <c r="G468" s="260">
        <v>10.54</v>
      </c>
      <c r="H468" s="261">
        <f>'BDI-EDIFICAÇÕES - NÃO DESONERAD'!$H$23</f>
        <v>0.2222616419077901</v>
      </c>
      <c r="I468" s="260">
        <f t="shared" si="99"/>
        <v>12.88</v>
      </c>
      <c r="J468" s="260">
        <f t="shared" si="100"/>
        <v>875.84</v>
      </c>
    </row>
    <row r="469" spans="1:10" ht="14.25">
      <c r="A469" s="259" t="s">
        <v>697</v>
      </c>
      <c r="B469" s="305">
        <v>104168</v>
      </c>
      <c r="C469" s="293" t="s">
        <v>3560</v>
      </c>
      <c r="D469" s="305" t="s">
        <v>125</v>
      </c>
      <c r="E469" s="305" t="s">
        <v>150</v>
      </c>
      <c r="F469" s="260">
        <v>24</v>
      </c>
      <c r="G469" s="260">
        <v>110.81</v>
      </c>
      <c r="H469" s="261">
        <f>'BDI-EDIFICAÇÕES - NÃO DESONERAD'!$H$23</f>
        <v>0.2222616419077901</v>
      </c>
      <c r="I469" s="260">
        <f t="shared" si="99"/>
        <v>135.43</v>
      </c>
      <c r="J469" s="260">
        <f t="shared" si="100"/>
        <v>3250.32</v>
      </c>
    </row>
    <row r="470" spans="1:10" ht="28.5">
      <c r="A470" s="259" t="s">
        <v>699</v>
      </c>
      <c r="B470" s="305">
        <v>89531</v>
      </c>
      <c r="C470" s="293" t="s">
        <v>694</v>
      </c>
      <c r="D470" s="305" t="s">
        <v>125</v>
      </c>
      <c r="E470" s="305" t="s">
        <v>150</v>
      </c>
      <c r="F470" s="260">
        <v>21</v>
      </c>
      <c r="G470" s="260">
        <v>35.79</v>
      </c>
      <c r="H470" s="261">
        <f>'BDI-EDIFICAÇÕES - NÃO DESONERAD'!$H$23</f>
        <v>0.2222616419077901</v>
      </c>
      <c r="I470" s="260">
        <f t="shared" si="99"/>
        <v>43.74</v>
      </c>
      <c r="J470" s="260">
        <f t="shared" si="100"/>
        <v>918.54</v>
      </c>
    </row>
    <row r="471" spans="1:10" ht="14.25">
      <c r="A471" s="259" t="s">
        <v>701</v>
      </c>
      <c r="B471" s="305">
        <v>89520</v>
      </c>
      <c r="C471" s="293" t="s">
        <v>3561</v>
      </c>
      <c r="D471" s="305" t="s">
        <v>125</v>
      </c>
      <c r="E471" s="305" t="s">
        <v>150</v>
      </c>
      <c r="F471" s="260">
        <v>5</v>
      </c>
      <c r="G471" s="260">
        <v>15.2</v>
      </c>
      <c r="H471" s="261">
        <f>'BDI-EDIFICAÇÕES - NÃO DESONERAD'!$H$23</f>
        <v>0.2222616419077901</v>
      </c>
      <c r="I471" s="260">
        <f t="shared" si="99"/>
        <v>18.57</v>
      </c>
      <c r="J471" s="260">
        <f t="shared" si="100"/>
        <v>92.85</v>
      </c>
    </row>
    <row r="472" spans="1:10" ht="28.5">
      <c r="A472" s="259" t="s">
        <v>703</v>
      </c>
      <c r="B472" s="305">
        <v>89810</v>
      </c>
      <c r="C472" s="293" t="s">
        <v>696</v>
      </c>
      <c r="D472" s="305" t="s">
        <v>125</v>
      </c>
      <c r="E472" s="305" t="s">
        <v>150</v>
      </c>
      <c r="F472" s="260">
        <v>72</v>
      </c>
      <c r="G472" s="260">
        <v>29.18</v>
      </c>
      <c r="H472" s="261">
        <f>'BDI-EDIFICAÇÕES - NÃO DESONERAD'!$H$23</f>
        <v>0.2222616419077901</v>
      </c>
      <c r="I472" s="260">
        <f t="shared" si="99"/>
        <v>35.659999999999997</v>
      </c>
      <c r="J472" s="260">
        <f t="shared" si="100"/>
        <v>2567.52</v>
      </c>
    </row>
    <row r="473" spans="1:10" s="110" customFormat="1" ht="28.5">
      <c r="A473" s="259" t="s">
        <v>1625</v>
      </c>
      <c r="B473" s="305">
        <v>89806</v>
      </c>
      <c r="C473" s="293" t="s">
        <v>698</v>
      </c>
      <c r="D473" s="305" t="s">
        <v>125</v>
      </c>
      <c r="E473" s="305" t="s">
        <v>150</v>
      </c>
      <c r="F473" s="260">
        <v>3</v>
      </c>
      <c r="G473" s="260">
        <v>21.04</v>
      </c>
      <c r="H473" s="261">
        <f>'BDI-EDIFICAÇÕES - NÃO DESONERAD'!$H$23</f>
        <v>0.2222616419077901</v>
      </c>
      <c r="I473" s="260">
        <f t="shared" si="99"/>
        <v>25.71</v>
      </c>
      <c r="J473" s="260">
        <f t="shared" si="100"/>
        <v>77.13</v>
      </c>
    </row>
    <row r="474" spans="1:10" ht="28.5">
      <c r="A474" s="259" t="s">
        <v>1627</v>
      </c>
      <c r="B474" s="305">
        <v>89802</v>
      </c>
      <c r="C474" s="293" t="s">
        <v>700</v>
      </c>
      <c r="D474" s="305" t="s">
        <v>125</v>
      </c>
      <c r="E474" s="305" t="s">
        <v>150</v>
      </c>
      <c r="F474" s="260">
        <v>113</v>
      </c>
      <c r="G474" s="260">
        <v>10.050000000000001</v>
      </c>
      <c r="H474" s="261">
        <f>'BDI-EDIFICAÇÕES - NÃO DESONERAD'!$H$23</f>
        <v>0.2222616419077901</v>
      </c>
      <c r="I474" s="260">
        <f t="shared" si="99"/>
        <v>12.28</v>
      </c>
      <c r="J474" s="260">
        <f t="shared" si="100"/>
        <v>1387.64</v>
      </c>
    </row>
    <row r="475" spans="1:10" ht="28.5">
      <c r="A475" s="259" t="s">
        <v>1629</v>
      </c>
      <c r="B475" s="305">
        <v>89726</v>
      </c>
      <c r="C475" s="293" t="s">
        <v>702</v>
      </c>
      <c r="D475" s="305" t="s">
        <v>125</v>
      </c>
      <c r="E475" s="305" t="s">
        <v>150</v>
      </c>
      <c r="F475" s="260">
        <v>93</v>
      </c>
      <c r="G475" s="260">
        <v>10.75</v>
      </c>
      <c r="H475" s="261">
        <f>'BDI-EDIFICAÇÕES - NÃO DESONERAD'!$H$23</f>
        <v>0.2222616419077901</v>
      </c>
      <c r="I475" s="260">
        <f t="shared" si="99"/>
        <v>13.13</v>
      </c>
      <c r="J475" s="260">
        <f t="shared" si="100"/>
        <v>1221.0899999999999</v>
      </c>
    </row>
    <row r="476" spans="1:10" ht="14.25">
      <c r="A476" s="259" t="s">
        <v>1630</v>
      </c>
      <c r="B476" s="305">
        <v>104357</v>
      </c>
      <c r="C476" s="293" t="s">
        <v>704</v>
      </c>
      <c r="D476" s="305" t="s">
        <v>125</v>
      </c>
      <c r="E476" s="305" t="s">
        <v>150</v>
      </c>
      <c r="F476" s="260">
        <v>3</v>
      </c>
      <c r="G476" s="260">
        <v>18.37</v>
      </c>
      <c r="H476" s="261">
        <f>'BDI-EDIFICAÇÕES - NÃO DESONERAD'!$H$23</f>
        <v>0.2222616419077901</v>
      </c>
      <c r="I476" s="260">
        <f t="shared" si="99"/>
        <v>22.45</v>
      </c>
      <c r="J476" s="260">
        <f t="shared" si="100"/>
        <v>67.349999999999994</v>
      </c>
    </row>
    <row r="477" spans="1:10" ht="14.25">
      <c r="A477" s="259" t="s">
        <v>2907</v>
      </c>
      <c r="B477" s="305">
        <v>89443</v>
      </c>
      <c r="C477" s="293" t="s">
        <v>1626</v>
      </c>
      <c r="D477" s="305" t="s">
        <v>125</v>
      </c>
      <c r="E477" s="305" t="s">
        <v>150</v>
      </c>
      <c r="F477" s="260">
        <v>24</v>
      </c>
      <c r="G477" s="260">
        <v>17.510000000000002</v>
      </c>
      <c r="H477" s="261">
        <f>'BDI-EDIFICAÇÕES - NÃO DESONERAD'!$H$23</f>
        <v>0.2222616419077901</v>
      </c>
      <c r="I477" s="260">
        <f t="shared" si="99"/>
        <v>21.4</v>
      </c>
      <c r="J477" s="260">
        <f t="shared" si="100"/>
        <v>513.6</v>
      </c>
    </row>
    <row r="478" spans="1:10" ht="14.25">
      <c r="A478" s="259" t="s">
        <v>2908</v>
      </c>
      <c r="B478" s="305">
        <v>95237</v>
      </c>
      <c r="C478" s="293" t="s">
        <v>1628</v>
      </c>
      <c r="D478" s="305" t="s">
        <v>125</v>
      </c>
      <c r="E478" s="305" t="s">
        <v>150</v>
      </c>
      <c r="F478" s="260">
        <v>11</v>
      </c>
      <c r="G478" s="260">
        <v>23.18</v>
      </c>
      <c r="H478" s="261">
        <f>'BDI-EDIFICAÇÕES - NÃO DESONERAD'!$H$23</f>
        <v>0.2222616419077901</v>
      </c>
      <c r="I478" s="260">
        <f t="shared" si="99"/>
        <v>28.33</v>
      </c>
      <c r="J478" s="260">
        <f t="shared" si="100"/>
        <v>311.63</v>
      </c>
    </row>
    <row r="479" spans="1:10" s="110" customFormat="1" ht="26.25" customHeight="1">
      <c r="A479" s="259" t="s">
        <v>2909</v>
      </c>
      <c r="B479" s="305">
        <v>89699</v>
      </c>
      <c r="C479" s="293" t="s">
        <v>1631</v>
      </c>
      <c r="D479" s="305" t="s">
        <v>125</v>
      </c>
      <c r="E479" s="305" t="s">
        <v>150</v>
      </c>
      <c r="F479" s="260">
        <v>1</v>
      </c>
      <c r="G479" s="260">
        <v>185.75</v>
      </c>
      <c r="H479" s="261">
        <f>'BDI-EDIFICAÇÕES - NÃO DESONERAD'!$H$23</f>
        <v>0.2222616419077901</v>
      </c>
      <c r="I479" s="260">
        <f t="shared" si="99"/>
        <v>227.03</v>
      </c>
      <c r="J479" s="260">
        <f t="shared" si="100"/>
        <v>227.03</v>
      </c>
    </row>
    <row r="480" spans="1:10" s="110" customFormat="1" ht="26.25" customHeight="1">
      <c r="A480" s="259" t="s">
        <v>2910</v>
      </c>
      <c r="B480" s="305">
        <v>89719</v>
      </c>
      <c r="C480" s="293" t="s">
        <v>2911</v>
      </c>
      <c r="D480" s="305" t="s">
        <v>125</v>
      </c>
      <c r="E480" s="305" t="s">
        <v>150</v>
      </c>
      <c r="F480" s="260">
        <v>4</v>
      </c>
      <c r="G480" s="260">
        <v>13.14</v>
      </c>
      <c r="H480" s="261">
        <f>'BDI-EDIFICAÇÕES - NÃO DESONERAD'!$H$23</f>
        <v>0.2222616419077901</v>
      </c>
      <c r="I480" s="260">
        <f t="shared" si="99"/>
        <v>16.059999999999999</v>
      </c>
      <c r="J480" s="260">
        <f t="shared" si="100"/>
        <v>64.239999999999995</v>
      </c>
    </row>
    <row r="481" spans="1:10" s="110" customFormat="1" ht="26.25" customHeight="1">
      <c r="A481" s="259" t="s">
        <v>3562</v>
      </c>
      <c r="B481" s="305">
        <v>89644</v>
      </c>
      <c r="C481" s="293" t="s">
        <v>2912</v>
      </c>
      <c r="D481" s="305" t="s">
        <v>125</v>
      </c>
      <c r="E481" s="305" t="s">
        <v>150</v>
      </c>
      <c r="F481" s="260">
        <v>4</v>
      </c>
      <c r="G481" s="260">
        <v>21.95</v>
      </c>
      <c r="H481" s="261">
        <f>'BDI-EDIFICAÇÕES - NÃO DESONERAD'!$H$23</f>
        <v>0.2222616419077901</v>
      </c>
      <c r="I481" s="260">
        <f t="shared" si="99"/>
        <v>26.82</v>
      </c>
      <c r="J481" s="260">
        <f t="shared" si="100"/>
        <v>107.28</v>
      </c>
    </row>
    <row r="482" spans="1:10" s="110" customFormat="1" ht="26.25" customHeight="1">
      <c r="A482" s="259" t="s">
        <v>3563</v>
      </c>
      <c r="B482" s="305" t="s">
        <v>3233</v>
      </c>
      <c r="C482" s="293" t="s">
        <v>3234</v>
      </c>
      <c r="D482" s="305" t="s">
        <v>2983</v>
      </c>
      <c r="E482" s="305" t="s">
        <v>150</v>
      </c>
      <c r="F482" s="260">
        <v>8</v>
      </c>
      <c r="G482" s="260">
        <f>'RELATÓRIO ANALÍTICO - MODIFICAD'!H1847</f>
        <v>4.1035299999999992</v>
      </c>
      <c r="H482" s="261">
        <f>'BDI-EDIFICAÇÕES - NÃO DESONERAD'!$H$23</f>
        <v>0.2222616419077901</v>
      </c>
      <c r="I482" s="260">
        <f t="shared" si="99"/>
        <v>5.01</v>
      </c>
      <c r="J482" s="260">
        <f t="shared" si="100"/>
        <v>40.08</v>
      </c>
    </row>
    <row r="483" spans="1:10" s="110" customFormat="1" ht="26.25" customHeight="1">
      <c r="A483" s="259" t="s">
        <v>3564</v>
      </c>
      <c r="B483" s="305">
        <v>89396</v>
      </c>
      <c r="C483" s="293" t="s">
        <v>2913</v>
      </c>
      <c r="D483" s="305" t="s">
        <v>125</v>
      </c>
      <c r="E483" s="305" t="s">
        <v>150</v>
      </c>
      <c r="F483" s="260">
        <v>2</v>
      </c>
      <c r="G483" s="260">
        <v>20.41</v>
      </c>
      <c r="H483" s="261">
        <f>'BDI-EDIFICAÇÕES - NÃO DESONERAD'!$H$23</f>
        <v>0.2222616419077901</v>
      </c>
      <c r="I483" s="260">
        <f t="shared" si="99"/>
        <v>24.94</v>
      </c>
      <c r="J483" s="260">
        <f t="shared" si="100"/>
        <v>49.88</v>
      </c>
    </row>
    <row r="484" spans="1:10" s="110" customFormat="1" ht="26.25" customHeight="1">
      <c r="A484" s="272" t="s">
        <v>53</v>
      </c>
      <c r="B484" s="136" t="s">
        <v>421</v>
      </c>
      <c r="C484" s="134"/>
      <c r="D484" s="134"/>
      <c r="E484" s="134"/>
      <c r="F484" s="273"/>
      <c r="G484" s="273"/>
      <c r="H484" s="273"/>
      <c r="I484" s="274"/>
      <c r="J484" s="275">
        <f>SUM(J485:J500)</f>
        <v>95215.4</v>
      </c>
    </row>
    <row r="485" spans="1:10" s="110" customFormat="1" ht="26.25" customHeight="1">
      <c r="A485" s="259" t="s">
        <v>422</v>
      </c>
      <c r="B485" s="305">
        <v>89402</v>
      </c>
      <c r="C485" s="293" t="s">
        <v>705</v>
      </c>
      <c r="D485" s="305" t="s">
        <v>125</v>
      </c>
      <c r="E485" s="305" t="s">
        <v>180</v>
      </c>
      <c r="F485" s="260">
        <v>458.26</v>
      </c>
      <c r="G485" s="260">
        <v>12.78</v>
      </c>
      <c r="H485" s="261">
        <f>'BDI-EDIFICAÇÕES - NÃO DESONERAD'!$H$23</f>
        <v>0.2222616419077901</v>
      </c>
      <c r="I485" s="260">
        <f t="shared" ref="I485:I500" si="105">TRUNC(G485*(1+H485),2)</f>
        <v>15.62</v>
      </c>
      <c r="J485" s="260">
        <f t="shared" ref="J485:J500" si="106">TRUNC(F485*I485,2)</f>
        <v>7158.02</v>
      </c>
    </row>
    <row r="486" spans="1:10" ht="14.25">
      <c r="A486" s="259" t="s">
        <v>423</v>
      </c>
      <c r="B486" s="305">
        <v>89403</v>
      </c>
      <c r="C486" s="293" t="s">
        <v>706</v>
      </c>
      <c r="D486" s="305" t="s">
        <v>125</v>
      </c>
      <c r="E486" s="305" t="s">
        <v>180</v>
      </c>
      <c r="F486" s="260">
        <v>12.83</v>
      </c>
      <c r="G486" s="260">
        <v>19.239999999999998</v>
      </c>
      <c r="H486" s="261">
        <f>'BDI-EDIFICAÇÕES - NÃO DESONERAD'!$H$23</f>
        <v>0.2222616419077901</v>
      </c>
      <c r="I486" s="260">
        <f t="shared" si="105"/>
        <v>23.51</v>
      </c>
      <c r="J486" s="260">
        <f t="shared" si="106"/>
        <v>301.63</v>
      </c>
    </row>
    <row r="487" spans="1:10" ht="14.25">
      <c r="A487" s="259" t="s">
        <v>424</v>
      </c>
      <c r="B487" s="305">
        <v>89711</v>
      </c>
      <c r="C487" s="293" t="s">
        <v>707</v>
      </c>
      <c r="D487" s="305" t="s">
        <v>125</v>
      </c>
      <c r="E487" s="305" t="s">
        <v>180</v>
      </c>
      <c r="F487" s="260">
        <v>51.17</v>
      </c>
      <c r="G487" s="260">
        <v>22.12</v>
      </c>
      <c r="H487" s="261">
        <f>'BDI-EDIFICAÇÕES - NÃO DESONERAD'!$H$23</f>
        <v>0.2222616419077901</v>
      </c>
      <c r="I487" s="260">
        <f t="shared" si="105"/>
        <v>27.03</v>
      </c>
      <c r="J487" s="260">
        <f t="shared" si="106"/>
        <v>1383.12</v>
      </c>
    </row>
    <row r="488" spans="1:10" ht="14.25">
      <c r="A488" s="259" t="s">
        <v>425</v>
      </c>
      <c r="B488" s="305">
        <v>89448</v>
      </c>
      <c r="C488" s="293" t="s">
        <v>708</v>
      </c>
      <c r="D488" s="305" t="s">
        <v>125</v>
      </c>
      <c r="E488" s="305" t="s">
        <v>180</v>
      </c>
      <c r="F488" s="260">
        <v>210.76</v>
      </c>
      <c r="G488" s="260">
        <v>15.55</v>
      </c>
      <c r="H488" s="261">
        <f>'BDI-EDIFICAÇÕES - NÃO DESONERAD'!$H$23</f>
        <v>0.2222616419077901</v>
      </c>
      <c r="I488" s="260">
        <f t="shared" si="105"/>
        <v>19</v>
      </c>
      <c r="J488" s="260">
        <f t="shared" si="106"/>
        <v>4004.44</v>
      </c>
    </row>
    <row r="489" spans="1:10" ht="14.25">
      <c r="A489" s="259" t="s">
        <v>426</v>
      </c>
      <c r="B489" s="305">
        <v>89712</v>
      </c>
      <c r="C489" s="293" t="s">
        <v>709</v>
      </c>
      <c r="D489" s="305" t="s">
        <v>125</v>
      </c>
      <c r="E489" s="305" t="s">
        <v>180</v>
      </c>
      <c r="F489" s="260">
        <v>303.17</v>
      </c>
      <c r="G489" s="260">
        <v>27.59</v>
      </c>
      <c r="H489" s="261">
        <f>'BDI-EDIFICAÇÕES - NÃO DESONERAD'!$H$23</f>
        <v>0.2222616419077901</v>
      </c>
      <c r="I489" s="260">
        <f t="shared" si="105"/>
        <v>33.72</v>
      </c>
      <c r="J489" s="260">
        <f t="shared" si="106"/>
        <v>10222.89</v>
      </c>
    </row>
    <row r="490" spans="1:10" ht="14.25">
      <c r="A490" s="259" t="s">
        <v>427</v>
      </c>
      <c r="B490" s="305">
        <v>103979</v>
      </c>
      <c r="C490" s="293" t="s">
        <v>710</v>
      </c>
      <c r="D490" s="305" t="s">
        <v>125</v>
      </c>
      <c r="E490" s="305" t="s">
        <v>180</v>
      </c>
      <c r="F490" s="260">
        <v>37.46</v>
      </c>
      <c r="G490" s="260">
        <v>29.9</v>
      </c>
      <c r="H490" s="261">
        <f>'BDI-EDIFICAÇÕES - NÃO DESONERAD'!$H$23</f>
        <v>0.2222616419077901</v>
      </c>
      <c r="I490" s="260">
        <f t="shared" si="105"/>
        <v>36.54</v>
      </c>
      <c r="J490" s="260">
        <f t="shared" si="106"/>
        <v>1368.78</v>
      </c>
    </row>
    <row r="491" spans="1:10" ht="14.25">
      <c r="A491" s="259" t="s">
        <v>428</v>
      </c>
      <c r="B491" s="305">
        <v>89713</v>
      </c>
      <c r="C491" s="293" t="s">
        <v>711</v>
      </c>
      <c r="D491" s="305" t="s">
        <v>125</v>
      </c>
      <c r="E491" s="305" t="s">
        <v>180</v>
      </c>
      <c r="F491" s="260">
        <v>16.399999999999999</v>
      </c>
      <c r="G491" s="260">
        <v>34.24</v>
      </c>
      <c r="H491" s="261">
        <f>'BDI-EDIFICAÇÕES - NÃO DESONERAD'!$H$23</f>
        <v>0.2222616419077901</v>
      </c>
      <c r="I491" s="260">
        <f t="shared" si="105"/>
        <v>41.85</v>
      </c>
      <c r="J491" s="260">
        <f t="shared" si="106"/>
        <v>686.34</v>
      </c>
    </row>
    <row r="492" spans="1:10" ht="14.25">
      <c r="A492" s="259" t="s">
        <v>429</v>
      </c>
      <c r="B492" s="305">
        <v>89714</v>
      </c>
      <c r="C492" s="293" t="s">
        <v>712</v>
      </c>
      <c r="D492" s="305" t="s">
        <v>125</v>
      </c>
      <c r="E492" s="305" t="s">
        <v>180</v>
      </c>
      <c r="F492" s="260">
        <v>221.85</v>
      </c>
      <c r="G492" s="260">
        <v>38.42</v>
      </c>
      <c r="H492" s="261">
        <f>'BDI-EDIFICAÇÕES - NÃO DESONERAD'!$H$23</f>
        <v>0.2222616419077901</v>
      </c>
      <c r="I492" s="260">
        <f t="shared" si="105"/>
        <v>46.95</v>
      </c>
      <c r="J492" s="260">
        <f t="shared" si="106"/>
        <v>10415.85</v>
      </c>
    </row>
    <row r="493" spans="1:10" ht="28.5">
      <c r="A493" s="259" t="s">
        <v>430</v>
      </c>
      <c r="B493" s="305" t="s">
        <v>3053</v>
      </c>
      <c r="C493" s="293" t="s">
        <v>3054</v>
      </c>
      <c r="D493" s="305" t="s">
        <v>2983</v>
      </c>
      <c r="E493" s="305" t="s">
        <v>180</v>
      </c>
      <c r="F493" s="260">
        <v>30.25</v>
      </c>
      <c r="G493" s="260">
        <f>'RELATÓRIO ANALÍTICO - MODIFICAD'!H640</f>
        <v>110.4312</v>
      </c>
      <c r="H493" s="261">
        <f>'BDI-EDIFICAÇÕES - NÃO DESONERAD'!$H$23</f>
        <v>0.2222616419077901</v>
      </c>
      <c r="I493" s="260">
        <f t="shared" si="105"/>
        <v>134.97</v>
      </c>
      <c r="J493" s="260">
        <f t="shared" si="106"/>
        <v>4082.84</v>
      </c>
    </row>
    <row r="494" spans="1:10" ht="28.5">
      <c r="A494" s="259" t="s">
        <v>431</v>
      </c>
      <c r="B494" s="305" t="s">
        <v>3055</v>
      </c>
      <c r="C494" s="293" t="s">
        <v>3056</v>
      </c>
      <c r="D494" s="305" t="s">
        <v>2983</v>
      </c>
      <c r="E494" s="305" t="s">
        <v>180</v>
      </c>
      <c r="F494" s="260">
        <v>121.52</v>
      </c>
      <c r="G494" s="260">
        <f>'RELATÓRIO ANALÍTICO - MODIFICAD'!H653</f>
        <v>140.4812</v>
      </c>
      <c r="H494" s="261">
        <f>'BDI-EDIFICAÇÕES - NÃO DESONERAD'!$H$23</f>
        <v>0.2222616419077901</v>
      </c>
      <c r="I494" s="260">
        <f t="shared" si="105"/>
        <v>171.7</v>
      </c>
      <c r="J494" s="260">
        <f t="shared" si="106"/>
        <v>20864.98</v>
      </c>
    </row>
    <row r="495" spans="1:10" ht="28.5">
      <c r="A495" s="259" t="s">
        <v>432</v>
      </c>
      <c r="B495" s="305" t="s">
        <v>3248</v>
      </c>
      <c r="C495" s="293" t="s">
        <v>3249</v>
      </c>
      <c r="D495" s="305" t="s">
        <v>2983</v>
      </c>
      <c r="E495" s="305" t="s">
        <v>180</v>
      </c>
      <c r="F495" s="260">
        <v>75.52</v>
      </c>
      <c r="G495" s="260">
        <f>'RELATÓRIO ANALÍTICO - MODIFICAD'!H2042</f>
        <v>209.64399999999998</v>
      </c>
      <c r="H495" s="261">
        <f>'BDI-EDIFICAÇÕES - NÃO DESONERAD'!$H$23</f>
        <v>0.2222616419077901</v>
      </c>
      <c r="I495" s="260">
        <f t="shared" si="105"/>
        <v>256.23</v>
      </c>
      <c r="J495" s="260">
        <f t="shared" si="106"/>
        <v>19350.48</v>
      </c>
    </row>
    <row r="496" spans="1:10" ht="28.5">
      <c r="A496" s="259" t="s">
        <v>433</v>
      </c>
      <c r="B496" s="305" t="s">
        <v>3250</v>
      </c>
      <c r="C496" s="293" t="s">
        <v>3283</v>
      </c>
      <c r="D496" s="305" t="s">
        <v>2983</v>
      </c>
      <c r="E496" s="305" t="s">
        <v>180</v>
      </c>
      <c r="F496" s="260">
        <v>8.2100000000000009</v>
      </c>
      <c r="G496" s="260">
        <f>'RELATÓRIO ANALÍTICO - MODIFICAD'!H2052</f>
        <v>259.48</v>
      </c>
      <c r="H496" s="261">
        <f>'BDI-EDIFICAÇÕES - NÃO DESONERAD'!$H$23</f>
        <v>0.2222616419077901</v>
      </c>
      <c r="I496" s="260">
        <f t="shared" si="105"/>
        <v>317.14999999999998</v>
      </c>
      <c r="J496" s="260">
        <f t="shared" si="106"/>
        <v>2603.8000000000002</v>
      </c>
    </row>
    <row r="497" spans="1:10" ht="14.25">
      <c r="A497" s="259" t="s">
        <v>1632</v>
      </c>
      <c r="B497" s="305">
        <v>89357</v>
      </c>
      <c r="C497" s="293" t="s">
        <v>1633</v>
      </c>
      <c r="D497" s="305" t="s">
        <v>125</v>
      </c>
      <c r="E497" s="305" t="s">
        <v>180</v>
      </c>
      <c r="F497" s="260">
        <v>198.54</v>
      </c>
      <c r="G497" s="260">
        <v>33.630000000000003</v>
      </c>
      <c r="H497" s="261">
        <f>'BDI-EDIFICAÇÕES - NÃO DESONERAD'!$H$23</f>
        <v>0.2222616419077901</v>
      </c>
      <c r="I497" s="260">
        <f t="shared" si="105"/>
        <v>41.1</v>
      </c>
      <c r="J497" s="260">
        <f t="shared" si="106"/>
        <v>8159.99</v>
      </c>
    </row>
    <row r="498" spans="1:10" ht="28.5">
      <c r="A498" s="259" t="s">
        <v>1634</v>
      </c>
      <c r="B498" s="305">
        <v>92335</v>
      </c>
      <c r="C498" s="293" t="s">
        <v>1635</v>
      </c>
      <c r="D498" s="305" t="s">
        <v>125</v>
      </c>
      <c r="E498" s="305" t="s">
        <v>180</v>
      </c>
      <c r="F498" s="260">
        <v>2.67</v>
      </c>
      <c r="G498" s="260">
        <v>92.45</v>
      </c>
      <c r="H498" s="261">
        <f>'BDI-EDIFICAÇÕES - NÃO DESONERAD'!$H$23</f>
        <v>0.2222616419077901</v>
      </c>
      <c r="I498" s="260">
        <f t="shared" si="105"/>
        <v>112.99</v>
      </c>
      <c r="J498" s="260">
        <f t="shared" si="106"/>
        <v>301.68</v>
      </c>
    </row>
    <row r="499" spans="1:10" ht="14.25">
      <c r="A499" s="259" t="s">
        <v>1636</v>
      </c>
      <c r="B499" s="305">
        <v>89849</v>
      </c>
      <c r="C499" s="293" t="s">
        <v>1638</v>
      </c>
      <c r="D499" s="305" t="s">
        <v>125</v>
      </c>
      <c r="E499" s="305" t="s">
        <v>180</v>
      </c>
      <c r="F499" s="260">
        <v>60.13</v>
      </c>
      <c r="G499" s="260">
        <v>54.46</v>
      </c>
      <c r="H499" s="261">
        <f>'BDI-EDIFICAÇÕES - NÃO DESONERAD'!$H$23</f>
        <v>0.2222616419077901</v>
      </c>
      <c r="I499" s="260">
        <f t="shared" si="105"/>
        <v>66.56</v>
      </c>
      <c r="J499" s="260">
        <f t="shared" si="106"/>
        <v>4002.25</v>
      </c>
    </row>
    <row r="500" spans="1:10" ht="14.25">
      <c r="A500" s="259" t="s">
        <v>1637</v>
      </c>
      <c r="B500" s="305">
        <v>89634</v>
      </c>
      <c r="C500" s="293" t="s">
        <v>2915</v>
      </c>
      <c r="D500" s="305" t="s">
        <v>125</v>
      </c>
      <c r="E500" s="305" t="s">
        <v>180</v>
      </c>
      <c r="F500" s="260">
        <v>7.02</v>
      </c>
      <c r="G500" s="260">
        <v>35.94</v>
      </c>
      <c r="H500" s="261">
        <f>'BDI-EDIFICAÇÕES - NÃO DESONERAD'!$H$23</f>
        <v>0.2222616419077901</v>
      </c>
      <c r="I500" s="260">
        <f t="shared" si="105"/>
        <v>43.92</v>
      </c>
      <c r="J500" s="260">
        <f t="shared" si="106"/>
        <v>308.31</v>
      </c>
    </row>
    <row r="501" spans="1:10" s="110" customFormat="1" ht="26.25" customHeight="1">
      <c r="A501" s="272" t="s">
        <v>54</v>
      </c>
      <c r="B501" s="136" t="s">
        <v>440</v>
      </c>
      <c r="C501" s="134"/>
      <c r="D501" s="134"/>
      <c r="E501" s="134"/>
      <c r="F501" s="273"/>
      <c r="G501" s="273"/>
      <c r="H501" s="273"/>
      <c r="I501" s="274"/>
      <c r="J501" s="275">
        <f>SUM(J502:J524)</f>
        <v>162091.55999999997</v>
      </c>
    </row>
    <row r="502" spans="1:10" ht="28.5">
      <c r="A502" s="259" t="s">
        <v>434</v>
      </c>
      <c r="B502" s="305">
        <v>98110</v>
      </c>
      <c r="C502" s="293" t="s">
        <v>439</v>
      </c>
      <c r="D502" s="305" t="s">
        <v>125</v>
      </c>
      <c r="E502" s="305" t="s">
        <v>150</v>
      </c>
      <c r="F502" s="260">
        <v>2</v>
      </c>
      <c r="G502" s="260">
        <v>500.14</v>
      </c>
      <c r="H502" s="261">
        <f>'BDI-EDIFICAÇÕES - NÃO DESONERAD'!$H$23</f>
        <v>0.2222616419077901</v>
      </c>
      <c r="I502" s="260">
        <f t="shared" ref="I502:I522" si="107">TRUNC(G502*(1+H502),2)</f>
        <v>611.29999999999995</v>
      </c>
      <c r="J502" s="260">
        <f t="shared" ref="J502:J522" si="108">TRUNC(F502*I502,2)</f>
        <v>1222.5999999999999</v>
      </c>
    </row>
    <row r="503" spans="1:10" ht="28.5">
      <c r="A503" s="259" t="s">
        <v>3565</v>
      </c>
      <c r="B503" s="305">
        <v>99253</v>
      </c>
      <c r="C503" s="293" t="s">
        <v>3571</v>
      </c>
      <c r="D503" s="305" t="s">
        <v>125</v>
      </c>
      <c r="E503" s="305" t="s">
        <v>150</v>
      </c>
      <c r="F503" s="260">
        <v>4</v>
      </c>
      <c r="G503" s="260">
        <v>610.14</v>
      </c>
      <c r="H503" s="261">
        <f>'BDI-EDIFICAÇÕES - NÃO DESONERAD'!$H$23</f>
        <v>0.2222616419077901</v>
      </c>
      <c r="I503" s="260">
        <f t="shared" si="107"/>
        <v>745.75</v>
      </c>
      <c r="J503" s="260">
        <f t="shared" si="108"/>
        <v>2983</v>
      </c>
    </row>
    <row r="504" spans="1:10" ht="28.5">
      <c r="A504" s="259" t="s">
        <v>436</v>
      </c>
      <c r="B504" s="305" t="s">
        <v>3566</v>
      </c>
      <c r="C504" s="293" t="s">
        <v>3572</v>
      </c>
      <c r="D504" s="305" t="s">
        <v>2983</v>
      </c>
      <c r="E504" s="305" t="s">
        <v>150</v>
      </c>
      <c r="F504" s="260">
        <v>8</v>
      </c>
      <c r="G504" s="260">
        <f>'RELATÓRIO ANALÍTICO - MODIFICAD'!H1889</f>
        <v>617.87330400000008</v>
      </c>
      <c r="H504" s="261">
        <f>'BDI-EDIFICAÇÕES - NÃO DESONERAD'!$H$23</f>
        <v>0.2222616419077901</v>
      </c>
      <c r="I504" s="260">
        <f t="shared" ref="I504" si="109">TRUNC(G504*(1+H504),2)</f>
        <v>755.2</v>
      </c>
      <c r="J504" s="260">
        <f t="shared" ref="J504" si="110">TRUNC(F504*I504,2)</f>
        <v>6041.6</v>
      </c>
    </row>
    <row r="505" spans="1:10" ht="28.5">
      <c r="A505" s="259" t="s">
        <v>438</v>
      </c>
      <c r="B505" s="305" t="s">
        <v>3057</v>
      </c>
      <c r="C505" s="293" t="s">
        <v>3437</v>
      </c>
      <c r="D505" s="305" t="s">
        <v>2983</v>
      </c>
      <c r="E505" s="305" t="s">
        <v>150</v>
      </c>
      <c r="F505" s="260">
        <v>32</v>
      </c>
      <c r="G505" s="260">
        <f>'RELATÓRIO ANALÍTICO - MODIFICAD'!H2230</f>
        <v>78.573999999999998</v>
      </c>
      <c r="H505" s="261">
        <f>'BDI-EDIFICAÇÕES - NÃO DESONERAD'!$H$23</f>
        <v>0.2222616419077901</v>
      </c>
      <c r="I505" s="260">
        <f t="shared" si="107"/>
        <v>96.03</v>
      </c>
      <c r="J505" s="260">
        <f t="shared" si="108"/>
        <v>3072.96</v>
      </c>
    </row>
    <row r="506" spans="1:10" ht="28.5">
      <c r="A506" s="259" t="s">
        <v>713</v>
      </c>
      <c r="B506" s="305" t="s">
        <v>3567</v>
      </c>
      <c r="C506" s="293" t="s">
        <v>3577</v>
      </c>
      <c r="D506" s="305" t="s">
        <v>2983</v>
      </c>
      <c r="E506" s="305" t="s">
        <v>180</v>
      </c>
      <c r="F506" s="260">
        <v>9.9499999999999993</v>
      </c>
      <c r="G506" s="260">
        <f>'RELATÓRIO ANALÍTICO - MODIFICAD'!H1287</f>
        <v>1024.855</v>
      </c>
      <c r="H506" s="261">
        <f>'BDI-EDIFICAÇÕES - NÃO DESONERAD'!$H$23</f>
        <v>0.2222616419077901</v>
      </c>
      <c r="I506" s="260">
        <f t="shared" ref="I506" si="111">TRUNC(G506*(1+H506),2)</f>
        <v>1252.6400000000001</v>
      </c>
      <c r="J506" s="260">
        <f t="shared" ref="J506" si="112">TRUNC(F506*I506,2)</f>
        <v>12463.76</v>
      </c>
    </row>
    <row r="507" spans="1:10" ht="14.25">
      <c r="A507" s="259" t="s">
        <v>1639</v>
      </c>
      <c r="B507" s="305">
        <v>94798</v>
      </c>
      <c r="C507" s="293" t="s">
        <v>437</v>
      </c>
      <c r="D507" s="305" t="s">
        <v>125</v>
      </c>
      <c r="E507" s="305" t="s">
        <v>150</v>
      </c>
      <c r="F507" s="260">
        <v>3</v>
      </c>
      <c r="G507" s="260">
        <v>225.4</v>
      </c>
      <c r="H507" s="261">
        <f>'BDI-EDIFICAÇÕES - NÃO DESONERAD'!$H$23</f>
        <v>0.2222616419077901</v>
      </c>
      <c r="I507" s="260">
        <f t="shared" si="107"/>
        <v>275.49</v>
      </c>
      <c r="J507" s="260">
        <f t="shared" si="108"/>
        <v>826.47</v>
      </c>
    </row>
    <row r="508" spans="1:10" ht="28.5">
      <c r="A508" s="259" t="s">
        <v>1641</v>
      </c>
      <c r="B508" s="305">
        <v>99264</v>
      </c>
      <c r="C508" s="293" t="s">
        <v>1640</v>
      </c>
      <c r="D508" s="305" t="s">
        <v>125</v>
      </c>
      <c r="E508" s="305" t="s">
        <v>150</v>
      </c>
      <c r="F508" s="260">
        <v>13</v>
      </c>
      <c r="G508" s="260">
        <v>799.2</v>
      </c>
      <c r="H508" s="261">
        <f>'BDI-EDIFICAÇÕES - NÃO DESONERAD'!$H$23</f>
        <v>0.2222616419077901</v>
      </c>
      <c r="I508" s="260">
        <f t="shared" si="107"/>
        <v>976.83</v>
      </c>
      <c r="J508" s="260">
        <f t="shared" si="108"/>
        <v>12698.79</v>
      </c>
    </row>
    <row r="509" spans="1:10" ht="14.25">
      <c r="A509" s="259" t="s">
        <v>1795</v>
      </c>
      <c r="B509" s="305" t="s">
        <v>3058</v>
      </c>
      <c r="C509" s="293" t="s">
        <v>3059</v>
      </c>
      <c r="D509" s="305" t="s">
        <v>2983</v>
      </c>
      <c r="E509" s="305" t="s">
        <v>150</v>
      </c>
      <c r="F509" s="260">
        <v>3</v>
      </c>
      <c r="G509" s="260">
        <f>'RELATÓRIO ANALÍTICO - MODIFICAD'!H678</f>
        <v>3302.9120139999995</v>
      </c>
      <c r="H509" s="261">
        <f>'BDI-EDIFICAÇÕES - NÃO DESONERAD'!$H$23</f>
        <v>0.2222616419077901</v>
      </c>
      <c r="I509" s="260">
        <f t="shared" si="107"/>
        <v>4037.02</v>
      </c>
      <c r="J509" s="260">
        <f t="shared" si="108"/>
        <v>12111.06</v>
      </c>
    </row>
    <row r="510" spans="1:10" ht="14.25">
      <c r="A510" s="259" t="s">
        <v>1796</v>
      </c>
      <c r="B510" s="305">
        <v>93358</v>
      </c>
      <c r="C510" s="293" t="s">
        <v>506</v>
      </c>
      <c r="D510" s="305" t="s">
        <v>125</v>
      </c>
      <c r="E510" s="305" t="s">
        <v>174</v>
      </c>
      <c r="F510" s="260">
        <v>80.3</v>
      </c>
      <c r="G510" s="260">
        <v>92.57</v>
      </c>
      <c r="H510" s="261">
        <f>'BDI-EDIFICAÇÕES - NÃO DESONERAD'!$H$23</f>
        <v>0.2222616419077901</v>
      </c>
      <c r="I510" s="260">
        <f t="shared" si="107"/>
        <v>113.14</v>
      </c>
      <c r="J510" s="260">
        <f t="shared" si="108"/>
        <v>9085.14</v>
      </c>
    </row>
    <row r="511" spans="1:10" ht="28.5">
      <c r="A511" s="259" t="s">
        <v>1797</v>
      </c>
      <c r="B511" s="305">
        <v>96540</v>
      </c>
      <c r="C511" s="293" t="s">
        <v>1808</v>
      </c>
      <c r="D511" s="305" t="s">
        <v>125</v>
      </c>
      <c r="E511" s="305" t="s">
        <v>145</v>
      </c>
      <c r="F511" s="260">
        <v>132.15</v>
      </c>
      <c r="G511" s="260">
        <v>128.26</v>
      </c>
      <c r="H511" s="261">
        <f>'BDI-EDIFICAÇÕES - NÃO DESONERAD'!$H$23</f>
        <v>0.2222616419077901</v>
      </c>
      <c r="I511" s="260">
        <f t="shared" si="107"/>
        <v>156.76</v>
      </c>
      <c r="J511" s="260">
        <f t="shared" si="108"/>
        <v>20715.830000000002</v>
      </c>
    </row>
    <row r="512" spans="1:10" ht="28.5">
      <c r="A512" s="259" t="s">
        <v>1798</v>
      </c>
      <c r="B512" s="305">
        <v>96557</v>
      </c>
      <c r="C512" s="293" t="s">
        <v>1809</v>
      </c>
      <c r="D512" s="305" t="s">
        <v>125</v>
      </c>
      <c r="E512" s="305" t="s">
        <v>174</v>
      </c>
      <c r="F512" s="260">
        <v>11.31</v>
      </c>
      <c r="G512" s="260">
        <v>682.44</v>
      </c>
      <c r="H512" s="261">
        <f>'BDI-EDIFICAÇÕES - NÃO DESONERAD'!$H$23</f>
        <v>0.2222616419077901</v>
      </c>
      <c r="I512" s="260">
        <f t="shared" si="107"/>
        <v>834.12</v>
      </c>
      <c r="J512" s="260">
        <f t="shared" si="108"/>
        <v>9433.89</v>
      </c>
    </row>
    <row r="513" spans="1:10" ht="14.25">
      <c r="A513" s="259" t="s">
        <v>1799</v>
      </c>
      <c r="B513" s="305">
        <v>104920</v>
      </c>
      <c r="C513" s="293" t="s">
        <v>1810</v>
      </c>
      <c r="D513" s="305" t="s">
        <v>125</v>
      </c>
      <c r="E513" s="305" t="s">
        <v>217</v>
      </c>
      <c r="F513" s="260">
        <v>182</v>
      </c>
      <c r="G513" s="260">
        <v>11.38</v>
      </c>
      <c r="H513" s="261">
        <f>'BDI-EDIFICAÇÕES - NÃO DESONERAD'!$H$23</f>
        <v>0.2222616419077901</v>
      </c>
      <c r="I513" s="260">
        <f t="shared" si="107"/>
        <v>13.9</v>
      </c>
      <c r="J513" s="260">
        <f t="shared" si="108"/>
        <v>2529.8000000000002</v>
      </c>
    </row>
    <row r="514" spans="1:10" ht="14.25">
      <c r="A514" s="259" t="s">
        <v>1800</v>
      </c>
      <c r="B514" s="305">
        <v>104922</v>
      </c>
      <c r="C514" s="293" t="s">
        <v>1811</v>
      </c>
      <c r="D514" s="305" t="s">
        <v>125</v>
      </c>
      <c r="E514" s="305" t="s">
        <v>217</v>
      </c>
      <c r="F514" s="260">
        <v>228</v>
      </c>
      <c r="G514" s="260">
        <v>11.75</v>
      </c>
      <c r="H514" s="261">
        <f>'BDI-EDIFICAÇÕES - NÃO DESONERAD'!$H$23</f>
        <v>0.2222616419077901</v>
      </c>
      <c r="I514" s="260">
        <f t="shared" si="107"/>
        <v>14.36</v>
      </c>
      <c r="J514" s="260">
        <f t="shared" si="108"/>
        <v>3274.08</v>
      </c>
    </row>
    <row r="515" spans="1:10" ht="14.25">
      <c r="A515" s="259" t="s">
        <v>1801</v>
      </c>
      <c r="B515" s="305">
        <v>104916</v>
      </c>
      <c r="C515" s="293" t="s">
        <v>1812</v>
      </c>
      <c r="D515" s="305" t="s">
        <v>125</v>
      </c>
      <c r="E515" s="305" t="s">
        <v>217</v>
      </c>
      <c r="F515" s="260">
        <v>2</v>
      </c>
      <c r="G515" s="260">
        <v>17.88</v>
      </c>
      <c r="H515" s="261">
        <f>'BDI-EDIFICAÇÕES - NÃO DESONERAD'!$H$23</f>
        <v>0.2222616419077901</v>
      </c>
      <c r="I515" s="260">
        <f t="shared" si="107"/>
        <v>21.85</v>
      </c>
      <c r="J515" s="260">
        <f t="shared" si="108"/>
        <v>43.7</v>
      </c>
    </row>
    <row r="516" spans="1:10" ht="14.25">
      <c r="A516" s="259" t="s">
        <v>1802</v>
      </c>
      <c r="B516" s="305">
        <v>104917</v>
      </c>
      <c r="C516" s="293" t="s">
        <v>1813</v>
      </c>
      <c r="D516" s="305" t="s">
        <v>125</v>
      </c>
      <c r="E516" s="305" t="s">
        <v>217</v>
      </c>
      <c r="F516" s="260">
        <v>91</v>
      </c>
      <c r="G516" s="260">
        <v>16.47</v>
      </c>
      <c r="H516" s="261">
        <f>'BDI-EDIFICAÇÕES - NÃO DESONERAD'!$H$23</f>
        <v>0.2222616419077901</v>
      </c>
      <c r="I516" s="260">
        <f t="shared" si="107"/>
        <v>20.13</v>
      </c>
      <c r="J516" s="260">
        <f t="shared" si="108"/>
        <v>1831.83</v>
      </c>
    </row>
    <row r="517" spans="1:10" ht="14.25">
      <c r="A517" s="259" t="s">
        <v>1803</v>
      </c>
      <c r="B517" s="305">
        <v>104918</v>
      </c>
      <c r="C517" s="293" t="s">
        <v>1814</v>
      </c>
      <c r="D517" s="305" t="s">
        <v>125</v>
      </c>
      <c r="E517" s="305" t="s">
        <v>217</v>
      </c>
      <c r="F517" s="260">
        <v>1525</v>
      </c>
      <c r="G517" s="260">
        <v>15.18</v>
      </c>
      <c r="H517" s="261">
        <f>'BDI-EDIFICAÇÕES - NÃO DESONERAD'!$H$23</f>
        <v>0.2222616419077901</v>
      </c>
      <c r="I517" s="260">
        <f t="shared" si="107"/>
        <v>18.55</v>
      </c>
      <c r="J517" s="260">
        <f t="shared" si="108"/>
        <v>28288.75</v>
      </c>
    </row>
    <row r="518" spans="1:10" ht="14.25">
      <c r="A518" s="259" t="s">
        <v>1804</v>
      </c>
      <c r="B518" s="305">
        <v>96616</v>
      </c>
      <c r="C518" s="293" t="s">
        <v>230</v>
      </c>
      <c r="D518" s="305" t="s">
        <v>125</v>
      </c>
      <c r="E518" s="305" t="s">
        <v>174</v>
      </c>
      <c r="F518" s="260">
        <v>1.35</v>
      </c>
      <c r="G518" s="260">
        <v>966.78</v>
      </c>
      <c r="H518" s="261">
        <f>'BDI-EDIFICAÇÕES - NÃO DESONERAD'!$H$23</f>
        <v>0.2222616419077901</v>
      </c>
      <c r="I518" s="260">
        <f t="shared" si="107"/>
        <v>1181.6500000000001</v>
      </c>
      <c r="J518" s="260">
        <f t="shared" si="108"/>
        <v>1595.22</v>
      </c>
    </row>
    <row r="519" spans="1:10" ht="28.5">
      <c r="A519" s="259" t="s">
        <v>1805</v>
      </c>
      <c r="B519" s="305">
        <v>98555</v>
      </c>
      <c r="C519" s="293" t="s">
        <v>1597</v>
      </c>
      <c r="D519" s="305" t="s">
        <v>125</v>
      </c>
      <c r="E519" s="305" t="s">
        <v>145</v>
      </c>
      <c r="F519" s="260">
        <v>75</v>
      </c>
      <c r="G519" s="260">
        <v>33.99</v>
      </c>
      <c r="H519" s="261">
        <f>'BDI-EDIFICAÇÕES - NÃO DESONERAD'!$H$23</f>
        <v>0.2222616419077901</v>
      </c>
      <c r="I519" s="260">
        <f t="shared" si="107"/>
        <v>41.54</v>
      </c>
      <c r="J519" s="260">
        <f t="shared" si="108"/>
        <v>3115.5</v>
      </c>
    </row>
    <row r="520" spans="1:10" ht="14.25">
      <c r="A520" s="259" t="s">
        <v>1806</v>
      </c>
      <c r="B520" s="305">
        <v>98557</v>
      </c>
      <c r="C520" s="293" t="s">
        <v>236</v>
      </c>
      <c r="D520" s="305" t="s">
        <v>125</v>
      </c>
      <c r="E520" s="305" t="s">
        <v>145</v>
      </c>
      <c r="F520" s="260">
        <v>81.150000000000006</v>
      </c>
      <c r="G520" s="260">
        <v>43.41</v>
      </c>
      <c r="H520" s="261">
        <f>'BDI-EDIFICAÇÕES - NÃO DESONERAD'!$H$23</f>
        <v>0.2222616419077901</v>
      </c>
      <c r="I520" s="260">
        <f t="shared" si="107"/>
        <v>53.05</v>
      </c>
      <c r="J520" s="260">
        <f t="shared" si="108"/>
        <v>4305</v>
      </c>
    </row>
    <row r="521" spans="1:10" ht="14.25">
      <c r="A521" s="259" t="s">
        <v>1807</v>
      </c>
      <c r="B521" s="305" t="s">
        <v>3061</v>
      </c>
      <c r="C521" s="293" t="s">
        <v>3060</v>
      </c>
      <c r="D521" s="305" t="s">
        <v>2983</v>
      </c>
      <c r="E521" s="305" t="s">
        <v>145</v>
      </c>
      <c r="F521" s="260">
        <v>0.72</v>
      </c>
      <c r="G521" s="260">
        <f>'RELATÓRIO ANALÍTICO - MODIFICAD'!H688</f>
        <v>1402.6594</v>
      </c>
      <c r="H521" s="261">
        <f>'BDI-EDIFICAÇÕES - NÃO DESONERAD'!$H$23</f>
        <v>0.2222616419077901</v>
      </c>
      <c r="I521" s="260">
        <f t="shared" si="107"/>
        <v>1714.41</v>
      </c>
      <c r="J521" s="260">
        <f t="shared" si="108"/>
        <v>1234.3699999999999</v>
      </c>
    </row>
    <row r="522" spans="1:10" ht="28.5">
      <c r="A522" s="259" t="s">
        <v>3496</v>
      </c>
      <c r="B522" s="305" t="s">
        <v>3062</v>
      </c>
      <c r="C522" s="293" t="s">
        <v>3913</v>
      </c>
      <c r="D522" s="305" t="s">
        <v>2983</v>
      </c>
      <c r="E522" s="305" t="s">
        <v>150</v>
      </c>
      <c r="F522" s="260">
        <v>2</v>
      </c>
      <c r="G522" s="260">
        <f>'RELATÓRIO ANALÍTICO - MODIFICAD'!H700</f>
        <v>6753.21</v>
      </c>
      <c r="H522" s="261">
        <f>'BDI-EDIFICAÇÕES - NÃO DESONERAD'!$H$23</f>
        <v>0.2222616419077901</v>
      </c>
      <c r="I522" s="260">
        <f t="shared" si="107"/>
        <v>8254.18</v>
      </c>
      <c r="J522" s="260">
        <f t="shared" si="108"/>
        <v>16508.36</v>
      </c>
    </row>
    <row r="523" spans="1:10" ht="28.5">
      <c r="A523" s="259" t="s">
        <v>3497</v>
      </c>
      <c r="B523" s="305">
        <v>102617</v>
      </c>
      <c r="C523" s="293" t="s">
        <v>3499</v>
      </c>
      <c r="D523" s="305" t="s">
        <v>125</v>
      </c>
      <c r="E523" s="305" t="s">
        <v>150</v>
      </c>
      <c r="F523" s="260">
        <v>2</v>
      </c>
      <c r="G523" s="260">
        <v>3256.81</v>
      </c>
      <c r="H523" s="261">
        <f>'BDI-EDIFICAÇÕES - NÃO DESONERAD'!$H$23</f>
        <v>0.2222616419077901</v>
      </c>
      <c r="I523" s="260">
        <f t="shared" ref="I523:I524" si="113">TRUNC(G523*(1+H523),2)</f>
        <v>3980.67</v>
      </c>
      <c r="J523" s="260">
        <f t="shared" ref="J523:J524" si="114">TRUNC(F523*I523,2)</f>
        <v>7961.34</v>
      </c>
    </row>
    <row r="524" spans="1:10" ht="28.5">
      <c r="A524" s="259" t="s">
        <v>3576</v>
      </c>
      <c r="B524" s="305">
        <v>102613</v>
      </c>
      <c r="C524" s="293" t="s">
        <v>3498</v>
      </c>
      <c r="D524" s="305" t="s">
        <v>125</v>
      </c>
      <c r="E524" s="305" t="s">
        <v>150</v>
      </c>
      <c r="F524" s="260">
        <v>1</v>
      </c>
      <c r="G524" s="260">
        <v>612.4</v>
      </c>
      <c r="H524" s="261">
        <f>'BDI-EDIFICAÇÕES - NÃO DESONERAD'!$H$23</f>
        <v>0.2222616419077901</v>
      </c>
      <c r="I524" s="260">
        <f t="shared" si="113"/>
        <v>748.51</v>
      </c>
      <c r="J524" s="260">
        <f t="shared" si="114"/>
        <v>748.51</v>
      </c>
    </row>
    <row r="525" spans="1:10" s="110" customFormat="1" ht="26.25" customHeight="1">
      <c r="A525" s="272" t="s">
        <v>55</v>
      </c>
      <c r="B525" s="136" t="s">
        <v>396</v>
      </c>
      <c r="C525" s="134"/>
      <c r="D525" s="134"/>
      <c r="E525" s="134"/>
      <c r="F525" s="273"/>
      <c r="G525" s="273"/>
      <c r="H525" s="273"/>
      <c r="I525" s="274"/>
      <c r="J525" s="275">
        <f>SUM(J526:J533)</f>
        <v>10862.51</v>
      </c>
    </row>
    <row r="526" spans="1:10" ht="28.5">
      <c r="A526" s="259" t="s">
        <v>441</v>
      </c>
      <c r="B526" s="305">
        <v>94792</v>
      </c>
      <c r="C526" s="293" t="s">
        <v>1955</v>
      </c>
      <c r="D526" s="305" t="s">
        <v>125</v>
      </c>
      <c r="E526" s="305" t="s">
        <v>150</v>
      </c>
      <c r="F526" s="260">
        <v>39</v>
      </c>
      <c r="G526" s="260">
        <v>135.91999999999999</v>
      </c>
      <c r="H526" s="261">
        <f>'BDI-EDIFICAÇÕES - NÃO DESONERAD'!$H$23</f>
        <v>0.2222616419077901</v>
      </c>
      <c r="I526" s="260">
        <f t="shared" ref="I526:I533" si="115">TRUNC(G526*(1+H526),2)</f>
        <v>166.12</v>
      </c>
      <c r="J526" s="260">
        <f t="shared" ref="J526:J533" si="116">TRUNC(F526*I526,2)</f>
        <v>6478.68</v>
      </c>
    </row>
    <row r="527" spans="1:10" ht="28.5">
      <c r="A527" s="259" t="s">
        <v>443</v>
      </c>
      <c r="B527" s="305">
        <v>94793</v>
      </c>
      <c r="C527" s="293" t="s">
        <v>1954</v>
      </c>
      <c r="D527" s="305" t="s">
        <v>125</v>
      </c>
      <c r="E527" s="305" t="s">
        <v>150</v>
      </c>
      <c r="F527" s="260">
        <v>1</v>
      </c>
      <c r="G527" s="260">
        <v>186.38</v>
      </c>
      <c r="H527" s="261">
        <f>'BDI-EDIFICAÇÕES - NÃO DESONERAD'!$H$23</f>
        <v>0.2222616419077901</v>
      </c>
      <c r="I527" s="260">
        <f t="shared" si="115"/>
        <v>227.8</v>
      </c>
      <c r="J527" s="260">
        <f t="shared" si="116"/>
        <v>227.8</v>
      </c>
    </row>
    <row r="528" spans="1:10" ht="28.5">
      <c r="A528" s="259" t="s">
        <v>444</v>
      </c>
      <c r="B528" s="305">
        <v>94490</v>
      </c>
      <c r="C528" s="293" t="s">
        <v>445</v>
      </c>
      <c r="D528" s="305" t="s">
        <v>125</v>
      </c>
      <c r="E528" s="305" t="s">
        <v>150</v>
      </c>
      <c r="F528" s="260">
        <v>3</v>
      </c>
      <c r="G528" s="260">
        <v>53.67</v>
      </c>
      <c r="H528" s="261">
        <f>'BDI-EDIFICAÇÕES - NÃO DESONERAD'!$H$23</f>
        <v>0.2222616419077901</v>
      </c>
      <c r="I528" s="260">
        <f t="shared" si="115"/>
        <v>65.59</v>
      </c>
      <c r="J528" s="260">
        <f t="shared" si="116"/>
        <v>196.77</v>
      </c>
    </row>
    <row r="529" spans="1:10" ht="28.5">
      <c r="A529" s="259" t="s">
        <v>446</v>
      </c>
      <c r="B529" s="305">
        <v>94491</v>
      </c>
      <c r="C529" s="293" t="s">
        <v>447</v>
      </c>
      <c r="D529" s="305" t="s">
        <v>125</v>
      </c>
      <c r="E529" s="305" t="s">
        <v>150</v>
      </c>
      <c r="F529" s="260">
        <v>10</v>
      </c>
      <c r="G529" s="260">
        <v>72.92</v>
      </c>
      <c r="H529" s="261">
        <f>'BDI-EDIFICAÇÕES - NÃO DESONERAD'!$H$23</f>
        <v>0.2222616419077901</v>
      </c>
      <c r="I529" s="260">
        <f t="shared" si="115"/>
        <v>89.12</v>
      </c>
      <c r="J529" s="260">
        <f t="shared" si="116"/>
        <v>891.2</v>
      </c>
    </row>
    <row r="530" spans="1:10" s="110" customFormat="1" ht="26.25" customHeight="1">
      <c r="A530" s="259" t="s">
        <v>448</v>
      </c>
      <c r="B530" s="305">
        <v>94492</v>
      </c>
      <c r="C530" s="293" t="s">
        <v>449</v>
      </c>
      <c r="D530" s="305" t="s">
        <v>125</v>
      </c>
      <c r="E530" s="305" t="s">
        <v>150</v>
      </c>
      <c r="F530" s="260">
        <v>3</v>
      </c>
      <c r="G530" s="260">
        <v>75.02</v>
      </c>
      <c r="H530" s="261">
        <f>'BDI-EDIFICAÇÕES - NÃO DESONERAD'!$H$23</f>
        <v>0.2222616419077901</v>
      </c>
      <c r="I530" s="260">
        <f t="shared" si="115"/>
        <v>91.69</v>
      </c>
      <c r="J530" s="260">
        <f t="shared" si="116"/>
        <v>275.07</v>
      </c>
    </row>
    <row r="531" spans="1:10" ht="28.5">
      <c r="A531" s="259" t="s">
        <v>450</v>
      </c>
      <c r="B531" s="305">
        <v>99622</v>
      </c>
      <c r="C531" s="293" t="s">
        <v>451</v>
      </c>
      <c r="D531" s="305" t="s">
        <v>125</v>
      </c>
      <c r="E531" s="305" t="s">
        <v>150</v>
      </c>
      <c r="F531" s="260">
        <v>1</v>
      </c>
      <c r="G531" s="260">
        <v>280.47000000000003</v>
      </c>
      <c r="H531" s="261">
        <f>'BDI-EDIFICAÇÕES - NÃO DESONERAD'!$H$23</f>
        <v>0.2222616419077901</v>
      </c>
      <c r="I531" s="260">
        <f t="shared" si="115"/>
        <v>342.8</v>
      </c>
      <c r="J531" s="260">
        <f t="shared" si="116"/>
        <v>342.8</v>
      </c>
    </row>
    <row r="532" spans="1:10" ht="28.5">
      <c r="A532" s="259" t="s">
        <v>2916</v>
      </c>
      <c r="B532" s="305">
        <v>89985</v>
      </c>
      <c r="C532" s="293" t="s">
        <v>2917</v>
      </c>
      <c r="D532" s="305" t="s">
        <v>125</v>
      </c>
      <c r="E532" s="305" t="s">
        <v>150</v>
      </c>
      <c r="F532" s="260">
        <v>4</v>
      </c>
      <c r="G532" s="260">
        <v>105.87</v>
      </c>
      <c r="H532" s="261">
        <f>'BDI-EDIFICAÇÕES - NÃO DESONERAD'!$H$23</f>
        <v>0.2222616419077901</v>
      </c>
      <c r="I532" s="260">
        <f t="shared" si="115"/>
        <v>129.4</v>
      </c>
      <c r="J532" s="260">
        <f t="shared" si="116"/>
        <v>517.6</v>
      </c>
    </row>
    <row r="533" spans="1:10" ht="14.25">
      <c r="A533" s="259" t="s">
        <v>2957</v>
      </c>
      <c r="B533" s="305" t="str">
        <f>'[13]COMPOSIÇÃO PRÓPRIA'!B56</f>
        <v>COT 01.006</v>
      </c>
      <c r="C533" s="293" t="s">
        <v>2958</v>
      </c>
      <c r="D533" s="305" t="s">
        <v>3298</v>
      </c>
      <c r="E533" s="305" t="s">
        <v>150</v>
      </c>
      <c r="F533" s="260">
        <v>1</v>
      </c>
      <c r="G533" s="260">
        <f>'COMPOSIÇÃO PRÓPRIA'!D52</f>
        <v>1581.165</v>
      </c>
      <c r="H533" s="261">
        <f>'BDI-EDIFICAÇÕES - NÃO DESONERAD'!$H$23</f>
        <v>0.2222616419077901</v>
      </c>
      <c r="I533" s="260">
        <f t="shared" si="115"/>
        <v>1932.59</v>
      </c>
      <c r="J533" s="260">
        <f t="shared" si="116"/>
        <v>1932.59</v>
      </c>
    </row>
    <row r="534" spans="1:10" s="110" customFormat="1" ht="26.25" customHeight="1">
      <c r="A534" s="268" t="s">
        <v>1442</v>
      </c>
      <c r="B534" s="136" t="s">
        <v>32</v>
      </c>
      <c r="C534" s="134"/>
      <c r="D534" s="134"/>
      <c r="E534" s="134"/>
      <c r="F534" s="269"/>
      <c r="G534" s="269"/>
      <c r="H534" s="269"/>
      <c r="I534" s="270"/>
      <c r="J534" s="271">
        <f>J535+J620+J634+J664</f>
        <v>1362460.67</v>
      </c>
    </row>
    <row r="535" spans="1:10" s="110" customFormat="1" ht="26.25" customHeight="1">
      <c r="A535" s="107" t="s">
        <v>56</v>
      </c>
      <c r="B535" s="136" t="s">
        <v>453</v>
      </c>
      <c r="C535" s="134"/>
      <c r="D535" s="134"/>
      <c r="E535" s="134"/>
      <c r="F535" s="134"/>
      <c r="G535" s="134"/>
      <c r="H535" s="134"/>
      <c r="I535" s="135"/>
      <c r="J535" s="256">
        <f>J536+J552+J565+J586+J604+J618</f>
        <v>891061.05999999982</v>
      </c>
    </row>
    <row r="536" spans="1:10" s="110" customFormat="1" ht="26.25" customHeight="1">
      <c r="A536" s="264" t="s">
        <v>454</v>
      </c>
      <c r="B536" s="136" t="s">
        <v>455</v>
      </c>
      <c r="C536" s="134"/>
      <c r="D536" s="134"/>
      <c r="E536" s="134"/>
      <c r="F536" s="265"/>
      <c r="G536" s="265"/>
      <c r="H536" s="265"/>
      <c r="I536" s="266"/>
      <c r="J536" s="267">
        <f>SUM(J537:J551)</f>
        <v>141706.06000000003</v>
      </c>
    </row>
    <row r="537" spans="1:10" ht="14.25">
      <c r="A537" s="259" t="s">
        <v>456</v>
      </c>
      <c r="B537" s="305">
        <v>97669</v>
      </c>
      <c r="C537" s="293" t="s">
        <v>457</v>
      </c>
      <c r="D537" s="305" t="s">
        <v>125</v>
      </c>
      <c r="E537" s="305" t="s">
        <v>180</v>
      </c>
      <c r="F537" s="260">
        <v>212.15</v>
      </c>
      <c r="G537" s="260">
        <v>18.82</v>
      </c>
      <c r="H537" s="261">
        <f>'BDI-EDIFICAÇÕES - NÃO DESONERAD'!$H$23</f>
        <v>0.2222616419077901</v>
      </c>
      <c r="I537" s="260">
        <f t="shared" ref="I537:I551" si="117">TRUNC(G537*(1+H537),2)</f>
        <v>23</v>
      </c>
      <c r="J537" s="260">
        <f t="shared" ref="J537:J551" si="118">TRUNC(F537*I537,2)</f>
        <v>4879.45</v>
      </c>
    </row>
    <row r="538" spans="1:10" ht="14.25">
      <c r="A538" s="259" t="s">
        <v>458</v>
      </c>
      <c r="B538" s="305">
        <v>97668</v>
      </c>
      <c r="C538" s="293" t="s">
        <v>459</v>
      </c>
      <c r="D538" s="305" t="s">
        <v>125</v>
      </c>
      <c r="E538" s="305" t="s">
        <v>180</v>
      </c>
      <c r="F538" s="260">
        <v>38.21</v>
      </c>
      <c r="G538" s="260">
        <v>12.68</v>
      </c>
      <c r="H538" s="261">
        <f>'BDI-EDIFICAÇÕES - NÃO DESONERAD'!$H$23</f>
        <v>0.2222616419077901</v>
      </c>
      <c r="I538" s="260">
        <f t="shared" si="117"/>
        <v>15.49</v>
      </c>
      <c r="J538" s="260">
        <f t="shared" si="118"/>
        <v>591.87</v>
      </c>
    </row>
    <row r="539" spans="1:10" ht="14.25">
      <c r="A539" s="259" t="s">
        <v>460</v>
      </c>
      <c r="B539" s="305">
        <v>97667</v>
      </c>
      <c r="C539" s="293" t="s">
        <v>461</v>
      </c>
      <c r="D539" s="305" t="s">
        <v>125</v>
      </c>
      <c r="E539" s="305" t="s">
        <v>180</v>
      </c>
      <c r="F539" s="260">
        <v>42.12</v>
      </c>
      <c r="G539" s="260">
        <v>8.9</v>
      </c>
      <c r="H539" s="261">
        <f>'BDI-EDIFICAÇÕES - NÃO DESONERAD'!$H$23</f>
        <v>0.2222616419077901</v>
      </c>
      <c r="I539" s="260">
        <f t="shared" si="117"/>
        <v>10.87</v>
      </c>
      <c r="J539" s="260">
        <f t="shared" si="118"/>
        <v>457.84</v>
      </c>
    </row>
    <row r="540" spans="1:10" ht="14.25">
      <c r="A540" s="259" t="s">
        <v>462</v>
      </c>
      <c r="B540" s="305">
        <v>91850</v>
      </c>
      <c r="C540" s="293" t="s">
        <v>463</v>
      </c>
      <c r="D540" s="305" t="s">
        <v>125</v>
      </c>
      <c r="E540" s="305" t="s">
        <v>180</v>
      </c>
      <c r="F540" s="260">
        <v>274.89999999999998</v>
      </c>
      <c r="G540" s="260">
        <v>10.28</v>
      </c>
      <c r="H540" s="261">
        <f>'BDI-EDIFICAÇÕES - NÃO DESONERAD'!$H$23</f>
        <v>0.2222616419077901</v>
      </c>
      <c r="I540" s="260">
        <f t="shared" si="117"/>
        <v>12.56</v>
      </c>
      <c r="J540" s="260">
        <f t="shared" si="118"/>
        <v>3452.74</v>
      </c>
    </row>
    <row r="541" spans="1:10" ht="28.5">
      <c r="A541" s="259" t="s">
        <v>714</v>
      </c>
      <c r="B541" s="305">
        <v>91865</v>
      </c>
      <c r="C541" s="293" t="s">
        <v>715</v>
      </c>
      <c r="D541" s="305" t="s">
        <v>125</v>
      </c>
      <c r="E541" s="305" t="s">
        <v>180</v>
      </c>
      <c r="F541" s="260">
        <v>17.239999999999998</v>
      </c>
      <c r="G541" s="260">
        <v>21.79</v>
      </c>
      <c r="H541" s="261">
        <f>'BDI-EDIFICAÇÕES - NÃO DESONERAD'!$H$23</f>
        <v>0.2222616419077901</v>
      </c>
      <c r="I541" s="260">
        <f t="shared" si="117"/>
        <v>26.63</v>
      </c>
      <c r="J541" s="260">
        <f t="shared" si="118"/>
        <v>459.1</v>
      </c>
    </row>
    <row r="542" spans="1:10" ht="14.25">
      <c r="A542" s="259" t="s">
        <v>716</v>
      </c>
      <c r="B542" s="305">
        <v>91856</v>
      </c>
      <c r="C542" s="293" t="s">
        <v>525</v>
      </c>
      <c r="D542" s="305" t="s">
        <v>125</v>
      </c>
      <c r="E542" s="305" t="s">
        <v>180</v>
      </c>
      <c r="F542" s="260">
        <v>20.23</v>
      </c>
      <c r="G542" s="260">
        <v>13.85</v>
      </c>
      <c r="H542" s="261">
        <f>'BDI-EDIFICAÇÕES - NÃO DESONERAD'!$H$23</f>
        <v>0.2222616419077901</v>
      </c>
      <c r="I542" s="260">
        <f t="shared" si="117"/>
        <v>16.920000000000002</v>
      </c>
      <c r="J542" s="260">
        <f t="shared" si="118"/>
        <v>342.29</v>
      </c>
    </row>
    <row r="543" spans="1:10" ht="14.25">
      <c r="A543" s="259" t="s">
        <v>717</v>
      </c>
      <c r="B543" s="305">
        <v>91854</v>
      </c>
      <c r="C543" s="293" t="s">
        <v>523</v>
      </c>
      <c r="D543" s="305" t="s">
        <v>125</v>
      </c>
      <c r="E543" s="305" t="s">
        <v>180</v>
      </c>
      <c r="F543" s="260">
        <v>893.59</v>
      </c>
      <c r="G543" s="260">
        <v>10.71</v>
      </c>
      <c r="H543" s="261">
        <f>'BDI-EDIFICAÇÕES - NÃO DESONERAD'!$H$23</f>
        <v>0.2222616419077901</v>
      </c>
      <c r="I543" s="260">
        <f t="shared" si="117"/>
        <v>13.09</v>
      </c>
      <c r="J543" s="260">
        <f t="shared" si="118"/>
        <v>11697.09</v>
      </c>
    </row>
    <row r="544" spans="1:10" ht="28.5">
      <c r="A544" s="259" t="s">
        <v>718</v>
      </c>
      <c r="B544" s="305" t="s">
        <v>3063</v>
      </c>
      <c r="C544" s="293" t="s">
        <v>3064</v>
      </c>
      <c r="D544" s="305" t="s">
        <v>2983</v>
      </c>
      <c r="E544" s="305" t="s">
        <v>180</v>
      </c>
      <c r="F544" s="260">
        <v>9</v>
      </c>
      <c r="G544" s="260">
        <f>'RELATÓRIO ANALÍTICO - MODIFICAD'!H710</f>
        <v>367.74200000000002</v>
      </c>
      <c r="H544" s="261">
        <f>'BDI-EDIFICAÇÕES - NÃO DESONERAD'!$H$23</f>
        <v>0.2222616419077901</v>
      </c>
      <c r="I544" s="260">
        <f t="shared" si="117"/>
        <v>449.47</v>
      </c>
      <c r="J544" s="260">
        <f t="shared" si="118"/>
        <v>4045.23</v>
      </c>
    </row>
    <row r="545" spans="1:10" ht="28.5">
      <c r="A545" s="259" t="s">
        <v>719</v>
      </c>
      <c r="B545" s="305" t="s">
        <v>3065</v>
      </c>
      <c r="C545" s="293" t="s">
        <v>3125</v>
      </c>
      <c r="D545" s="305" t="s">
        <v>2983</v>
      </c>
      <c r="E545" s="305" t="s">
        <v>180</v>
      </c>
      <c r="F545" s="260">
        <v>627.59</v>
      </c>
      <c r="G545" s="260">
        <f>'RELATÓRIO ANALÍTICO - MODIFICAD'!H720</f>
        <v>46.260000000000005</v>
      </c>
      <c r="H545" s="261">
        <f>'BDI-EDIFICAÇÕES - NÃO DESONERAD'!$H$23</f>
        <v>0.2222616419077901</v>
      </c>
      <c r="I545" s="260">
        <f t="shared" si="117"/>
        <v>56.54</v>
      </c>
      <c r="J545" s="260">
        <f t="shared" si="118"/>
        <v>35483.93</v>
      </c>
    </row>
    <row r="546" spans="1:10" ht="28.5">
      <c r="A546" s="259" t="s">
        <v>720</v>
      </c>
      <c r="B546" s="305" t="s">
        <v>3066</v>
      </c>
      <c r="C546" s="293" t="s">
        <v>3067</v>
      </c>
      <c r="D546" s="305" t="s">
        <v>2983</v>
      </c>
      <c r="E546" s="305" t="s">
        <v>180</v>
      </c>
      <c r="F546" s="260">
        <v>92.84</v>
      </c>
      <c r="G546" s="260">
        <f>'RELATÓRIO ANALÍTICO - MODIFICAD'!H730</f>
        <v>205.71800000000002</v>
      </c>
      <c r="H546" s="261">
        <f>'BDI-EDIFICAÇÕES - NÃO DESONERAD'!$H$23</f>
        <v>0.2222616419077901</v>
      </c>
      <c r="I546" s="260">
        <f t="shared" si="117"/>
        <v>251.44</v>
      </c>
      <c r="J546" s="260">
        <f t="shared" si="118"/>
        <v>23343.68</v>
      </c>
    </row>
    <row r="547" spans="1:10" ht="14.25">
      <c r="A547" s="259" t="s">
        <v>721</v>
      </c>
      <c r="B547" s="305" t="s">
        <v>3068</v>
      </c>
      <c r="C547" s="293" t="s">
        <v>3069</v>
      </c>
      <c r="D547" s="305" t="s">
        <v>2983</v>
      </c>
      <c r="E547" s="305" t="s">
        <v>180</v>
      </c>
      <c r="F547" s="260">
        <v>92.84</v>
      </c>
      <c r="G547" s="260">
        <f>'RELATÓRIO ANALÍTICO - MODIFICAD'!H740</f>
        <v>112.26700000000001</v>
      </c>
      <c r="H547" s="261">
        <f>'BDI-EDIFICAÇÕES - NÃO DESONERAD'!$H$23</f>
        <v>0.2222616419077901</v>
      </c>
      <c r="I547" s="260">
        <f t="shared" si="117"/>
        <v>137.21</v>
      </c>
      <c r="J547" s="260">
        <f t="shared" si="118"/>
        <v>12738.57</v>
      </c>
    </row>
    <row r="548" spans="1:10" ht="28.5">
      <c r="A548" s="259" t="s">
        <v>722</v>
      </c>
      <c r="B548" s="305" t="s">
        <v>3070</v>
      </c>
      <c r="C548" s="293" t="s">
        <v>3071</v>
      </c>
      <c r="D548" s="305" t="s">
        <v>2983</v>
      </c>
      <c r="E548" s="305" t="s">
        <v>180</v>
      </c>
      <c r="F548" s="260">
        <v>18.100000000000001</v>
      </c>
      <c r="G548" s="260">
        <f>'RELATÓRIO ANALÍTICO - MODIFICAD'!H750</f>
        <v>203.17500000000001</v>
      </c>
      <c r="H548" s="261">
        <f>'BDI-EDIFICAÇÕES - NÃO DESONERAD'!$H$23</f>
        <v>0.2222616419077901</v>
      </c>
      <c r="I548" s="260">
        <f t="shared" si="117"/>
        <v>248.33</v>
      </c>
      <c r="J548" s="260">
        <f t="shared" si="118"/>
        <v>4494.7700000000004</v>
      </c>
    </row>
    <row r="549" spans="1:10" ht="28.5">
      <c r="A549" s="259" t="s">
        <v>723</v>
      </c>
      <c r="B549" s="305" t="s">
        <v>3072</v>
      </c>
      <c r="C549" s="293" t="s">
        <v>3073</v>
      </c>
      <c r="D549" s="305" t="s">
        <v>2983</v>
      </c>
      <c r="E549" s="305" t="s">
        <v>180</v>
      </c>
      <c r="F549" s="260">
        <v>74.81</v>
      </c>
      <c r="G549" s="260">
        <f>'RELATÓRIO ANALÍTICO - MODIFICAD'!H760</f>
        <v>122.73100000000001</v>
      </c>
      <c r="H549" s="261">
        <f>'BDI-EDIFICAÇÕES - NÃO DESONERAD'!$H$23</f>
        <v>0.2222616419077901</v>
      </c>
      <c r="I549" s="260">
        <f t="shared" si="117"/>
        <v>150</v>
      </c>
      <c r="J549" s="260">
        <f t="shared" si="118"/>
        <v>11221.5</v>
      </c>
    </row>
    <row r="550" spans="1:10" ht="28.5">
      <c r="A550" s="259" t="s">
        <v>724</v>
      </c>
      <c r="B550" s="305" t="s">
        <v>3074</v>
      </c>
      <c r="C550" s="293" t="s">
        <v>3284</v>
      </c>
      <c r="D550" s="305" t="s">
        <v>2983</v>
      </c>
      <c r="E550" s="305" t="s">
        <v>180</v>
      </c>
      <c r="F550" s="260">
        <v>28.34</v>
      </c>
      <c r="G550" s="260">
        <f>'RELATÓRIO ANALÍTICO - MODIFICAD'!H770</f>
        <v>104.61150000000001</v>
      </c>
      <c r="H550" s="261">
        <f>'BDI-EDIFICAÇÕES - NÃO DESONERAD'!$H$23</f>
        <v>0.2222616419077901</v>
      </c>
      <c r="I550" s="260">
        <f t="shared" si="117"/>
        <v>127.86</v>
      </c>
      <c r="J550" s="260">
        <f t="shared" si="118"/>
        <v>3623.55</v>
      </c>
    </row>
    <row r="551" spans="1:10" ht="28.5">
      <c r="A551" s="259" t="s">
        <v>725</v>
      </c>
      <c r="B551" s="305" t="s">
        <v>3076</v>
      </c>
      <c r="C551" s="293" t="s">
        <v>3077</v>
      </c>
      <c r="D551" s="305" t="s">
        <v>2983</v>
      </c>
      <c r="E551" s="305" t="s">
        <v>180</v>
      </c>
      <c r="F551" s="260">
        <v>282.60000000000002</v>
      </c>
      <c r="G551" s="260">
        <f>'RELATÓRIO ANALÍTICO - MODIFICAD'!H780</f>
        <v>72.016000000000005</v>
      </c>
      <c r="H551" s="261">
        <f>'BDI-EDIFICAÇÕES - NÃO DESONERAD'!$H$23</f>
        <v>0.2222616419077901</v>
      </c>
      <c r="I551" s="260">
        <f t="shared" si="117"/>
        <v>88.02</v>
      </c>
      <c r="J551" s="260">
        <f t="shared" si="118"/>
        <v>24874.45</v>
      </c>
    </row>
    <row r="552" spans="1:10" s="110" customFormat="1" ht="26.25" customHeight="1">
      <c r="A552" s="272" t="s">
        <v>464</v>
      </c>
      <c r="B552" s="136" t="s">
        <v>465</v>
      </c>
      <c r="C552" s="134"/>
      <c r="D552" s="134"/>
      <c r="E552" s="134"/>
      <c r="F552" s="273"/>
      <c r="G552" s="273"/>
      <c r="H552" s="273"/>
      <c r="I552" s="274"/>
      <c r="J552" s="275">
        <f>SUM(J553:J564)</f>
        <v>38885.949999999997</v>
      </c>
    </row>
    <row r="553" spans="1:10" s="110" customFormat="1" ht="26.25" customHeight="1">
      <c r="A553" s="259" t="s">
        <v>466</v>
      </c>
      <c r="B553" s="305">
        <v>91940</v>
      </c>
      <c r="C553" s="293" t="s">
        <v>726</v>
      </c>
      <c r="D553" s="305" t="s">
        <v>125</v>
      </c>
      <c r="E553" s="305" t="s">
        <v>150</v>
      </c>
      <c r="F553" s="260">
        <v>309</v>
      </c>
      <c r="G553" s="260">
        <v>19.510000000000002</v>
      </c>
      <c r="H553" s="261">
        <f>'BDI-EDIFICAÇÕES - NÃO DESONERAD'!$H$23</f>
        <v>0.2222616419077901</v>
      </c>
      <c r="I553" s="260">
        <f t="shared" ref="I553:I564" si="119">TRUNC(G553*(1+H553),2)</f>
        <v>23.84</v>
      </c>
      <c r="J553" s="260">
        <f t="shared" ref="J553:J564" si="120">TRUNC(F553*I553,2)</f>
        <v>7366.56</v>
      </c>
    </row>
    <row r="554" spans="1:10" ht="14.25">
      <c r="A554" s="259" t="s">
        <v>467</v>
      </c>
      <c r="B554" s="305">
        <v>91943</v>
      </c>
      <c r="C554" s="293" t="s">
        <v>727</v>
      </c>
      <c r="D554" s="305" t="s">
        <v>125</v>
      </c>
      <c r="E554" s="305" t="s">
        <v>150</v>
      </c>
      <c r="F554" s="260">
        <v>37</v>
      </c>
      <c r="G554" s="260">
        <v>22.79</v>
      </c>
      <c r="H554" s="261">
        <f>'BDI-EDIFICAÇÕES - NÃO DESONERAD'!$H$23</f>
        <v>0.2222616419077901</v>
      </c>
      <c r="I554" s="260">
        <f t="shared" si="119"/>
        <v>27.85</v>
      </c>
      <c r="J554" s="260">
        <f t="shared" si="120"/>
        <v>1030.45</v>
      </c>
    </row>
    <row r="555" spans="1:10" ht="14.25">
      <c r="A555" s="259" t="s">
        <v>468</v>
      </c>
      <c r="B555" s="305">
        <v>92865</v>
      </c>
      <c r="C555" s="293" t="s">
        <v>728</v>
      </c>
      <c r="D555" s="305" t="s">
        <v>125</v>
      </c>
      <c r="E555" s="305" t="s">
        <v>150</v>
      </c>
      <c r="F555" s="260">
        <v>1</v>
      </c>
      <c r="G555" s="260">
        <v>15.32</v>
      </c>
      <c r="H555" s="261">
        <f>'BDI-EDIFICAÇÕES - NÃO DESONERAD'!$H$23</f>
        <v>0.2222616419077901</v>
      </c>
      <c r="I555" s="260">
        <f t="shared" si="119"/>
        <v>18.72</v>
      </c>
      <c r="J555" s="260">
        <f t="shared" si="120"/>
        <v>18.72</v>
      </c>
    </row>
    <row r="556" spans="1:10" ht="28.5">
      <c r="A556" s="259" t="s">
        <v>469</v>
      </c>
      <c r="B556" s="305">
        <v>101881</v>
      </c>
      <c r="C556" s="293" t="s">
        <v>729</v>
      </c>
      <c r="D556" s="305" t="s">
        <v>125</v>
      </c>
      <c r="E556" s="305" t="s">
        <v>150</v>
      </c>
      <c r="F556" s="260">
        <v>4</v>
      </c>
      <c r="G556" s="260">
        <v>811.22</v>
      </c>
      <c r="H556" s="261">
        <f>'BDI-EDIFICAÇÕES - NÃO DESONERAD'!$H$23</f>
        <v>0.2222616419077901</v>
      </c>
      <c r="I556" s="260">
        <f t="shared" si="119"/>
        <v>991.52</v>
      </c>
      <c r="J556" s="260">
        <f t="shared" si="120"/>
        <v>3966.08</v>
      </c>
    </row>
    <row r="557" spans="1:10" ht="28.5">
      <c r="A557" s="259" t="s">
        <v>730</v>
      </c>
      <c r="B557" s="305">
        <v>97892</v>
      </c>
      <c r="C557" s="293" t="s">
        <v>731</v>
      </c>
      <c r="D557" s="305" t="s">
        <v>125</v>
      </c>
      <c r="E557" s="305" t="s">
        <v>150</v>
      </c>
      <c r="F557" s="260">
        <v>4</v>
      </c>
      <c r="G557" s="260">
        <v>425.83</v>
      </c>
      <c r="H557" s="261">
        <f>'BDI-EDIFICAÇÕES - NÃO DESONERAD'!$H$23</f>
        <v>0.2222616419077901</v>
      </c>
      <c r="I557" s="260">
        <f t="shared" si="119"/>
        <v>520.47</v>
      </c>
      <c r="J557" s="260">
        <f t="shared" si="120"/>
        <v>2081.88</v>
      </c>
    </row>
    <row r="558" spans="1:10" ht="28.5">
      <c r="A558" s="259" t="s">
        <v>732</v>
      </c>
      <c r="B558" s="305" t="s">
        <v>3078</v>
      </c>
      <c r="C558" s="293" t="s">
        <v>3079</v>
      </c>
      <c r="D558" s="305" t="s">
        <v>2983</v>
      </c>
      <c r="E558" s="305" t="s">
        <v>145</v>
      </c>
      <c r="F558" s="260">
        <v>1.44</v>
      </c>
      <c r="G558" s="260">
        <f>'RELATÓRIO ANALÍTICO - MODIFICAD'!H791</f>
        <v>2881.8449999999998</v>
      </c>
      <c r="H558" s="261">
        <f>'BDI-EDIFICAÇÕES - NÃO DESONERAD'!$H$23</f>
        <v>0.2222616419077901</v>
      </c>
      <c r="I558" s="260">
        <f t="shared" si="119"/>
        <v>3522.36</v>
      </c>
      <c r="J558" s="260">
        <f t="shared" si="120"/>
        <v>5072.1899999999996</v>
      </c>
    </row>
    <row r="559" spans="1:10" ht="28.5">
      <c r="A559" s="259" t="s">
        <v>733</v>
      </c>
      <c r="B559" s="305" t="s">
        <v>3080</v>
      </c>
      <c r="C559" s="293" t="s">
        <v>3082</v>
      </c>
      <c r="D559" s="305" t="s">
        <v>2983</v>
      </c>
      <c r="E559" s="305" t="s">
        <v>145</v>
      </c>
      <c r="F559" s="260">
        <v>0.48</v>
      </c>
      <c r="G559" s="260">
        <f>'RELATÓRIO ANALÍTICO - MODIFICAD'!H802</f>
        <v>2881.8449999999998</v>
      </c>
      <c r="H559" s="261">
        <f>'BDI-EDIFICAÇÕES - NÃO DESONERAD'!$H$23</f>
        <v>0.2222616419077901</v>
      </c>
      <c r="I559" s="260">
        <f t="shared" si="119"/>
        <v>3522.36</v>
      </c>
      <c r="J559" s="260">
        <f t="shared" si="120"/>
        <v>1690.73</v>
      </c>
    </row>
    <row r="560" spans="1:10" ht="28.5">
      <c r="A560" s="259" t="s">
        <v>734</v>
      </c>
      <c r="B560" s="305" t="s">
        <v>3081</v>
      </c>
      <c r="C560" s="293" t="s">
        <v>3083</v>
      </c>
      <c r="D560" s="305" t="s">
        <v>2983</v>
      </c>
      <c r="E560" s="305" t="s">
        <v>145</v>
      </c>
      <c r="F560" s="260">
        <v>0.27</v>
      </c>
      <c r="G560" s="260">
        <f>'RELATÓRIO ANALÍTICO - MODIFICAD'!H813</f>
        <v>2881.8449999999998</v>
      </c>
      <c r="H560" s="261">
        <f>'BDI-EDIFICAÇÕES - NÃO DESONERAD'!$H$23</f>
        <v>0.2222616419077901</v>
      </c>
      <c r="I560" s="260">
        <f t="shared" si="119"/>
        <v>3522.36</v>
      </c>
      <c r="J560" s="260">
        <f t="shared" si="120"/>
        <v>951.03</v>
      </c>
    </row>
    <row r="561" spans="1:10" ht="14.25">
      <c r="A561" s="259" t="s">
        <v>735</v>
      </c>
      <c r="B561" s="305" t="s">
        <v>3084</v>
      </c>
      <c r="C561" s="293" t="s">
        <v>3085</v>
      </c>
      <c r="D561" s="305" t="s">
        <v>2983</v>
      </c>
      <c r="E561" s="305" t="s">
        <v>384</v>
      </c>
      <c r="F561" s="260">
        <v>6</v>
      </c>
      <c r="G561" s="260">
        <f>'RELATÓRIO ANALÍTICO - MODIFICAD'!H823</f>
        <v>262.12</v>
      </c>
      <c r="H561" s="261">
        <f>'BDI-EDIFICAÇÕES - NÃO DESONERAD'!$H$23</f>
        <v>0.2222616419077901</v>
      </c>
      <c r="I561" s="260">
        <f t="shared" si="119"/>
        <v>320.37</v>
      </c>
      <c r="J561" s="260">
        <f t="shared" si="120"/>
        <v>1922.22</v>
      </c>
    </row>
    <row r="562" spans="1:10" ht="14.25">
      <c r="A562" s="259" t="s">
        <v>736</v>
      </c>
      <c r="B562" s="305" t="s">
        <v>3086</v>
      </c>
      <c r="C562" s="293" t="s">
        <v>3087</v>
      </c>
      <c r="D562" s="305" t="s">
        <v>2983</v>
      </c>
      <c r="E562" s="305" t="s">
        <v>384</v>
      </c>
      <c r="F562" s="260">
        <v>10</v>
      </c>
      <c r="G562" s="260">
        <f>'RELATÓRIO ANALÍTICO - MODIFICAD'!H833</f>
        <v>108.00999999999999</v>
      </c>
      <c r="H562" s="261">
        <f>'BDI-EDIFICAÇÕES - NÃO DESONERAD'!$H$23</f>
        <v>0.2222616419077901</v>
      </c>
      <c r="I562" s="260">
        <f t="shared" si="119"/>
        <v>132.01</v>
      </c>
      <c r="J562" s="260">
        <f t="shared" si="120"/>
        <v>1320.1</v>
      </c>
    </row>
    <row r="563" spans="1:10" ht="14.25">
      <c r="A563" s="259" t="s">
        <v>737</v>
      </c>
      <c r="B563" s="305" t="s">
        <v>3088</v>
      </c>
      <c r="C563" s="293" t="s">
        <v>3285</v>
      </c>
      <c r="D563" s="305" t="s">
        <v>2983</v>
      </c>
      <c r="E563" s="305" t="s">
        <v>384</v>
      </c>
      <c r="F563" s="260">
        <v>15</v>
      </c>
      <c r="G563" s="260">
        <f>'RELATÓRIO ANALÍTICO - MODIFICAD'!H843</f>
        <v>83.009999999999991</v>
      </c>
      <c r="H563" s="261">
        <f>'BDI-EDIFICAÇÕES - NÃO DESONERAD'!$H$23</f>
        <v>0.2222616419077901</v>
      </c>
      <c r="I563" s="260">
        <f t="shared" si="119"/>
        <v>101.45</v>
      </c>
      <c r="J563" s="260">
        <f t="shared" si="120"/>
        <v>1521.75</v>
      </c>
    </row>
    <row r="564" spans="1:10" ht="14.25">
      <c r="A564" s="259" t="s">
        <v>738</v>
      </c>
      <c r="B564" s="305" t="s">
        <v>3089</v>
      </c>
      <c r="C564" s="293" t="s">
        <v>3090</v>
      </c>
      <c r="D564" s="305" t="s">
        <v>2983</v>
      </c>
      <c r="E564" s="305" t="s">
        <v>384</v>
      </c>
      <c r="F564" s="260">
        <v>196</v>
      </c>
      <c r="G564" s="260">
        <f>'RELATÓRIO ANALÍTICO - MODIFICAD'!H853</f>
        <v>49.86</v>
      </c>
      <c r="H564" s="261">
        <f>'BDI-EDIFICAÇÕES - NÃO DESONERAD'!$H$23</f>
        <v>0.2222616419077901</v>
      </c>
      <c r="I564" s="260">
        <f t="shared" si="119"/>
        <v>60.94</v>
      </c>
      <c r="J564" s="260">
        <f t="shared" si="120"/>
        <v>11944.24</v>
      </c>
    </row>
    <row r="565" spans="1:10" s="110" customFormat="1" ht="26.25" customHeight="1">
      <c r="A565" s="272" t="s">
        <v>470</v>
      </c>
      <c r="B565" s="136" t="s">
        <v>471</v>
      </c>
      <c r="C565" s="134"/>
      <c r="D565" s="134"/>
      <c r="E565" s="134"/>
      <c r="F565" s="273"/>
      <c r="G565" s="273"/>
      <c r="H565" s="273"/>
      <c r="I565" s="274"/>
      <c r="J565" s="275">
        <f>SUM(J566:J585)</f>
        <v>66398.710000000006</v>
      </c>
    </row>
    <row r="566" spans="1:10" ht="14.25">
      <c r="A566" s="259" t="s">
        <v>472</v>
      </c>
      <c r="B566" s="305" t="s">
        <v>3216</v>
      </c>
      <c r="C566" s="293" t="s">
        <v>3217</v>
      </c>
      <c r="D566" s="305" t="s">
        <v>2983</v>
      </c>
      <c r="E566" s="305" t="s">
        <v>150</v>
      </c>
      <c r="F566" s="260">
        <v>28</v>
      </c>
      <c r="G566" s="260">
        <f>'RELATÓRIO ANALÍTICO - MODIFICAD'!H1778</f>
        <v>91.667000000000002</v>
      </c>
      <c r="H566" s="261">
        <f>'BDI-EDIFICAÇÕES - NÃO DESONERAD'!$H$23</f>
        <v>0.2222616419077901</v>
      </c>
      <c r="I566" s="260">
        <f t="shared" ref="I566:I585" si="121">TRUNC(G566*(1+H566),2)</f>
        <v>112.04</v>
      </c>
      <c r="J566" s="260">
        <f t="shared" ref="J566:J585" si="122">TRUNC(F566*I566,2)</f>
        <v>3137.12</v>
      </c>
    </row>
    <row r="567" spans="1:10" ht="28.5">
      <c r="A567" s="259" t="s">
        <v>473</v>
      </c>
      <c r="B567" s="305">
        <v>93653</v>
      </c>
      <c r="C567" s="293" t="s">
        <v>739</v>
      </c>
      <c r="D567" s="305" t="s">
        <v>125</v>
      </c>
      <c r="E567" s="305" t="s">
        <v>150</v>
      </c>
      <c r="F567" s="260">
        <v>3</v>
      </c>
      <c r="G567" s="260">
        <v>16.04</v>
      </c>
      <c r="H567" s="261">
        <f>'BDI-EDIFICAÇÕES - NÃO DESONERAD'!$H$23</f>
        <v>0.2222616419077901</v>
      </c>
      <c r="I567" s="260">
        <f t="shared" si="121"/>
        <v>19.600000000000001</v>
      </c>
      <c r="J567" s="260">
        <f t="shared" si="122"/>
        <v>58.8</v>
      </c>
    </row>
    <row r="568" spans="1:10" ht="28.5">
      <c r="A568" s="259" t="s">
        <v>475</v>
      </c>
      <c r="B568" s="305">
        <v>93655</v>
      </c>
      <c r="C568" s="293" t="s">
        <v>740</v>
      </c>
      <c r="D568" s="305" t="s">
        <v>125</v>
      </c>
      <c r="E568" s="305" t="s">
        <v>150</v>
      </c>
      <c r="F568" s="260">
        <v>31</v>
      </c>
      <c r="G568" s="260">
        <v>18.100000000000001</v>
      </c>
      <c r="H568" s="261">
        <f>'BDI-EDIFICAÇÕES - NÃO DESONERAD'!$H$23</f>
        <v>0.2222616419077901</v>
      </c>
      <c r="I568" s="260">
        <f t="shared" si="121"/>
        <v>22.12</v>
      </c>
      <c r="J568" s="260">
        <f t="shared" si="122"/>
        <v>685.72</v>
      </c>
    </row>
    <row r="569" spans="1:10" s="110" customFormat="1" ht="26.25" customHeight="1">
      <c r="A569" s="259" t="s">
        <v>477</v>
      </c>
      <c r="B569" s="305">
        <v>93660</v>
      </c>
      <c r="C569" s="293" t="s">
        <v>741</v>
      </c>
      <c r="D569" s="305" t="s">
        <v>125</v>
      </c>
      <c r="E569" s="305" t="s">
        <v>150</v>
      </c>
      <c r="F569" s="260">
        <v>12</v>
      </c>
      <c r="G569" s="260">
        <v>80.8</v>
      </c>
      <c r="H569" s="261">
        <f>'BDI-EDIFICAÇÕES - NÃO DESONERAD'!$H$23</f>
        <v>0.2222616419077901</v>
      </c>
      <c r="I569" s="260">
        <f t="shared" si="121"/>
        <v>98.75</v>
      </c>
      <c r="J569" s="260">
        <f t="shared" si="122"/>
        <v>1185</v>
      </c>
    </row>
    <row r="570" spans="1:10" ht="14.25">
      <c r="A570" s="259" t="s">
        <v>479</v>
      </c>
      <c r="B570" s="305">
        <v>93661</v>
      </c>
      <c r="C570" s="293" t="s">
        <v>742</v>
      </c>
      <c r="D570" s="305" t="s">
        <v>125</v>
      </c>
      <c r="E570" s="305" t="s">
        <v>150</v>
      </c>
      <c r="F570" s="260">
        <v>4</v>
      </c>
      <c r="G570" s="260">
        <v>82.19</v>
      </c>
      <c r="H570" s="261">
        <f>'BDI-EDIFICAÇÕES - NÃO DESONERAD'!$H$23</f>
        <v>0.2222616419077901</v>
      </c>
      <c r="I570" s="260">
        <f t="shared" si="121"/>
        <v>100.45</v>
      </c>
      <c r="J570" s="260">
        <f t="shared" si="122"/>
        <v>401.8</v>
      </c>
    </row>
    <row r="571" spans="1:10" ht="14.25">
      <c r="A571" s="259" t="s">
        <v>743</v>
      </c>
      <c r="B571" s="305">
        <v>93662</v>
      </c>
      <c r="C571" s="293" t="s">
        <v>744</v>
      </c>
      <c r="D571" s="305" t="s">
        <v>125</v>
      </c>
      <c r="E571" s="305" t="s">
        <v>150</v>
      </c>
      <c r="F571" s="260">
        <v>4</v>
      </c>
      <c r="G571" s="260">
        <v>84.91</v>
      </c>
      <c r="H571" s="261">
        <f>'BDI-EDIFICAÇÕES - NÃO DESONERAD'!$H$23</f>
        <v>0.2222616419077901</v>
      </c>
      <c r="I571" s="260">
        <f t="shared" si="121"/>
        <v>103.78</v>
      </c>
      <c r="J571" s="260">
        <f t="shared" si="122"/>
        <v>415.12</v>
      </c>
    </row>
    <row r="572" spans="1:10" ht="14.25">
      <c r="A572" s="259" t="s">
        <v>745</v>
      </c>
      <c r="B572" s="305">
        <v>93663</v>
      </c>
      <c r="C572" s="293" t="s">
        <v>474</v>
      </c>
      <c r="D572" s="305" t="s">
        <v>125</v>
      </c>
      <c r="E572" s="305" t="s">
        <v>150</v>
      </c>
      <c r="F572" s="260">
        <v>21</v>
      </c>
      <c r="G572" s="260">
        <v>84.91</v>
      </c>
      <c r="H572" s="261">
        <f>'BDI-EDIFICAÇÕES - NÃO DESONERAD'!$H$23</f>
        <v>0.2222616419077901</v>
      </c>
      <c r="I572" s="260">
        <f t="shared" si="121"/>
        <v>103.78</v>
      </c>
      <c r="J572" s="260">
        <f t="shared" si="122"/>
        <v>2179.38</v>
      </c>
    </row>
    <row r="573" spans="1:10" ht="14.25">
      <c r="A573" s="259" t="s">
        <v>746</v>
      </c>
      <c r="B573" s="305">
        <v>93664</v>
      </c>
      <c r="C573" s="293" t="s">
        <v>747</v>
      </c>
      <c r="D573" s="305" t="s">
        <v>125</v>
      </c>
      <c r="E573" s="305" t="s">
        <v>150</v>
      </c>
      <c r="F573" s="260">
        <v>4</v>
      </c>
      <c r="G573" s="260">
        <v>88.23</v>
      </c>
      <c r="H573" s="261">
        <f>'BDI-EDIFICAÇÕES - NÃO DESONERAD'!$H$23</f>
        <v>0.2222616419077901</v>
      </c>
      <c r="I573" s="260">
        <f t="shared" si="121"/>
        <v>107.84</v>
      </c>
      <c r="J573" s="260">
        <f t="shared" si="122"/>
        <v>431.36</v>
      </c>
    </row>
    <row r="574" spans="1:10" ht="14.25">
      <c r="A574" s="259" t="s">
        <v>748</v>
      </c>
      <c r="B574" s="305">
        <v>93663</v>
      </c>
      <c r="C574" s="293" t="s">
        <v>474</v>
      </c>
      <c r="D574" s="305" t="s">
        <v>125</v>
      </c>
      <c r="E574" s="305" t="s">
        <v>150</v>
      </c>
      <c r="F574" s="260">
        <v>1</v>
      </c>
      <c r="G574" s="260">
        <v>84.91</v>
      </c>
      <c r="H574" s="261">
        <f>'BDI-EDIFICAÇÕES - NÃO DESONERAD'!$H$23</f>
        <v>0.2222616419077901</v>
      </c>
      <c r="I574" s="260">
        <f t="shared" si="121"/>
        <v>103.78</v>
      </c>
      <c r="J574" s="260">
        <f t="shared" si="122"/>
        <v>103.78</v>
      </c>
    </row>
    <row r="575" spans="1:10" ht="28.5">
      <c r="A575" s="259" t="s">
        <v>749</v>
      </c>
      <c r="B575" s="305">
        <v>93671</v>
      </c>
      <c r="C575" s="293" t="s">
        <v>476</v>
      </c>
      <c r="D575" s="305" t="s">
        <v>125</v>
      </c>
      <c r="E575" s="305" t="s">
        <v>150</v>
      </c>
      <c r="F575" s="260">
        <v>14</v>
      </c>
      <c r="G575" s="260">
        <v>111.77</v>
      </c>
      <c r="H575" s="261">
        <f>'BDI-EDIFICAÇÕES - NÃO DESONERAD'!$H$23</f>
        <v>0.2222616419077901</v>
      </c>
      <c r="I575" s="260">
        <f t="shared" si="121"/>
        <v>136.61000000000001</v>
      </c>
      <c r="J575" s="260">
        <f t="shared" si="122"/>
        <v>1912.54</v>
      </c>
    </row>
    <row r="576" spans="1:10" ht="28.5">
      <c r="A576" s="259" t="s">
        <v>750</v>
      </c>
      <c r="B576" s="305">
        <v>101894</v>
      </c>
      <c r="C576" s="293" t="s">
        <v>751</v>
      </c>
      <c r="D576" s="305" t="s">
        <v>125</v>
      </c>
      <c r="E576" s="305" t="s">
        <v>150</v>
      </c>
      <c r="F576" s="260">
        <v>19</v>
      </c>
      <c r="G576" s="260">
        <v>212.34</v>
      </c>
      <c r="H576" s="261">
        <f>'BDI-EDIFICAÇÕES - NÃO DESONERAD'!$H$23</f>
        <v>0.2222616419077901</v>
      </c>
      <c r="I576" s="260">
        <f t="shared" si="121"/>
        <v>259.52999999999997</v>
      </c>
      <c r="J576" s="260">
        <f t="shared" si="122"/>
        <v>4931.07</v>
      </c>
    </row>
    <row r="577" spans="1:10" ht="14.25">
      <c r="A577" s="259" t="s">
        <v>752</v>
      </c>
      <c r="B577" s="305">
        <v>101898</v>
      </c>
      <c r="C577" s="293" t="s">
        <v>478</v>
      </c>
      <c r="D577" s="305" t="s">
        <v>125</v>
      </c>
      <c r="E577" s="305" t="s">
        <v>150</v>
      </c>
      <c r="F577" s="260">
        <v>2</v>
      </c>
      <c r="G577" s="260">
        <v>1941.08</v>
      </c>
      <c r="H577" s="261">
        <f>'BDI-EDIFICAÇÕES - NÃO DESONERAD'!$H$23</f>
        <v>0.2222616419077901</v>
      </c>
      <c r="I577" s="260">
        <f t="shared" si="121"/>
        <v>2372.5</v>
      </c>
      <c r="J577" s="260">
        <f t="shared" si="122"/>
        <v>4745</v>
      </c>
    </row>
    <row r="578" spans="1:10" ht="14.25">
      <c r="A578" s="259" t="s">
        <v>753</v>
      </c>
      <c r="B578" s="305">
        <v>101899</v>
      </c>
      <c r="C578" s="293" t="s">
        <v>754</v>
      </c>
      <c r="D578" s="305" t="s">
        <v>125</v>
      </c>
      <c r="E578" s="305" t="s">
        <v>150</v>
      </c>
      <c r="F578" s="260">
        <v>2</v>
      </c>
      <c r="G578" s="260">
        <v>3125.52</v>
      </c>
      <c r="H578" s="261">
        <f>'BDI-EDIFICAÇÕES - NÃO DESONERAD'!$H$23</f>
        <v>0.2222616419077901</v>
      </c>
      <c r="I578" s="260">
        <f t="shared" si="121"/>
        <v>3820.2</v>
      </c>
      <c r="J578" s="260">
        <f t="shared" si="122"/>
        <v>7640.4</v>
      </c>
    </row>
    <row r="579" spans="1:10" ht="14.25">
      <c r="A579" s="259" t="s">
        <v>755</v>
      </c>
      <c r="B579" s="305" t="s">
        <v>3091</v>
      </c>
      <c r="C579" s="293" t="s">
        <v>3092</v>
      </c>
      <c r="D579" s="305" t="s">
        <v>2983</v>
      </c>
      <c r="E579" s="305" t="s">
        <v>150</v>
      </c>
      <c r="F579" s="260">
        <v>8</v>
      </c>
      <c r="G579" s="260">
        <f>'RELATÓRIO ANALÍTICO - MODIFICAD'!H863</f>
        <v>476.65500000000003</v>
      </c>
      <c r="H579" s="261">
        <f>'BDI-EDIFICAÇÕES - NÃO DESONERAD'!$H$23</f>
        <v>0.2222616419077901</v>
      </c>
      <c r="I579" s="260">
        <f t="shared" si="121"/>
        <v>582.59</v>
      </c>
      <c r="J579" s="260">
        <f t="shared" si="122"/>
        <v>4660.72</v>
      </c>
    </row>
    <row r="580" spans="1:10" s="110" customFormat="1" ht="26.25" customHeight="1">
      <c r="A580" s="259" t="s">
        <v>756</v>
      </c>
      <c r="B580" s="305" t="s">
        <v>3093</v>
      </c>
      <c r="C580" s="293" t="s">
        <v>3094</v>
      </c>
      <c r="D580" s="305" t="s">
        <v>2983</v>
      </c>
      <c r="E580" s="305" t="s">
        <v>217</v>
      </c>
      <c r="F580" s="260">
        <v>150</v>
      </c>
      <c r="G580" s="260">
        <f>'RELATÓRIO ANALÍTICO - MODIFICAD'!H872</f>
        <v>127.75700000000001</v>
      </c>
      <c r="H580" s="261">
        <f>'BDI-EDIFICAÇÕES - NÃO DESONERAD'!$H$23</f>
        <v>0.2222616419077901</v>
      </c>
      <c r="I580" s="260">
        <f t="shared" si="121"/>
        <v>156.15</v>
      </c>
      <c r="J580" s="260">
        <f t="shared" si="122"/>
        <v>23422.5</v>
      </c>
    </row>
    <row r="581" spans="1:10" ht="14.25">
      <c r="A581" s="259" t="s">
        <v>757</v>
      </c>
      <c r="B581" s="305">
        <v>101903</v>
      </c>
      <c r="C581" s="293" t="s">
        <v>758</v>
      </c>
      <c r="D581" s="305" t="s">
        <v>125</v>
      </c>
      <c r="E581" s="305" t="s">
        <v>150</v>
      </c>
      <c r="F581" s="260">
        <v>14</v>
      </c>
      <c r="G581" s="260">
        <v>439.38</v>
      </c>
      <c r="H581" s="261">
        <f>'BDI-EDIFICAÇÕES - NÃO DESONERAD'!$H$23</f>
        <v>0.2222616419077901</v>
      </c>
      <c r="I581" s="260">
        <f t="shared" si="121"/>
        <v>537.03</v>
      </c>
      <c r="J581" s="260">
        <f t="shared" si="122"/>
        <v>7518.42</v>
      </c>
    </row>
    <row r="582" spans="1:10" s="110" customFormat="1" ht="26.25" customHeight="1">
      <c r="A582" s="259" t="s">
        <v>759</v>
      </c>
      <c r="B582" s="305" t="s">
        <v>3095</v>
      </c>
      <c r="C582" s="293" t="s">
        <v>3096</v>
      </c>
      <c r="D582" s="305" t="s">
        <v>2983</v>
      </c>
      <c r="E582" s="305" t="s">
        <v>150</v>
      </c>
      <c r="F582" s="260">
        <v>2</v>
      </c>
      <c r="G582" s="260">
        <f>'RELATÓRIO ANALÍTICO - MODIFICAD'!H882</f>
        <v>634.41600000000005</v>
      </c>
      <c r="H582" s="261">
        <f>'BDI-EDIFICAÇÕES - NÃO DESONERAD'!$H$23</f>
        <v>0.2222616419077901</v>
      </c>
      <c r="I582" s="260">
        <f t="shared" si="121"/>
        <v>775.42</v>
      </c>
      <c r="J582" s="260">
        <f t="shared" si="122"/>
        <v>1550.84</v>
      </c>
    </row>
    <row r="583" spans="1:10" ht="28.5">
      <c r="A583" s="259" t="s">
        <v>760</v>
      </c>
      <c r="B583" s="305">
        <v>4814</v>
      </c>
      <c r="C583" s="293" t="s">
        <v>762</v>
      </c>
      <c r="D583" s="305" t="s">
        <v>125</v>
      </c>
      <c r="E583" s="305" t="s">
        <v>150</v>
      </c>
      <c r="F583" s="260">
        <v>14</v>
      </c>
      <c r="G583" s="260">
        <v>55.27</v>
      </c>
      <c r="H583" s="261">
        <f>'BDI-EDIFICAÇÕES - NÃO DESONERAD'!$H$23</f>
        <v>0.2222616419077901</v>
      </c>
      <c r="I583" s="260">
        <f t="shared" si="121"/>
        <v>67.55</v>
      </c>
      <c r="J583" s="260">
        <f t="shared" si="122"/>
        <v>945.7</v>
      </c>
    </row>
    <row r="584" spans="1:10" ht="14.25">
      <c r="A584" s="259" t="s">
        <v>763</v>
      </c>
      <c r="B584" s="305">
        <v>97054</v>
      </c>
      <c r="C584" s="293" t="s">
        <v>764</v>
      </c>
      <c r="D584" s="305" t="s">
        <v>125</v>
      </c>
      <c r="E584" s="305" t="s">
        <v>150</v>
      </c>
      <c r="F584" s="260">
        <v>14</v>
      </c>
      <c r="G584" s="260">
        <v>24.96</v>
      </c>
      <c r="H584" s="261">
        <f>'BDI-EDIFICAÇÕES - NÃO DESONERAD'!$H$23</f>
        <v>0.2222616419077901</v>
      </c>
      <c r="I584" s="260">
        <f t="shared" si="121"/>
        <v>30.5</v>
      </c>
      <c r="J584" s="260">
        <f t="shared" si="122"/>
        <v>427</v>
      </c>
    </row>
    <row r="585" spans="1:10" ht="28.5">
      <c r="A585" s="259" t="s">
        <v>765</v>
      </c>
      <c r="B585" s="305">
        <v>101632</v>
      </c>
      <c r="C585" s="293" t="s">
        <v>766</v>
      </c>
      <c r="D585" s="305" t="s">
        <v>125</v>
      </c>
      <c r="E585" s="305" t="s">
        <v>150</v>
      </c>
      <c r="F585" s="260">
        <v>1</v>
      </c>
      <c r="G585" s="260">
        <v>38</v>
      </c>
      <c r="H585" s="261">
        <f>'BDI-EDIFICAÇÕES - NÃO DESONERAD'!$H$23</f>
        <v>0.2222616419077901</v>
      </c>
      <c r="I585" s="260">
        <f t="shared" si="121"/>
        <v>46.44</v>
      </c>
      <c r="J585" s="260">
        <f t="shared" si="122"/>
        <v>46.44</v>
      </c>
    </row>
    <row r="586" spans="1:10" s="110" customFormat="1" ht="26.25" customHeight="1">
      <c r="A586" s="272" t="s">
        <v>480</v>
      </c>
      <c r="B586" s="136" t="s">
        <v>481</v>
      </c>
      <c r="C586" s="134"/>
      <c r="D586" s="134"/>
      <c r="E586" s="134"/>
      <c r="F586" s="273"/>
      <c r="G586" s="273"/>
      <c r="H586" s="273"/>
      <c r="I586" s="274"/>
      <c r="J586" s="275">
        <f>SUM(J587:J603)</f>
        <v>148200.24999999997</v>
      </c>
    </row>
    <row r="587" spans="1:10" ht="28.5">
      <c r="A587" s="259" t="s">
        <v>767</v>
      </c>
      <c r="B587" s="305">
        <v>92000</v>
      </c>
      <c r="C587" s="293" t="s">
        <v>768</v>
      </c>
      <c r="D587" s="305" t="s">
        <v>125</v>
      </c>
      <c r="E587" s="305" t="s">
        <v>150</v>
      </c>
      <c r="F587" s="260">
        <v>28</v>
      </c>
      <c r="G587" s="260">
        <v>37.75</v>
      </c>
      <c r="H587" s="261">
        <f>'BDI-EDIFICAÇÕES - NÃO DESONERAD'!$H$23</f>
        <v>0.2222616419077901</v>
      </c>
      <c r="I587" s="260">
        <f t="shared" ref="I587:I603" si="123">TRUNC(G587*(1+H587),2)</f>
        <v>46.14</v>
      </c>
      <c r="J587" s="260">
        <f t="shared" ref="J587:J603" si="124">TRUNC(F587*I587,2)</f>
        <v>1291.92</v>
      </c>
    </row>
    <row r="588" spans="1:10" ht="28.5">
      <c r="A588" s="259" t="s">
        <v>769</v>
      </c>
      <c r="B588" s="305">
        <v>92001</v>
      </c>
      <c r="C588" s="293" t="s">
        <v>770</v>
      </c>
      <c r="D588" s="305" t="s">
        <v>125</v>
      </c>
      <c r="E588" s="305" t="s">
        <v>150</v>
      </c>
      <c r="F588" s="260">
        <v>18</v>
      </c>
      <c r="G588" s="260">
        <v>40.78</v>
      </c>
      <c r="H588" s="261">
        <f>'BDI-EDIFICAÇÕES - NÃO DESONERAD'!$H$23</f>
        <v>0.2222616419077901</v>
      </c>
      <c r="I588" s="260">
        <f t="shared" si="123"/>
        <v>49.84</v>
      </c>
      <c r="J588" s="260">
        <f t="shared" si="124"/>
        <v>897.12</v>
      </c>
    </row>
    <row r="589" spans="1:10" ht="28.5">
      <c r="A589" s="259" t="s">
        <v>771</v>
      </c>
      <c r="B589" s="305">
        <v>92008</v>
      </c>
      <c r="C589" s="293" t="s">
        <v>772</v>
      </c>
      <c r="D589" s="305" t="s">
        <v>125</v>
      </c>
      <c r="E589" s="305" t="s">
        <v>150</v>
      </c>
      <c r="F589" s="260">
        <v>255</v>
      </c>
      <c r="G589" s="260">
        <v>58.64</v>
      </c>
      <c r="H589" s="261">
        <f>'BDI-EDIFICAÇÕES - NÃO DESONERAD'!$H$23</f>
        <v>0.2222616419077901</v>
      </c>
      <c r="I589" s="260">
        <f t="shared" si="123"/>
        <v>71.67</v>
      </c>
      <c r="J589" s="260">
        <f t="shared" si="124"/>
        <v>18275.849999999999</v>
      </c>
    </row>
    <row r="590" spans="1:10" ht="28.5">
      <c r="A590" s="259" t="s">
        <v>773</v>
      </c>
      <c r="B590" s="305">
        <v>92019</v>
      </c>
      <c r="C590" s="293" t="s">
        <v>774</v>
      </c>
      <c r="D590" s="305" t="s">
        <v>125</v>
      </c>
      <c r="E590" s="305" t="s">
        <v>150</v>
      </c>
      <c r="F590" s="260">
        <v>26</v>
      </c>
      <c r="G590" s="260">
        <v>107.79</v>
      </c>
      <c r="H590" s="261">
        <f>'BDI-EDIFICAÇÕES - NÃO DESONERAD'!$H$23</f>
        <v>0.2222616419077901</v>
      </c>
      <c r="I590" s="260">
        <f t="shared" si="123"/>
        <v>131.74</v>
      </c>
      <c r="J590" s="260">
        <f t="shared" si="124"/>
        <v>3425.24</v>
      </c>
    </row>
    <row r="591" spans="1:10" ht="28.5">
      <c r="A591" s="259" t="s">
        <v>775</v>
      </c>
      <c r="B591" s="305">
        <v>91955</v>
      </c>
      <c r="C591" s="293" t="s">
        <v>776</v>
      </c>
      <c r="D591" s="305" t="s">
        <v>125</v>
      </c>
      <c r="E591" s="305" t="s">
        <v>150</v>
      </c>
      <c r="F591" s="260">
        <v>32</v>
      </c>
      <c r="G591" s="260">
        <v>43.53</v>
      </c>
      <c r="H591" s="261">
        <f>'BDI-EDIFICAÇÕES - NÃO DESONERAD'!$H$23</f>
        <v>0.2222616419077901</v>
      </c>
      <c r="I591" s="260">
        <f t="shared" si="123"/>
        <v>53.2</v>
      </c>
      <c r="J591" s="260">
        <f t="shared" si="124"/>
        <v>1702.4</v>
      </c>
    </row>
    <row r="592" spans="1:10" ht="28.5">
      <c r="A592" s="259" t="s">
        <v>777</v>
      </c>
      <c r="B592" s="305">
        <v>91961</v>
      </c>
      <c r="C592" s="293" t="s">
        <v>778</v>
      </c>
      <c r="D592" s="305" t="s">
        <v>125</v>
      </c>
      <c r="E592" s="305" t="s">
        <v>150</v>
      </c>
      <c r="F592" s="260">
        <v>1</v>
      </c>
      <c r="G592" s="260">
        <v>70.260000000000005</v>
      </c>
      <c r="H592" s="261">
        <f>'BDI-EDIFICAÇÕES - NÃO DESONERAD'!$H$23</f>
        <v>0.2222616419077901</v>
      </c>
      <c r="I592" s="260">
        <f t="shared" si="123"/>
        <v>85.87</v>
      </c>
      <c r="J592" s="260">
        <f t="shared" si="124"/>
        <v>85.87</v>
      </c>
    </row>
    <row r="593" spans="1:10" ht="28.5">
      <c r="A593" s="259" t="s">
        <v>779</v>
      </c>
      <c r="B593" s="305">
        <v>91974</v>
      </c>
      <c r="C593" s="293" t="s">
        <v>780</v>
      </c>
      <c r="D593" s="305" t="s">
        <v>125</v>
      </c>
      <c r="E593" s="305" t="s">
        <v>150</v>
      </c>
      <c r="F593" s="260">
        <v>10</v>
      </c>
      <c r="G593" s="260">
        <v>80.099999999999994</v>
      </c>
      <c r="H593" s="261">
        <f>'BDI-EDIFICAÇÕES - NÃO DESONERAD'!$H$23</f>
        <v>0.2222616419077901</v>
      </c>
      <c r="I593" s="260">
        <f t="shared" si="123"/>
        <v>97.9</v>
      </c>
      <c r="J593" s="260">
        <f t="shared" si="124"/>
        <v>979</v>
      </c>
    </row>
    <row r="594" spans="1:10" ht="28.5">
      <c r="A594" s="259" t="s">
        <v>781</v>
      </c>
      <c r="B594" s="305">
        <v>92029</v>
      </c>
      <c r="C594" s="293" t="s">
        <v>782</v>
      </c>
      <c r="D594" s="305" t="s">
        <v>125</v>
      </c>
      <c r="E594" s="305" t="s">
        <v>150</v>
      </c>
      <c r="F594" s="260">
        <v>26</v>
      </c>
      <c r="G594" s="260">
        <v>68.69</v>
      </c>
      <c r="H594" s="261">
        <f>'BDI-EDIFICAÇÕES - NÃO DESONERAD'!$H$23</f>
        <v>0.2222616419077901</v>
      </c>
      <c r="I594" s="260">
        <f t="shared" si="123"/>
        <v>83.95</v>
      </c>
      <c r="J594" s="260">
        <f t="shared" si="124"/>
        <v>2182.6999999999998</v>
      </c>
    </row>
    <row r="595" spans="1:10" s="110" customFormat="1" ht="26.25" customHeight="1">
      <c r="A595" s="259" t="s">
        <v>783</v>
      </c>
      <c r="B595" s="305">
        <v>38091</v>
      </c>
      <c r="C595" s="293" t="s">
        <v>784</v>
      </c>
      <c r="D595" s="305" t="s">
        <v>125</v>
      </c>
      <c r="E595" s="305" t="s">
        <v>150</v>
      </c>
      <c r="F595" s="260">
        <v>8</v>
      </c>
      <c r="G595" s="260">
        <v>3.36</v>
      </c>
      <c r="H595" s="261">
        <f>'BDI-EDIFICAÇÕES - NÃO DESONERAD'!$H$23</f>
        <v>0.2222616419077901</v>
      </c>
      <c r="I595" s="260">
        <f t="shared" si="123"/>
        <v>4.0999999999999996</v>
      </c>
      <c r="J595" s="260">
        <f t="shared" si="124"/>
        <v>32.799999999999997</v>
      </c>
    </row>
    <row r="596" spans="1:10" s="110" customFormat="1" ht="26.25" customHeight="1">
      <c r="A596" s="259" t="s">
        <v>785</v>
      </c>
      <c r="B596" s="305" t="s">
        <v>3097</v>
      </c>
      <c r="C596" s="293" t="s">
        <v>3098</v>
      </c>
      <c r="D596" s="305" t="s">
        <v>2983</v>
      </c>
      <c r="E596" s="305" t="s">
        <v>384</v>
      </c>
      <c r="F596" s="260">
        <v>2</v>
      </c>
      <c r="G596" s="260">
        <f>'RELATÓRIO ANALÍTICO - MODIFICAD'!H892</f>
        <v>42.012</v>
      </c>
      <c r="H596" s="261">
        <f>'BDI-EDIFICAÇÕES - NÃO DESONERAD'!$H$23</f>
        <v>0.2222616419077901</v>
      </c>
      <c r="I596" s="260">
        <f t="shared" si="123"/>
        <v>51.34</v>
      </c>
      <c r="J596" s="260">
        <f t="shared" si="124"/>
        <v>102.68</v>
      </c>
    </row>
    <row r="597" spans="1:10" ht="28.5">
      <c r="A597" s="259" t="s">
        <v>786</v>
      </c>
      <c r="B597" s="305" t="s">
        <v>787</v>
      </c>
      <c r="C597" s="293" t="s">
        <v>788</v>
      </c>
      <c r="D597" s="305" t="s">
        <v>155</v>
      </c>
      <c r="E597" s="305" t="s">
        <v>150</v>
      </c>
      <c r="F597" s="260">
        <v>10</v>
      </c>
      <c r="G597" s="260">
        <v>83.82</v>
      </c>
      <c r="H597" s="261">
        <f>'BDI-EDIFICAÇÕES - NÃO DESONERAD'!$H$23</f>
        <v>0.2222616419077901</v>
      </c>
      <c r="I597" s="260">
        <f t="shared" si="123"/>
        <v>102.44</v>
      </c>
      <c r="J597" s="260">
        <f t="shared" si="124"/>
        <v>1024.4000000000001</v>
      </c>
    </row>
    <row r="598" spans="1:10" ht="42.75">
      <c r="A598" s="259" t="s">
        <v>789</v>
      </c>
      <c r="B598" s="305" t="s">
        <v>3542</v>
      </c>
      <c r="C598" s="293" t="s">
        <v>3914</v>
      </c>
      <c r="D598" s="305" t="s">
        <v>2983</v>
      </c>
      <c r="E598" s="305" t="s">
        <v>150</v>
      </c>
      <c r="F598" s="260">
        <v>17</v>
      </c>
      <c r="G598" s="260">
        <f>'RELATÓRIO ANALÍTICO - MODIFICAD'!H1874</f>
        <v>1116.9828</v>
      </c>
      <c r="H598" s="261">
        <f>'BDI-EDIFICAÇÕES - NÃO DESONERAD'!$H$23</f>
        <v>0.2222616419077901</v>
      </c>
      <c r="I598" s="260">
        <f>TRUNC(G598*(1+H598),2)</f>
        <v>1365.24</v>
      </c>
      <c r="J598" s="260">
        <f>TRUNC(F598*I598,2)</f>
        <v>23209.08</v>
      </c>
    </row>
    <row r="599" spans="1:10" ht="28.5">
      <c r="A599" s="259" t="s">
        <v>790</v>
      </c>
      <c r="B599" s="305" t="s">
        <v>3700</v>
      </c>
      <c r="C599" s="293" t="s">
        <v>3915</v>
      </c>
      <c r="D599" s="305" t="s">
        <v>2983</v>
      </c>
      <c r="E599" s="305" t="s">
        <v>150</v>
      </c>
      <c r="F599" s="260">
        <v>26</v>
      </c>
      <c r="G599" s="260">
        <f>'RELATÓRIO ANALÍTICO - MODIFICAD'!H1362</f>
        <v>816.43</v>
      </c>
      <c r="H599" s="261">
        <f>'BDI-EDIFICAÇÕES - NÃO DESONERAD'!$H$23</f>
        <v>0.2222616419077901</v>
      </c>
      <c r="I599" s="260">
        <f>TRUNC(G599*(1+H599),2)</f>
        <v>997.89</v>
      </c>
      <c r="J599" s="260">
        <f>TRUNC(F599*I599,2)</f>
        <v>25945.14</v>
      </c>
    </row>
    <row r="600" spans="1:10" ht="28.5">
      <c r="A600" s="259" t="s">
        <v>791</v>
      </c>
      <c r="B600" s="305" t="s">
        <v>3705</v>
      </c>
      <c r="C600" s="293" t="s">
        <v>3916</v>
      </c>
      <c r="D600" s="305" t="s">
        <v>2983</v>
      </c>
      <c r="E600" s="305" t="s">
        <v>150</v>
      </c>
      <c r="F600" s="260">
        <v>8</v>
      </c>
      <c r="G600" s="260">
        <f>'RELATÓRIO ANALÍTICO - MODIFICAD'!H2249</f>
        <v>219.43971319999997</v>
      </c>
      <c r="H600" s="261">
        <f>'BDI-EDIFICAÇÕES - NÃO DESONERAD'!$H$23</f>
        <v>0.2222616419077901</v>
      </c>
      <c r="I600" s="260">
        <f t="shared" si="123"/>
        <v>268.20999999999998</v>
      </c>
      <c r="J600" s="260">
        <f t="shared" si="124"/>
        <v>2145.6799999999998</v>
      </c>
    </row>
    <row r="601" spans="1:10" ht="28.5">
      <c r="A601" s="259" t="s">
        <v>792</v>
      </c>
      <c r="B601" s="305" t="s">
        <v>3218</v>
      </c>
      <c r="C601" s="293" t="s">
        <v>3286</v>
      </c>
      <c r="D601" s="305" t="s">
        <v>2983</v>
      </c>
      <c r="E601" s="305" t="s">
        <v>150</v>
      </c>
      <c r="F601" s="260">
        <v>16</v>
      </c>
      <c r="G601" s="260">
        <f>'RELATÓRIO ANALÍTICO - MODIFICAD'!H1788</f>
        <v>124.633</v>
      </c>
      <c r="H601" s="261">
        <f>'BDI-EDIFICAÇÕES - NÃO DESONERAD'!$H$23</f>
        <v>0.2222616419077901</v>
      </c>
      <c r="I601" s="260">
        <f t="shared" si="123"/>
        <v>152.33000000000001</v>
      </c>
      <c r="J601" s="260">
        <f t="shared" si="124"/>
        <v>2437.2800000000002</v>
      </c>
    </row>
    <row r="602" spans="1:10" ht="14.25">
      <c r="A602" s="259" t="s">
        <v>1690</v>
      </c>
      <c r="B602" s="305" t="s">
        <v>3219</v>
      </c>
      <c r="C602" s="293" t="s">
        <v>3220</v>
      </c>
      <c r="D602" s="305" t="s">
        <v>2983</v>
      </c>
      <c r="E602" s="305" t="s">
        <v>150</v>
      </c>
      <c r="F602" s="260">
        <v>205</v>
      </c>
      <c r="G602" s="260">
        <f>'RELATÓRIO ANALÍTICO - MODIFICAD'!H1798</f>
        <v>249.02999999999997</v>
      </c>
      <c r="H602" s="261">
        <f>'BDI-EDIFICAÇÕES - NÃO DESONERAD'!$H$23</f>
        <v>0.2222616419077901</v>
      </c>
      <c r="I602" s="260">
        <f t="shared" si="123"/>
        <v>304.37</v>
      </c>
      <c r="J602" s="260">
        <f t="shared" si="124"/>
        <v>62395.85</v>
      </c>
    </row>
    <row r="603" spans="1:10" ht="14.25">
      <c r="A603" s="259" t="s">
        <v>1783</v>
      </c>
      <c r="B603" s="305" t="s">
        <v>3507</v>
      </c>
      <c r="C603" s="293" t="s">
        <v>3530</v>
      </c>
      <c r="D603" s="305" t="s">
        <v>3298</v>
      </c>
      <c r="E603" s="305" t="s">
        <v>150</v>
      </c>
      <c r="F603" s="260">
        <v>6</v>
      </c>
      <c r="G603" s="260">
        <f>'COMPOSIÇÃO PRÓPRIA'!D88</f>
        <v>281.89369999999997</v>
      </c>
      <c r="H603" s="261">
        <f>'BDI-EDIFICAÇÕES - NÃO DESONERAD'!$H$23</f>
        <v>0.2222616419077901</v>
      </c>
      <c r="I603" s="260">
        <f t="shared" si="123"/>
        <v>344.54</v>
      </c>
      <c r="J603" s="260">
        <f t="shared" si="124"/>
        <v>2067.2399999999998</v>
      </c>
    </row>
    <row r="604" spans="1:10" s="110" customFormat="1" ht="26.25" customHeight="1">
      <c r="A604" s="272" t="s">
        <v>482</v>
      </c>
      <c r="B604" s="136" t="s">
        <v>483</v>
      </c>
      <c r="C604" s="134"/>
      <c r="D604" s="134"/>
      <c r="E604" s="134"/>
      <c r="F604" s="273"/>
      <c r="G604" s="273"/>
      <c r="H604" s="273"/>
      <c r="I604" s="274"/>
      <c r="J604" s="275">
        <f>SUM(J605:J617)</f>
        <v>390020.37999999983</v>
      </c>
    </row>
    <row r="605" spans="1:10" s="110" customFormat="1" ht="28.5">
      <c r="A605" s="259" t="s">
        <v>484</v>
      </c>
      <c r="B605" s="305">
        <v>92994</v>
      </c>
      <c r="C605" s="293" t="s">
        <v>1692</v>
      </c>
      <c r="D605" s="305" t="s">
        <v>125</v>
      </c>
      <c r="E605" s="305" t="s">
        <v>180</v>
      </c>
      <c r="F605" s="260">
        <v>563.52</v>
      </c>
      <c r="G605" s="260">
        <v>161.32</v>
      </c>
      <c r="H605" s="261">
        <f>'BDI-EDIFICAÇÕES - NÃO DESONERAD'!$H$23</f>
        <v>0.2222616419077901</v>
      </c>
      <c r="I605" s="260">
        <f t="shared" ref="I605:I617" si="125">TRUNC(G605*(1+H605),2)</f>
        <v>197.17</v>
      </c>
      <c r="J605" s="260">
        <f t="shared" ref="J605:J617" si="126">TRUNC(F605*I605,2)</f>
        <v>111109.23</v>
      </c>
    </row>
    <row r="606" spans="1:10" ht="28.5">
      <c r="A606" s="259" t="s">
        <v>486</v>
      </c>
      <c r="B606" s="305">
        <v>92990</v>
      </c>
      <c r="C606" s="293" t="s">
        <v>793</v>
      </c>
      <c r="D606" s="305" t="s">
        <v>125</v>
      </c>
      <c r="E606" s="305" t="s">
        <v>180</v>
      </c>
      <c r="F606" s="260">
        <v>375.68</v>
      </c>
      <c r="G606" s="260">
        <v>95.89</v>
      </c>
      <c r="H606" s="261">
        <f>'BDI-EDIFICAÇÕES - NÃO DESONERAD'!$H$23</f>
        <v>0.2222616419077901</v>
      </c>
      <c r="I606" s="260">
        <f t="shared" si="125"/>
        <v>117.2</v>
      </c>
      <c r="J606" s="260">
        <f t="shared" si="126"/>
        <v>44029.69</v>
      </c>
    </row>
    <row r="607" spans="1:10" ht="28.5">
      <c r="A607" s="259" t="s">
        <v>795</v>
      </c>
      <c r="B607" s="305">
        <v>92986</v>
      </c>
      <c r="C607" s="293" t="s">
        <v>1816</v>
      </c>
      <c r="D607" s="305" t="s">
        <v>125</v>
      </c>
      <c r="E607" s="305" t="s">
        <v>180</v>
      </c>
      <c r="F607" s="260">
        <v>164.97</v>
      </c>
      <c r="G607" s="260">
        <v>47.54</v>
      </c>
      <c r="H607" s="261">
        <f>'BDI-EDIFICAÇÕES - NÃO DESONERAD'!$H$23</f>
        <v>0.2222616419077901</v>
      </c>
      <c r="I607" s="260">
        <f t="shared" si="125"/>
        <v>58.1</v>
      </c>
      <c r="J607" s="260">
        <f t="shared" si="126"/>
        <v>9584.75</v>
      </c>
    </row>
    <row r="608" spans="1:10" ht="28.5">
      <c r="A608" s="259" t="s">
        <v>797</v>
      </c>
      <c r="B608" s="305">
        <v>92984</v>
      </c>
      <c r="C608" s="293" t="s">
        <v>794</v>
      </c>
      <c r="D608" s="305" t="s">
        <v>125</v>
      </c>
      <c r="E608" s="305" t="s">
        <v>180</v>
      </c>
      <c r="F608" s="260">
        <v>523.66</v>
      </c>
      <c r="G608" s="260">
        <v>34.29</v>
      </c>
      <c r="H608" s="261">
        <f>'BDI-EDIFICAÇÕES - NÃO DESONERAD'!$H$23</f>
        <v>0.2222616419077901</v>
      </c>
      <c r="I608" s="260">
        <f t="shared" si="125"/>
        <v>41.91</v>
      </c>
      <c r="J608" s="260">
        <f t="shared" si="126"/>
        <v>21946.59</v>
      </c>
    </row>
    <row r="609" spans="1:10" ht="28.5">
      <c r="A609" s="259" t="s">
        <v>798</v>
      </c>
      <c r="B609" s="305">
        <v>91935</v>
      </c>
      <c r="C609" s="293" t="s">
        <v>796</v>
      </c>
      <c r="D609" s="305" t="s">
        <v>125</v>
      </c>
      <c r="E609" s="305" t="s">
        <v>180</v>
      </c>
      <c r="F609" s="260">
        <v>1745.73</v>
      </c>
      <c r="G609" s="260">
        <v>30.8</v>
      </c>
      <c r="H609" s="261">
        <f>'BDI-EDIFICAÇÕES - NÃO DESONERAD'!$H$23</f>
        <v>0.2222616419077901</v>
      </c>
      <c r="I609" s="260">
        <f t="shared" si="125"/>
        <v>37.64</v>
      </c>
      <c r="J609" s="260">
        <f t="shared" si="126"/>
        <v>65709.27</v>
      </c>
    </row>
    <row r="610" spans="1:10" ht="28.5">
      <c r="A610" s="259" t="s">
        <v>799</v>
      </c>
      <c r="B610" s="305">
        <v>91930</v>
      </c>
      <c r="C610" s="293" t="s">
        <v>485</v>
      </c>
      <c r="D610" s="305" t="s">
        <v>125</v>
      </c>
      <c r="E610" s="305" t="s">
        <v>180</v>
      </c>
      <c r="F610" s="260">
        <v>1898.17</v>
      </c>
      <c r="G610" s="260">
        <v>11.29</v>
      </c>
      <c r="H610" s="261">
        <f>'BDI-EDIFICAÇÕES - NÃO DESONERAD'!$H$23</f>
        <v>0.2222616419077901</v>
      </c>
      <c r="I610" s="260">
        <f t="shared" si="125"/>
        <v>13.79</v>
      </c>
      <c r="J610" s="260">
        <f t="shared" si="126"/>
        <v>26175.759999999998</v>
      </c>
    </row>
    <row r="611" spans="1:10" ht="28.5">
      <c r="A611" s="259" t="s">
        <v>801</v>
      </c>
      <c r="B611" s="305">
        <v>91928</v>
      </c>
      <c r="C611" s="293" t="s">
        <v>487</v>
      </c>
      <c r="D611" s="305" t="s">
        <v>125</v>
      </c>
      <c r="E611" s="305" t="s">
        <v>180</v>
      </c>
      <c r="F611" s="260">
        <v>2937.65</v>
      </c>
      <c r="G611" s="260">
        <v>8.06</v>
      </c>
      <c r="H611" s="261">
        <f>'BDI-EDIFICAÇÕES - NÃO DESONERAD'!$H$23</f>
        <v>0.2222616419077901</v>
      </c>
      <c r="I611" s="260">
        <f t="shared" si="125"/>
        <v>9.85</v>
      </c>
      <c r="J611" s="260">
        <f t="shared" si="126"/>
        <v>28935.85</v>
      </c>
    </row>
    <row r="612" spans="1:10" ht="28.5">
      <c r="A612" s="259" t="s">
        <v>802</v>
      </c>
      <c r="B612" s="305">
        <v>91926</v>
      </c>
      <c r="C612" s="293" t="s">
        <v>800</v>
      </c>
      <c r="D612" s="305" t="s">
        <v>125</v>
      </c>
      <c r="E612" s="305" t="s">
        <v>180</v>
      </c>
      <c r="F612" s="260">
        <v>11281.15</v>
      </c>
      <c r="G612" s="260">
        <v>5.17</v>
      </c>
      <c r="H612" s="261">
        <f>'BDI-EDIFICAÇÕES - NÃO DESONERAD'!$H$23</f>
        <v>0.2222616419077901</v>
      </c>
      <c r="I612" s="260">
        <f t="shared" si="125"/>
        <v>6.31</v>
      </c>
      <c r="J612" s="260">
        <f t="shared" si="126"/>
        <v>71184.05</v>
      </c>
    </row>
    <row r="613" spans="1:10" s="110" customFormat="1" ht="14.25">
      <c r="A613" s="259" t="s">
        <v>803</v>
      </c>
      <c r="B613" s="305" t="s">
        <v>3099</v>
      </c>
      <c r="C613" s="293" t="s">
        <v>3100</v>
      </c>
      <c r="D613" s="305" t="s">
        <v>2983</v>
      </c>
      <c r="E613" s="305" t="s">
        <v>150</v>
      </c>
      <c r="F613" s="260">
        <v>18</v>
      </c>
      <c r="G613" s="260">
        <f>'RELATÓRIO ANALÍTICO - MODIFICAD'!H902</f>
        <v>43.398000000000003</v>
      </c>
      <c r="H613" s="261">
        <f>'BDI-EDIFICAÇÕES - NÃO DESONERAD'!$H$23</f>
        <v>0.2222616419077901</v>
      </c>
      <c r="I613" s="260">
        <f t="shared" si="125"/>
        <v>53.04</v>
      </c>
      <c r="J613" s="260">
        <f t="shared" si="126"/>
        <v>954.72</v>
      </c>
    </row>
    <row r="614" spans="1:10" ht="14.25">
      <c r="A614" s="259" t="s">
        <v>804</v>
      </c>
      <c r="B614" s="305" t="s">
        <v>3101</v>
      </c>
      <c r="C614" s="293" t="s">
        <v>3287</v>
      </c>
      <c r="D614" s="305" t="s">
        <v>2983</v>
      </c>
      <c r="E614" s="305" t="s">
        <v>150</v>
      </c>
      <c r="F614" s="260">
        <v>12</v>
      </c>
      <c r="G614" s="260">
        <f>'RELATÓRIO ANALÍTICO - MODIFICAD'!H912</f>
        <v>24.390999999999998</v>
      </c>
      <c r="H614" s="261">
        <f>'BDI-EDIFICAÇÕES - NÃO DESONERAD'!$H$23</f>
        <v>0.2222616419077901</v>
      </c>
      <c r="I614" s="260">
        <f t="shared" si="125"/>
        <v>29.81</v>
      </c>
      <c r="J614" s="260">
        <f t="shared" si="126"/>
        <v>357.72</v>
      </c>
    </row>
    <row r="615" spans="1:10" ht="14.25">
      <c r="A615" s="259" t="s">
        <v>1691</v>
      </c>
      <c r="B615" s="305" t="s">
        <v>3102</v>
      </c>
      <c r="C615" s="293" t="s">
        <v>3103</v>
      </c>
      <c r="D615" s="305" t="s">
        <v>2983</v>
      </c>
      <c r="E615" s="305" t="s">
        <v>150</v>
      </c>
      <c r="F615" s="260">
        <v>40</v>
      </c>
      <c r="G615" s="260">
        <f>'RELATÓRIO ANALÍTICO - MODIFICAD'!H922</f>
        <v>18.061</v>
      </c>
      <c r="H615" s="261">
        <f>'BDI-EDIFICAÇÕES - NÃO DESONERAD'!$H$23</f>
        <v>0.2222616419077901</v>
      </c>
      <c r="I615" s="260">
        <f t="shared" si="125"/>
        <v>22.07</v>
      </c>
      <c r="J615" s="260">
        <f t="shared" si="126"/>
        <v>882.8</v>
      </c>
    </row>
    <row r="616" spans="1:10" ht="14.25">
      <c r="A616" s="259" t="s">
        <v>1815</v>
      </c>
      <c r="B616" s="305" t="s">
        <v>3104</v>
      </c>
      <c r="C616" s="293" t="s">
        <v>3105</v>
      </c>
      <c r="D616" s="305" t="s">
        <v>2983</v>
      </c>
      <c r="E616" s="305" t="s">
        <v>150</v>
      </c>
      <c r="F616" s="260">
        <v>20</v>
      </c>
      <c r="G616" s="260">
        <f>'RELATÓRIO ANALÍTICO - MODIFICAD'!H932</f>
        <v>18.440999999999999</v>
      </c>
      <c r="H616" s="261">
        <f>'BDI-EDIFICAÇÕES - NÃO DESONERAD'!$H$23</f>
        <v>0.2222616419077901</v>
      </c>
      <c r="I616" s="260">
        <f t="shared" si="125"/>
        <v>22.53</v>
      </c>
      <c r="J616" s="260">
        <f t="shared" si="126"/>
        <v>450.6</v>
      </c>
    </row>
    <row r="617" spans="1:10" ht="28.5">
      <c r="A617" s="259" t="s">
        <v>2921</v>
      </c>
      <c r="B617" s="305">
        <v>91933</v>
      </c>
      <c r="C617" s="293" t="s">
        <v>2922</v>
      </c>
      <c r="D617" s="305" t="s">
        <v>125</v>
      </c>
      <c r="E617" s="305" t="s">
        <v>180</v>
      </c>
      <c r="F617" s="260">
        <v>363.23</v>
      </c>
      <c r="G617" s="260">
        <v>19.600000000000001</v>
      </c>
      <c r="H617" s="261">
        <f>'BDI-EDIFICAÇÕES - NÃO DESONERAD'!$H$23</f>
        <v>0.2222616419077901</v>
      </c>
      <c r="I617" s="260">
        <f t="shared" si="125"/>
        <v>23.95</v>
      </c>
      <c r="J617" s="260">
        <f t="shared" si="126"/>
        <v>8699.35</v>
      </c>
    </row>
    <row r="618" spans="1:10" s="110" customFormat="1" ht="26.25" customHeight="1">
      <c r="A618" s="272" t="s">
        <v>488</v>
      </c>
      <c r="B618" s="136" t="s">
        <v>489</v>
      </c>
      <c r="C618" s="134"/>
      <c r="D618" s="134"/>
      <c r="E618" s="134"/>
      <c r="F618" s="273"/>
      <c r="G618" s="273"/>
      <c r="H618" s="273"/>
      <c r="I618" s="274"/>
      <c r="J618" s="275">
        <f>J619</f>
        <v>105849.71</v>
      </c>
    </row>
    <row r="619" spans="1:10" ht="28.5">
      <c r="A619" s="259" t="s">
        <v>805</v>
      </c>
      <c r="B619" s="305" t="s">
        <v>3251</v>
      </c>
      <c r="C619" s="293" t="s">
        <v>3252</v>
      </c>
      <c r="D619" s="305" t="s">
        <v>2983</v>
      </c>
      <c r="E619" s="305" t="s">
        <v>150</v>
      </c>
      <c r="F619" s="260">
        <v>1</v>
      </c>
      <c r="G619" s="260">
        <f>'RELATÓRIO ANALÍTICO - MODIFICAD'!H2143</f>
        <v>86601.51673269998</v>
      </c>
      <c r="H619" s="261">
        <f>'BDI-EDIFICAÇÕES - NÃO DESONERAD'!$H$23</f>
        <v>0.2222616419077901</v>
      </c>
      <c r="I619" s="260">
        <f>TRUNC(G619*(1+H619),2)</f>
        <v>105849.71</v>
      </c>
      <c r="J619" s="260">
        <f>TRUNC(F619*I619,2)</f>
        <v>105849.71</v>
      </c>
    </row>
    <row r="620" spans="1:10" s="110" customFormat="1" ht="26.25" customHeight="1">
      <c r="A620" s="272" t="s">
        <v>57</v>
      </c>
      <c r="B620" s="136" t="s">
        <v>490</v>
      </c>
      <c r="C620" s="134"/>
      <c r="D620" s="134"/>
      <c r="E620" s="134"/>
      <c r="F620" s="273"/>
      <c r="G620" s="273"/>
      <c r="H620" s="273"/>
      <c r="I620" s="274"/>
      <c r="J620" s="275">
        <f>SUM(J621:J633)</f>
        <v>51038.490000000005</v>
      </c>
    </row>
    <row r="621" spans="1:10" ht="28.5">
      <c r="A621" s="259" t="s">
        <v>491</v>
      </c>
      <c r="B621" s="305" t="s">
        <v>3106</v>
      </c>
      <c r="C621" s="293" t="s">
        <v>3107</v>
      </c>
      <c r="D621" s="305" t="s">
        <v>2983</v>
      </c>
      <c r="E621" s="305" t="s">
        <v>180</v>
      </c>
      <c r="F621" s="260">
        <v>450</v>
      </c>
      <c r="G621" s="260">
        <f>'RELATÓRIO ANALÍTICO - MODIFICAD'!H942</f>
        <v>36.297375000000002</v>
      </c>
      <c r="H621" s="261">
        <f>'BDI-EDIFICAÇÕES - NÃO DESONERAD'!$H$23</f>
        <v>0.2222616419077901</v>
      </c>
      <c r="I621" s="260">
        <f t="shared" ref="I621:I633" si="127">TRUNC(G621*(1+H621),2)</f>
        <v>44.36</v>
      </c>
      <c r="J621" s="260">
        <f t="shared" ref="J621:J633" si="128">TRUNC(F621*I621,2)</f>
        <v>19962</v>
      </c>
    </row>
    <row r="622" spans="1:10" ht="14.25">
      <c r="A622" s="259" t="s">
        <v>492</v>
      </c>
      <c r="B622" s="305" t="s">
        <v>3108</v>
      </c>
      <c r="C622" s="293" t="s">
        <v>3717</v>
      </c>
      <c r="D622" s="305" t="s">
        <v>2983</v>
      </c>
      <c r="E622" s="305" t="s">
        <v>150</v>
      </c>
      <c r="F622" s="260">
        <v>27</v>
      </c>
      <c r="G622" s="260">
        <f>'RELATÓRIO ANALÍTICO - MODIFICAD'!H952</f>
        <v>18.085000000000001</v>
      </c>
      <c r="H622" s="261">
        <f>'BDI-EDIFICAÇÕES - NÃO DESONERAD'!$H$23</f>
        <v>0.2222616419077901</v>
      </c>
      <c r="I622" s="260">
        <f t="shared" si="127"/>
        <v>22.1</v>
      </c>
      <c r="J622" s="260">
        <f t="shared" si="128"/>
        <v>596.70000000000005</v>
      </c>
    </row>
    <row r="623" spans="1:10" ht="14.25">
      <c r="A623" s="259" t="s">
        <v>493</v>
      </c>
      <c r="B623" s="305" t="s">
        <v>3109</v>
      </c>
      <c r="C623" s="293" t="s">
        <v>3110</v>
      </c>
      <c r="D623" s="305" t="s">
        <v>2983</v>
      </c>
      <c r="E623" s="305" t="s">
        <v>150</v>
      </c>
      <c r="F623" s="260">
        <v>20</v>
      </c>
      <c r="G623" s="260">
        <f>'RELATÓRIO ANALÍTICO - MODIFICAD'!H962</f>
        <v>24.241</v>
      </c>
      <c r="H623" s="261">
        <f>'BDI-EDIFICAÇÕES - NÃO DESONERAD'!$H$23</f>
        <v>0.2222616419077901</v>
      </c>
      <c r="I623" s="260">
        <f t="shared" si="127"/>
        <v>29.62</v>
      </c>
      <c r="J623" s="260">
        <f t="shared" si="128"/>
        <v>592.4</v>
      </c>
    </row>
    <row r="624" spans="1:10" s="110" customFormat="1" ht="26.25" customHeight="1">
      <c r="A624" s="259" t="s">
        <v>494</v>
      </c>
      <c r="B624" s="305" t="s">
        <v>3111</v>
      </c>
      <c r="C624" s="293" t="s">
        <v>3112</v>
      </c>
      <c r="D624" s="305" t="s">
        <v>2983</v>
      </c>
      <c r="E624" s="305" t="s">
        <v>150</v>
      </c>
      <c r="F624" s="260">
        <v>15</v>
      </c>
      <c r="G624" s="260">
        <f>'RELATÓRIO ANALÍTICO - MODIFICAD'!H972</f>
        <v>18.721</v>
      </c>
      <c r="H624" s="261">
        <f>'BDI-EDIFICAÇÕES - NÃO DESONERAD'!$H$23</f>
        <v>0.2222616419077901</v>
      </c>
      <c r="I624" s="260">
        <f t="shared" si="127"/>
        <v>22.88</v>
      </c>
      <c r="J624" s="260">
        <f t="shared" si="128"/>
        <v>343.2</v>
      </c>
    </row>
    <row r="625" spans="1:10" ht="14.25">
      <c r="A625" s="259" t="s">
        <v>495</v>
      </c>
      <c r="B625" s="305">
        <v>96977</v>
      </c>
      <c r="C625" s="262" t="s">
        <v>2085</v>
      </c>
      <c r="D625" s="305" t="s">
        <v>125</v>
      </c>
      <c r="E625" s="305" t="s">
        <v>180</v>
      </c>
      <c r="F625" s="260">
        <v>200</v>
      </c>
      <c r="G625" s="260">
        <v>71.97</v>
      </c>
      <c r="H625" s="261">
        <f>'BDI-EDIFICAÇÕES - NÃO DESONERAD'!$H$23</f>
        <v>0.2222616419077901</v>
      </c>
      <c r="I625" s="260">
        <f t="shared" si="127"/>
        <v>87.96</v>
      </c>
      <c r="J625" s="260">
        <f t="shared" si="128"/>
        <v>17592</v>
      </c>
    </row>
    <row r="626" spans="1:10" ht="28.5">
      <c r="A626" s="259" t="s">
        <v>496</v>
      </c>
      <c r="B626" s="305" t="s">
        <v>3114</v>
      </c>
      <c r="C626" s="262" t="s">
        <v>3828</v>
      </c>
      <c r="D626" s="305" t="s">
        <v>2983</v>
      </c>
      <c r="E626" s="305" t="s">
        <v>180</v>
      </c>
      <c r="F626" s="260">
        <v>50</v>
      </c>
      <c r="G626" s="260">
        <f>'RELATÓRIO ANALÍTICO - MODIFICAD'!H114</f>
        <v>51.092734000000007</v>
      </c>
      <c r="H626" s="261">
        <f>'BDI-EDIFICAÇÕES - NÃO DESONERAD'!$H$23</f>
        <v>0.2222616419077901</v>
      </c>
      <c r="I626" s="260">
        <f t="shared" si="127"/>
        <v>62.44</v>
      </c>
      <c r="J626" s="260">
        <f t="shared" si="128"/>
        <v>3122</v>
      </c>
    </row>
    <row r="627" spans="1:10" ht="14.25">
      <c r="A627" s="259" t="s">
        <v>497</v>
      </c>
      <c r="B627" s="305">
        <v>96985</v>
      </c>
      <c r="C627" s="293" t="s">
        <v>498</v>
      </c>
      <c r="D627" s="305" t="s">
        <v>125</v>
      </c>
      <c r="E627" s="305" t="s">
        <v>150</v>
      </c>
      <c r="F627" s="260">
        <v>14</v>
      </c>
      <c r="G627" s="260">
        <v>73.290000000000006</v>
      </c>
      <c r="H627" s="261">
        <f>'BDI-EDIFICAÇÕES - NÃO DESONERAD'!$H$23</f>
        <v>0.2222616419077901</v>
      </c>
      <c r="I627" s="260">
        <f t="shared" si="127"/>
        <v>89.57</v>
      </c>
      <c r="J627" s="260">
        <f t="shared" si="128"/>
        <v>1253.98</v>
      </c>
    </row>
    <row r="628" spans="1:10" s="110" customFormat="1" ht="26.25" customHeight="1">
      <c r="A628" s="259" t="s">
        <v>499</v>
      </c>
      <c r="B628" s="305" t="s">
        <v>3115</v>
      </c>
      <c r="C628" s="293" t="s">
        <v>3116</v>
      </c>
      <c r="D628" s="305" t="s">
        <v>2983</v>
      </c>
      <c r="E628" s="305" t="s">
        <v>150</v>
      </c>
      <c r="F628" s="260">
        <v>15</v>
      </c>
      <c r="G628" s="260">
        <f>'RELATÓRIO ANALÍTICO - MODIFICAD'!H984</f>
        <v>37.802700000000002</v>
      </c>
      <c r="H628" s="261">
        <f>'BDI-EDIFICAÇÕES - NÃO DESONERAD'!$H$23</f>
        <v>0.2222616419077901</v>
      </c>
      <c r="I628" s="260">
        <f t="shared" si="127"/>
        <v>46.2</v>
      </c>
      <c r="J628" s="260">
        <f t="shared" si="128"/>
        <v>693</v>
      </c>
    </row>
    <row r="629" spans="1:10" s="110" customFormat="1" ht="26.25" customHeight="1">
      <c r="A629" s="259" t="s">
        <v>500</v>
      </c>
      <c r="B629" s="305" t="s">
        <v>3117</v>
      </c>
      <c r="C629" s="293" t="s">
        <v>3118</v>
      </c>
      <c r="D629" s="305" t="s">
        <v>2983</v>
      </c>
      <c r="E629" s="305" t="s">
        <v>150</v>
      </c>
      <c r="F629" s="260">
        <v>30</v>
      </c>
      <c r="G629" s="260">
        <f>'RELATÓRIO ANALÍTICO - MODIFICAD'!H996</f>
        <v>47.240524999999998</v>
      </c>
      <c r="H629" s="261">
        <f>'BDI-EDIFICAÇÕES - NÃO DESONERAD'!$H$23</f>
        <v>0.2222616419077901</v>
      </c>
      <c r="I629" s="260">
        <f t="shared" si="127"/>
        <v>57.74</v>
      </c>
      <c r="J629" s="260">
        <f t="shared" si="128"/>
        <v>1732.2</v>
      </c>
    </row>
    <row r="630" spans="1:10" ht="28.5">
      <c r="A630" s="259" t="s">
        <v>501</v>
      </c>
      <c r="B630" s="305" t="s">
        <v>3119</v>
      </c>
      <c r="C630" s="293" t="s">
        <v>3120</v>
      </c>
      <c r="D630" s="305" t="s">
        <v>2983</v>
      </c>
      <c r="E630" s="305" t="s">
        <v>150</v>
      </c>
      <c r="F630" s="260">
        <v>1</v>
      </c>
      <c r="G630" s="260">
        <f>'RELATÓRIO ANALÍTICO - MODIFICAD'!H1006</f>
        <v>540.64</v>
      </c>
      <c r="H630" s="261">
        <f>'BDI-EDIFICAÇÕES - NÃO DESONERAD'!$H$23</f>
        <v>0.2222616419077901</v>
      </c>
      <c r="I630" s="260">
        <f t="shared" si="127"/>
        <v>660.8</v>
      </c>
      <c r="J630" s="260">
        <f t="shared" si="128"/>
        <v>660.8</v>
      </c>
    </row>
    <row r="631" spans="1:10" s="110" customFormat="1" ht="26.25" customHeight="1">
      <c r="A631" s="259" t="s">
        <v>504</v>
      </c>
      <c r="B631" s="305">
        <v>37560</v>
      </c>
      <c r="C631" s="293" t="s">
        <v>503</v>
      </c>
      <c r="D631" s="305" t="s">
        <v>125</v>
      </c>
      <c r="E631" s="305" t="s">
        <v>150</v>
      </c>
      <c r="F631" s="260">
        <v>14</v>
      </c>
      <c r="G631" s="260">
        <v>49.21</v>
      </c>
      <c r="H631" s="261">
        <f>'BDI-EDIFICAÇÕES - NÃO DESONERAD'!$H$23</f>
        <v>0.2222616419077901</v>
      </c>
      <c r="I631" s="260">
        <f t="shared" si="127"/>
        <v>60.14</v>
      </c>
      <c r="J631" s="260">
        <f t="shared" si="128"/>
        <v>841.96</v>
      </c>
    </row>
    <row r="632" spans="1:10" s="110" customFormat="1" ht="26.25" customHeight="1">
      <c r="A632" s="259" t="s">
        <v>507</v>
      </c>
      <c r="B632" s="305">
        <v>93358</v>
      </c>
      <c r="C632" s="293" t="s">
        <v>506</v>
      </c>
      <c r="D632" s="305" t="s">
        <v>125</v>
      </c>
      <c r="E632" s="305" t="s">
        <v>174</v>
      </c>
      <c r="F632" s="260">
        <v>25</v>
      </c>
      <c r="G632" s="260">
        <v>92.57</v>
      </c>
      <c r="H632" s="261">
        <f>'BDI-EDIFICAÇÕES - NÃO DESONERAD'!$H$23</f>
        <v>0.2222616419077901</v>
      </c>
      <c r="I632" s="260">
        <f t="shared" si="127"/>
        <v>113.14</v>
      </c>
      <c r="J632" s="260">
        <f t="shared" si="128"/>
        <v>2828.5</v>
      </c>
    </row>
    <row r="633" spans="1:10" s="110" customFormat="1" ht="26.25" customHeight="1">
      <c r="A633" s="259" t="s">
        <v>1689</v>
      </c>
      <c r="B633" s="305">
        <v>93382</v>
      </c>
      <c r="C633" s="293" t="s">
        <v>238</v>
      </c>
      <c r="D633" s="305" t="s">
        <v>125</v>
      </c>
      <c r="E633" s="305" t="s">
        <v>174</v>
      </c>
      <c r="F633" s="260">
        <v>25</v>
      </c>
      <c r="G633" s="260">
        <v>26.83</v>
      </c>
      <c r="H633" s="261">
        <f>'BDI-EDIFICAÇÕES - NÃO DESONERAD'!$H$23</f>
        <v>0.2222616419077901</v>
      </c>
      <c r="I633" s="260">
        <f t="shared" si="127"/>
        <v>32.79</v>
      </c>
      <c r="J633" s="260">
        <f t="shared" si="128"/>
        <v>819.75</v>
      </c>
    </row>
    <row r="634" spans="1:10" s="110" customFormat="1" ht="26.25" customHeight="1">
      <c r="A634" s="268" t="s">
        <v>508</v>
      </c>
      <c r="B634" s="136" t="s">
        <v>509</v>
      </c>
      <c r="C634" s="134"/>
      <c r="D634" s="134"/>
      <c r="E634" s="134"/>
      <c r="F634" s="269"/>
      <c r="G634" s="269"/>
      <c r="H634" s="269"/>
      <c r="I634" s="270"/>
      <c r="J634" s="271">
        <f>J635+J648+J660</f>
        <v>294053.26999999996</v>
      </c>
    </row>
    <row r="635" spans="1:10" s="110" customFormat="1" ht="26.25" customHeight="1">
      <c r="A635" s="264" t="s">
        <v>510</v>
      </c>
      <c r="B635" s="136" t="s">
        <v>511</v>
      </c>
      <c r="C635" s="134"/>
      <c r="D635" s="134"/>
      <c r="E635" s="134"/>
      <c r="F635" s="265"/>
      <c r="G635" s="265"/>
      <c r="H635" s="265"/>
      <c r="I635" s="266"/>
      <c r="J635" s="267">
        <f>SUM(J636:J647)</f>
        <v>54662.44999999999</v>
      </c>
    </row>
    <row r="636" spans="1:10" ht="28.5">
      <c r="A636" s="259" t="s">
        <v>512</v>
      </c>
      <c r="B636" s="305">
        <v>100560</v>
      </c>
      <c r="C636" s="293" t="s">
        <v>513</v>
      </c>
      <c r="D636" s="305" t="s">
        <v>125</v>
      </c>
      <c r="E636" s="305" t="s">
        <v>150</v>
      </c>
      <c r="F636" s="260">
        <v>4</v>
      </c>
      <c r="G636" s="260">
        <v>105.38</v>
      </c>
      <c r="H636" s="261">
        <f>'BDI-EDIFICAÇÕES - NÃO DESONERAD'!$H$23</f>
        <v>0.2222616419077901</v>
      </c>
      <c r="I636" s="260">
        <f t="shared" ref="I636:I647" si="129">TRUNC(G636*(1+H636),2)</f>
        <v>128.80000000000001</v>
      </c>
      <c r="J636" s="260">
        <f t="shared" ref="J636:J647" si="130">TRUNC(F636*I636,2)</f>
        <v>515.20000000000005</v>
      </c>
    </row>
    <row r="637" spans="1:10" ht="14.25">
      <c r="A637" s="259" t="s">
        <v>514</v>
      </c>
      <c r="B637" s="305">
        <v>100555</v>
      </c>
      <c r="C637" s="293" t="s">
        <v>515</v>
      </c>
      <c r="D637" s="305" t="s">
        <v>125</v>
      </c>
      <c r="E637" s="305" t="s">
        <v>150</v>
      </c>
      <c r="F637" s="260">
        <v>2</v>
      </c>
      <c r="G637" s="260">
        <v>1134.75</v>
      </c>
      <c r="H637" s="261">
        <f>'BDI-EDIFICAÇÕES - NÃO DESONERAD'!$H$23</f>
        <v>0.2222616419077901</v>
      </c>
      <c r="I637" s="260">
        <f t="shared" si="129"/>
        <v>1386.96</v>
      </c>
      <c r="J637" s="260">
        <f t="shared" si="130"/>
        <v>2773.92</v>
      </c>
    </row>
    <row r="638" spans="1:10" ht="28.5">
      <c r="A638" s="259" t="s">
        <v>516</v>
      </c>
      <c r="B638" s="305">
        <v>91940</v>
      </c>
      <c r="C638" s="293" t="s">
        <v>517</v>
      </c>
      <c r="D638" s="305" t="s">
        <v>125</v>
      </c>
      <c r="E638" s="305" t="s">
        <v>150</v>
      </c>
      <c r="F638" s="260">
        <v>80</v>
      </c>
      <c r="G638" s="260">
        <v>19.510000000000002</v>
      </c>
      <c r="H638" s="261">
        <f>'BDI-EDIFICAÇÕES - NÃO DESONERAD'!$H$23</f>
        <v>0.2222616419077901</v>
      </c>
      <c r="I638" s="260">
        <f t="shared" si="129"/>
        <v>23.84</v>
      </c>
      <c r="J638" s="260">
        <f t="shared" si="130"/>
        <v>1907.2</v>
      </c>
    </row>
    <row r="639" spans="1:10" ht="28.5">
      <c r="A639" s="259" t="s">
        <v>518</v>
      </c>
      <c r="B639" s="305">
        <v>91943</v>
      </c>
      <c r="C639" s="293" t="s">
        <v>519</v>
      </c>
      <c r="D639" s="305" t="s">
        <v>125</v>
      </c>
      <c r="E639" s="305" t="s">
        <v>150</v>
      </c>
      <c r="F639" s="260">
        <v>1</v>
      </c>
      <c r="G639" s="260">
        <v>22.79</v>
      </c>
      <c r="H639" s="261">
        <f>'BDI-EDIFICAÇÕES - NÃO DESONERAD'!$H$23</f>
        <v>0.2222616419077901</v>
      </c>
      <c r="I639" s="260">
        <f t="shared" si="129"/>
        <v>27.85</v>
      </c>
      <c r="J639" s="260">
        <f t="shared" si="130"/>
        <v>27.85</v>
      </c>
    </row>
    <row r="640" spans="1:10" ht="28.5">
      <c r="A640" s="259" t="s">
        <v>520</v>
      </c>
      <c r="B640" s="305">
        <v>97667</v>
      </c>
      <c r="C640" s="293" t="s">
        <v>521</v>
      </c>
      <c r="D640" s="305" t="s">
        <v>125</v>
      </c>
      <c r="E640" s="305" t="s">
        <v>180</v>
      </c>
      <c r="F640" s="260">
        <v>38.82</v>
      </c>
      <c r="G640" s="260">
        <v>8.9</v>
      </c>
      <c r="H640" s="261">
        <f>'BDI-EDIFICAÇÕES - NÃO DESONERAD'!$H$23</f>
        <v>0.2222616419077901</v>
      </c>
      <c r="I640" s="260">
        <f t="shared" si="129"/>
        <v>10.87</v>
      </c>
      <c r="J640" s="260">
        <f t="shared" si="130"/>
        <v>421.97</v>
      </c>
    </row>
    <row r="641" spans="1:10" s="110" customFormat="1" ht="26.25" customHeight="1">
      <c r="A641" s="259" t="s">
        <v>522</v>
      </c>
      <c r="B641" s="305">
        <v>91854</v>
      </c>
      <c r="C641" s="293" t="s">
        <v>523</v>
      </c>
      <c r="D641" s="305" t="s">
        <v>125</v>
      </c>
      <c r="E641" s="305" t="s">
        <v>180</v>
      </c>
      <c r="F641" s="260">
        <v>265.29000000000002</v>
      </c>
      <c r="G641" s="260">
        <v>10.71</v>
      </c>
      <c r="H641" s="261">
        <f>'BDI-EDIFICAÇÕES - NÃO DESONERAD'!$H$23</f>
        <v>0.2222616419077901</v>
      </c>
      <c r="I641" s="260">
        <f t="shared" si="129"/>
        <v>13.09</v>
      </c>
      <c r="J641" s="260">
        <f t="shared" si="130"/>
        <v>3472.64</v>
      </c>
    </row>
    <row r="642" spans="1:10" ht="14.25">
      <c r="A642" s="259" t="s">
        <v>524</v>
      </c>
      <c r="B642" s="305">
        <v>91856</v>
      </c>
      <c r="C642" s="293" t="s">
        <v>525</v>
      </c>
      <c r="D642" s="305" t="s">
        <v>125</v>
      </c>
      <c r="E642" s="305" t="s">
        <v>180</v>
      </c>
      <c r="F642" s="260">
        <v>61.95</v>
      </c>
      <c r="G642" s="260">
        <v>13.85</v>
      </c>
      <c r="H642" s="261">
        <f>'BDI-EDIFICAÇÕES - NÃO DESONERAD'!$H$23</f>
        <v>0.2222616419077901</v>
      </c>
      <c r="I642" s="260">
        <f t="shared" si="129"/>
        <v>16.920000000000002</v>
      </c>
      <c r="J642" s="260">
        <f t="shared" si="130"/>
        <v>1048.19</v>
      </c>
    </row>
    <row r="643" spans="1:10" ht="28.5">
      <c r="A643" s="259" t="s">
        <v>526</v>
      </c>
      <c r="B643" s="305" t="s">
        <v>3076</v>
      </c>
      <c r="C643" s="293" t="s">
        <v>3077</v>
      </c>
      <c r="D643" s="305" t="s">
        <v>2983</v>
      </c>
      <c r="E643" s="305" t="s">
        <v>180</v>
      </c>
      <c r="F643" s="260">
        <v>164.76</v>
      </c>
      <c r="G643" s="260">
        <f>'RELATÓRIO ANALÍTICO - MODIFICAD'!H780</f>
        <v>72.016000000000005</v>
      </c>
      <c r="H643" s="261">
        <f>'BDI-EDIFICAÇÕES - NÃO DESONERAD'!$H$23</f>
        <v>0.2222616419077901</v>
      </c>
      <c r="I643" s="260">
        <f t="shared" si="129"/>
        <v>88.02</v>
      </c>
      <c r="J643" s="260">
        <f t="shared" si="130"/>
        <v>14502.17</v>
      </c>
    </row>
    <row r="644" spans="1:10" ht="14.25">
      <c r="A644" s="259" t="s">
        <v>527</v>
      </c>
      <c r="B644" s="305" t="s">
        <v>3089</v>
      </c>
      <c r="C644" s="293" t="s">
        <v>3090</v>
      </c>
      <c r="D644" s="305" t="s">
        <v>2983</v>
      </c>
      <c r="E644" s="305" t="s">
        <v>384</v>
      </c>
      <c r="F644" s="260">
        <v>161</v>
      </c>
      <c r="G644" s="260">
        <f>'RELATÓRIO ANALÍTICO - MODIFICAD'!H1016</f>
        <v>49.86</v>
      </c>
      <c r="H644" s="261">
        <f>'BDI-EDIFICAÇÕES - NÃO DESONERAD'!$H$23</f>
        <v>0.2222616419077901</v>
      </c>
      <c r="I644" s="260">
        <f t="shared" si="129"/>
        <v>60.94</v>
      </c>
      <c r="J644" s="260">
        <f t="shared" si="130"/>
        <v>9811.34</v>
      </c>
    </row>
    <row r="645" spans="1:10" ht="28.5">
      <c r="A645" s="259" t="s">
        <v>528</v>
      </c>
      <c r="B645" s="305" t="s">
        <v>3121</v>
      </c>
      <c r="C645" s="293" t="s">
        <v>3122</v>
      </c>
      <c r="D645" s="305" t="s">
        <v>2983</v>
      </c>
      <c r="E645" s="305" t="s">
        <v>180</v>
      </c>
      <c r="F645" s="260">
        <v>89.43</v>
      </c>
      <c r="G645" s="260">
        <f>'RELATÓRIO ANALÍTICO - MODIFICAD'!H1026</f>
        <v>90.105999999999995</v>
      </c>
      <c r="H645" s="261">
        <f>'BDI-EDIFICAÇÕES - NÃO DESONERAD'!$H$23</f>
        <v>0.2222616419077901</v>
      </c>
      <c r="I645" s="260">
        <f t="shared" si="129"/>
        <v>110.13</v>
      </c>
      <c r="J645" s="260">
        <f t="shared" si="130"/>
        <v>9848.92</v>
      </c>
    </row>
    <row r="646" spans="1:10" s="110" customFormat="1" ht="26.25" customHeight="1">
      <c r="A646" s="259" t="s">
        <v>529</v>
      </c>
      <c r="B646" s="305" t="s">
        <v>3123</v>
      </c>
      <c r="C646" s="293" t="s">
        <v>3124</v>
      </c>
      <c r="D646" s="305" t="s">
        <v>2983</v>
      </c>
      <c r="E646" s="305" t="s">
        <v>180</v>
      </c>
      <c r="F646" s="260">
        <v>89.43</v>
      </c>
      <c r="G646" s="260">
        <f>'RELATÓRIO ANALÍTICO - MODIFICAD'!H1036</f>
        <v>49.802</v>
      </c>
      <c r="H646" s="261">
        <f>'BDI-EDIFICAÇÕES - NÃO DESONERAD'!$H$23</f>
        <v>0.2222616419077901</v>
      </c>
      <c r="I646" s="260">
        <f t="shared" si="129"/>
        <v>60.87</v>
      </c>
      <c r="J646" s="260">
        <f t="shared" si="130"/>
        <v>5443.6</v>
      </c>
    </row>
    <row r="647" spans="1:10" ht="28.5">
      <c r="A647" s="259" t="s">
        <v>530</v>
      </c>
      <c r="B647" s="305" t="s">
        <v>3065</v>
      </c>
      <c r="C647" s="293" t="s">
        <v>3125</v>
      </c>
      <c r="D647" s="305" t="s">
        <v>2983</v>
      </c>
      <c r="E647" s="305" t="s">
        <v>180</v>
      </c>
      <c r="F647" s="260">
        <v>88.13</v>
      </c>
      <c r="G647" s="260">
        <f>'RELATÓRIO ANALÍTICO - MODIFICAD'!H1046</f>
        <v>45.395000000000003</v>
      </c>
      <c r="H647" s="261">
        <f>'BDI-EDIFICAÇÕES - NÃO DESONERAD'!$H$23</f>
        <v>0.2222616419077901</v>
      </c>
      <c r="I647" s="260">
        <f t="shared" si="129"/>
        <v>55.48</v>
      </c>
      <c r="J647" s="260">
        <f t="shared" si="130"/>
        <v>4889.45</v>
      </c>
    </row>
    <row r="648" spans="1:10" s="110" customFormat="1" ht="26.25" customHeight="1">
      <c r="A648" s="272" t="s">
        <v>531</v>
      </c>
      <c r="B648" s="136" t="s">
        <v>532</v>
      </c>
      <c r="C648" s="134"/>
      <c r="D648" s="134"/>
      <c r="E648" s="134"/>
      <c r="F648" s="273"/>
      <c r="G648" s="273"/>
      <c r="H648" s="273"/>
      <c r="I648" s="274"/>
      <c r="J648" s="275">
        <f>SUM(J649:J659)</f>
        <v>115896.83999999998</v>
      </c>
    </row>
    <row r="649" spans="1:10" ht="14.25">
      <c r="A649" s="259" t="s">
        <v>533</v>
      </c>
      <c r="B649" s="305">
        <v>38091</v>
      </c>
      <c r="C649" s="293" t="s">
        <v>535</v>
      </c>
      <c r="D649" s="305" t="s">
        <v>125</v>
      </c>
      <c r="E649" s="305" t="s">
        <v>150</v>
      </c>
      <c r="F649" s="260">
        <v>30</v>
      </c>
      <c r="G649" s="260">
        <v>3.36</v>
      </c>
      <c r="H649" s="261">
        <f>'BDI-EDIFICAÇÕES - NÃO DESONERAD'!$H$23</f>
        <v>0.2222616419077901</v>
      </c>
      <c r="I649" s="260">
        <f t="shared" ref="I649:I659" si="131">TRUNC(G649*(1+H649),2)</f>
        <v>4.0999999999999996</v>
      </c>
      <c r="J649" s="260">
        <f t="shared" ref="J649:J659" si="132">TRUNC(F649*I649,2)</f>
        <v>123</v>
      </c>
    </row>
    <row r="650" spans="1:10" ht="14.25">
      <c r="A650" s="259" t="s">
        <v>536</v>
      </c>
      <c r="B650" s="305" t="s">
        <v>3466</v>
      </c>
      <c r="C650" s="293" t="s">
        <v>3725</v>
      </c>
      <c r="D650" s="305" t="s">
        <v>2983</v>
      </c>
      <c r="E650" s="305" t="s">
        <v>150</v>
      </c>
      <c r="F650" s="260">
        <v>149</v>
      </c>
      <c r="G650" s="260">
        <f>'RELATÓRIO ANALÍTICO - MODIFICAD'!H1277</f>
        <v>199.93099999999998</v>
      </c>
      <c r="H650" s="261">
        <f>'BDI-EDIFICAÇÕES - NÃO DESONERAD'!$H$23</f>
        <v>0.2222616419077901</v>
      </c>
      <c r="I650" s="260">
        <f t="shared" si="131"/>
        <v>244.36</v>
      </c>
      <c r="J650" s="260">
        <f t="shared" si="132"/>
        <v>36409.64</v>
      </c>
    </row>
    <row r="651" spans="1:10" s="110" customFormat="1" ht="26.25" customHeight="1">
      <c r="A651" s="259" t="s">
        <v>537</v>
      </c>
      <c r="B651" s="305" t="s">
        <v>3221</v>
      </c>
      <c r="C651" s="293" t="s">
        <v>3288</v>
      </c>
      <c r="D651" s="305" t="s">
        <v>2983</v>
      </c>
      <c r="E651" s="305" t="s">
        <v>150</v>
      </c>
      <c r="F651" s="260">
        <v>30</v>
      </c>
      <c r="G651" s="260">
        <f>'RELATÓRIO ANALÍTICO - MODIFICAD'!H1807</f>
        <v>274.14</v>
      </c>
      <c r="H651" s="261">
        <f>'BDI-EDIFICAÇÕES - NÃO DESONERAD'!$H$23</f>
        <v>0.2222616419077901</v>
      </c>
      <c r="I651" s="260">
        <f t="shared" si="131"/>
        <v>335.07</v>
      </c>
      <c r="J651" s="260">
        <f t="shared" si="132"/>
        <v>10052.1</v>
      </c>
    </row>
    <row r="652" spans="1:10" s="110" customFormat="1" ht="26.25" customHeight="1">
      <c r="A652" s="259" t="s">
        <v>538</v>
      </c>
      <c r="B652" s="305" t="s">
        <v>3126</v>
      </c>
      <c r="C652" s="293" t="s">
        <v>3127</v>
      </c>
      <c r="D652" s="305" t="s">
        <v>2983</v>
      </c>
      <c r="E652" s="305" t="s">
        <v>150</v>
      </c>
      <c r="F652" s="260">
        <v>9</v>
      </c>
      <c r="G652" s="260">
        <f>'RELATÓRIO ANALÍTICO - MODIFICAD'!H1055</f>
        <v>2222.87</v>
      </c>
      <c r="H652" s="261">
        <f>'BDI-EDIFICAÇÕES - NÃO DESONERAD'!$H$23</f>
        <v>0.2222616419077901</v>
      </c>
      <c r="I652" s="260">
        <f t="shared" si="131"/>
        <v>2716.92</v>
      </c>
      <c r="J652" s="260">
        <f t="shared" si="132"/>
        <v>24452.28</v>
      </c>
    </row>
    <row r="653" spans="1:10" ht="14.25">
      <c r="A653" s="259" t="s">
        <v>539</v>
      </c>
      <c r="B653" s="305" t="s">
        <v>3128</v>
      </c>
      <c r="C653" s="293" t="s">
        <v>3129</v>
      </c>
      <c r="D653" s="305" t="s">
        <v>2983</v>
      </c>
      <c r="E653" s="305" t="s">
        <v>150</v>
      </c>
      <c r="F653" s="260">
        <v>11</v>
      </c>
      <c r="G653" s="260">
        <f>'RELATÓRIO ANALÍTICO - MODIFICAD'!H1065</f>
        <v>33.113</v>
      </c>
      <c r="H653" s="261">
        <f>'BDI-EDIFICAÇÕES - NÃO DESONERAD'!$H$23</f>
        <v>0.2222616419077901</v>
      </c>
      <c r="I653" s="260">
        <f t="shared" si="131"/>
        <v>40.47</v>
      </c>
      <c r="J653" s="260">
        <f t="shared" si="132"/>
        <v>445.17</v>
      </c>
    </row>
    <row r="654" spans="1:10" ht="14.25">
      <c r="A654" s="259" t="s">
        <v>540</v>
      </c>
      <c r="B654" s="305" t="s">
        <v>3488</v>
      </c>
      <c r="C654" s="293" t="s">
        <v>3490</v>
      </c>
      <c r="D654" s="305" t="s">
        <v>3298</v>
      </c>
      <c r="E654" s="305" t="s">
        <v>150</v>
      </c>
      <c r="F654" s="260">
        <v>7</v>
      </c>
      <c r="G654" s="260">
        <f>'RELATÓRIO ANALÍTICO - MODIFICAD'!H57</f>
        <v>1748.1072979999999</v>
      </c>
      <c r="H654" s="261">
        <f>'BDI-EDIFICAÇÕES - NÃO DESONERAD'!$H$23</f>
        <v>0.2222616419077901</v>
      </c>
      <c r="I654" s="260">
        <f t="shared" si="131"/>
        <v>2136.64</v>
      </c>
      <c r="J654" s="260">
        <f t="shared" si="132"/>
        <v>14956.48</v>
      </c>
    </row>
    <row r="655" spans="1:10" ht="14.25">
      <c r="A655" s="259" t="s">
        <v>541</v>
      </c>
      <c r="B655" s="305" t="s">
        <v>3130</v>
      </c>
      <c r="C655" s="293" t="s">
        <v>3131</v>
      </c>
      <c r="D655" s="305" t="s">
        <v>2983</v>
      </c>
      <c r="E655" s="305" t="s">
        <v>150</v>
      </c>
      <c r="F655" s="260">
        <v>6</v>
      </c>
      <c r="G655" s="260">
        <f>'RELATÓRIO ANALÍTICO - MODIFICAD'!H1071</f>
        <v>94.28</v>
      </c>
      <c r="H655" s="261">
        <f>'BDI-EDIFICAÇÕES - NÃO DESONERAD'!$H$23</f>
        <v>0.2222616419077901</v>
      </c>
      <c r="I655" s="260">
        <f t="shared" si="131"/>
        <v>115.23</v>
      </c>
      <c r="J655" s="260">
        <f t="shared" si="132"/>
        <v>691.38</v>
      </c>
    </row>
    <row r="656" spans="1:10" ht="14.25">
      <c r="A656" s="259" t="s">
        <v>543</v>
      </c>
      <c r="B656" s="305" t="s">
        <v>3471</v>
      </c>
      <c r="C656" s="293" t="s">
        <v>3553</v>
      </c>
      <c r="D656" s="305" t="s">
        <v>2983</v>
      </c>
      <c r="E656" s="305" t="s">
        <v>150</v>
      </c>
      <c r="F656" s="260">
        <v>445</v>
      </c>
      <c r="G656" s="260">
        <f>'RELATÓRIO ANALÍTICO - MODIFICAD'!H1860</f>
        <v>8.0779999999999994</v>
      </c>
      <c r="H656" s="261">
        <f>'BDI-EDIFICAÇÕES - NÃO DESONERAD'!$H$23</f>
        <v>0.2222616419077901</v>
      </c>
      <c r="I656" s="260">
        <f t="shared" si="131"/>
        <v>9.8699999999999992</v>
      </c>
      <c r="J656" s="260">
        <f t="shared" si="132"/>
        <v>4392.1499999999996</v>
      </c>
    </row>
    <row r="657" spans="1:10" ht="28.5">
      <c r="A657" s="259" t="s">
        <v>544</v>
      </c>
      <c r="B657" s="305" t="s">
        <v>3222</v>
      </c>
      <c r="C657" s="293" t="s">
        <v>3223</v>
      </c>
      <c r="D657" s="305" t="s">
        <v>2983</v>
      </c>
      <c r="E657" s="305" t="s">
        <v>150</v>
      </c>
      <c r="F657" s="260">
        <v>8</v>
      </c>
      <c r="G657" s="260">
        <f>'RELATÓRIO ANALÍTICO - MODIFICAD'!H1810</f>
        <v>490</v>
      </c>
      <c r="H657" s="261">
        <f>'BDI-EDIFICAÇÕES - NÃO DESONERAD'!$H$23</f>
        <v>0.2222616419077901</v>
      </c>
      <c r="I657" s="260">
        <f t="shared" si="131"/>
        <v>598.9</v>
      </c>
      <c r="J657" s="260">
        <f t="shared" si="132"/>
        <v>4791.2</v>
      </c>
    </row>
    <row r="658" spans="1:10" ht="28.5">
      <c r="A658" s="259" t="s">
        <v>1688</v>
      </c>
      <c r="B658" s="305" t="s">
        <v>3132</v>
      </c>
      <c r="C658" s="293" t="s">
        <v>3133</v>
      </c>
      <c r="D658" s="305" t="s">
        <v>2983</v>
      </c>
      <c r="E658" s="305" t="s">
        <v>150</v>
      </c>
      <c r="F658" s="260">
        <v>2</v>
      </c>
      <c r="G658" s="260">
        <f>'RELATÓRIO ANALÍTICO - MODIFICAD'!H1081</f>
        <v>4887.7449999999999</v>
      </c>
      <c r="H658" s="261">
        <f>'BDI-EDIFICAÇÕES - NÃO DESONERAD'!$H$23</f>
        <v>0.2222616419077901</v>
      </c>
      <c r="I658" s="260">
        <f t="shared" si="131"/>
        <v>5974.1</v>
      </c>
      <c r="J658" s="260">
        <f t="shared" si="132"/>
        <v>11948.2</v>
      </c>
    </row>
    <row r="659" spans="1:10" ht="14.25">
      <c r="A659" s="259" t="s">
        <v>2945</v>
      </c>
      <c r="B659" s="305" t="str">
        <f>'[13]COMPOSIÇÃO PRÓPRIA'!B34</f>
        <v>COT 01.004</v>
      </c>
      <c r="C659" s="314" t="s">
        <v>3602</v>
      </c>
      <c r="D659" s="305" t="s">
        <v>3298</v>
      </c>
      <c r="E659" s="305" t="s">
        <v>150</v>
      </c>
      <c r="F659" s="260">
        <v>2</v>
      </c>
      <c r="G659" s="260">
        <f>'COMPOSIÇÃO PRÓPRIA'!D31</f>
        <v>3123.4116666666664</v>
      </c>
      <c r="H659" s="261">
        <f>'BDI-EDIFICAÇÕES - NÃO DESONERAD'!$H$23</f>
        <v>0.2222616419077901</v>
      </c>
      <c r="I659" s="260">
        <f t="shared" si="131"/>
        <v>3817.62</v>
      </c>
      <c r="J659" s="260">
        <f t="shared" si="132"/>
        <v>7635.24</v>
      </c>
    </row>
    <row r="660" spans="1:10" s="110" customFormat="1" ht="26.25" customHeight="1">
      <c r="A660" s="272" t="s">
        <v>545</v>
      </c>
      <c r="B660" s="136" t="s">
        <v>483</v>
      </c>
      <c r="C660" s="134"/>
      <c r="D660" s="134"/>
      <c r="E660" s="134"/>
      <c r="F660" s="273"/>
      <c r="G660" s="273"/>
      <c r="H660" s="273"/>
      <c r="I660" s="274"/>
      <c r="J660" s="275">
        <f>SUM(J661:J663)</f>
        <v>123493.98</v>
      </c>
    </row>
    <row r="661" spans="1:10" ht="28.5">
      <c r="A661" s="259" t="s">
        <v>546</v>
      </c>
      <c r="B661" s="305">
        <v>98299</v>
      </c>
      <c r="C661" s="293" t="s">
        <v>3552</v>
      </c>
      <c r="D661" s="305" t="s">
        <v>125</v>
      </c>
      <c r="E661" s="305" t="s">
        <v>180</v>
      </c>
      <c r="F661" s="260">
        <v>3698.71</v>
      </c>
      <c r="G661" s="260">
        <v>21.77</v>
      </c>
      <c r="H661" s="261">
        <f>'BDI-EDIFICAÇÕES - NÃO DESONERAD'!$H$23</f>
        <v>0.2222616419077901</v>
      </c>
      <c r="I661" s="260">
        <f>TRUNC(G661*(1+H661),2)</f>
        <v>26.6</v>
      </c>
      <c r="J661" s="260">
        <f t="shared" ref="J661:J663" si="133">TRUNC(F661*I661,2)</f>
        <v>98385.68</v>
      </c>
    </row>
    <row r="662" spans="1:10" ht="14.25">
      <c r="A662" s="259" t="s">
        <v>547</v>
      </c>
      <c r="B662" s="305" t="s">
        <v>3224</v>
      </c>
      <c r="C662" s="293" t="s">
        <v>3225</v>
      </c>
      <c r="D662" s="305" t="s">
        <v>2983</v>
      </c>
      <c r="E662" s="305" t="s">
        <v>180</v>
      </c>
      <c r="F662" s="260">
        <v>188.48</v>
      </c>
      <c r="G662" s="260">
        <f>'RELATÓRIO ANALÍTICO - MODIFICAD'!H1813</f>
        <v>4.6500000000000004</v>
      </c>
      <c r="H662" s="261">
        <f>'BDI-EDIFICAÇÕES - NÃO DESONERAD'!$H$23</f>
        <v>0.2222616419077901</v>
      </c>
      <c r="I662" s="260">
        <f>TRUNC(G662*(1+H662),2)</f>
        <v>5.68</v>
      </c>
      <c r="J662" s="260">
        <f t="shared" si="133"/>
        <v>1070.56</v>
      </c>
    </row>
    <row r="663" spans="1:10" ht="14.25">
      <c r="A663" s="259" t="s">
        <v>548</v>
      </c>
      <c r="B663" s="305" t="s">
        <v>3134</v>
      </c>
      <c r="C663" s="293" t="s">
        <v>3135</v>
      </c>
      <c r="D663" s="305" t="s">
        <v>2983</v>
      </c>
      <c r="E663" s="305" t="s">
        <v>180</v>
      </c>
      <c r="F663" s="260">
        <v>810.17</v>
      </c>
      <c r="G663" s="260">
        <f>'RELATÓRIO ANALÍTICO - MODIFICAD'!H1091</f>
        <v>24.2804</v>
      </c>
      <c r="H663" s="261">
        <f>'BDI-EDIFICAÇÕES - NÃO DESONERAD'!$H$23</f>
        <v>0.2222616419077901</v>
      </c>
      <c r="I663" s="260">
        <f>TRUNC(G663*(1+H663),2)</f>
        <v>29.67</v>
      </c>
      <c r="J663" s="260">
        <f t="shared" si="133"/>
        <v>24037.74</v>
      </c>
    </row>
    <row r="664" spans="1:10" s="110" customFormat="1" ht="26.25" customHeight="1">
      <c r="A664" s="272" t="s">
        <v>1082</v>
      </c>
      <c r="B664" s="136" t="s">
        <v>1083</v>
      </c>
      <c r="C664" s="134"/>
      <c r="D664" s="134"/>
      <c r="E664" s="134"/>
      <c r="F664" s="273"/>
      <c r="G664" s="273"/>
      <c r="H664" s="273"/>
      <c r="I664" s="274"/>
      <c r="J664" s="275">
        <f>J665</f>
        <v>126307.85</v>
      </c>
    </row>
    <row r="665" spans="1:10" ht="28.5">
      <c r="A665" s="259" t="s">
        <v>1084</v>
      </c>
      <c r="B665" s="305" t="str">
        <f>'[13]COMPOSIÇÃO PRÓPRIA'!B7</f>
        <v>COT 01.001</v>
      </c>
      <c r="C665" s="293" t="s">
        <v>1085</v>
      </c>
      <c r="D665" s="305" t="s">
        <v>3298</v>
      </c>
      <c r="E665" s="305" t="s">
        <v>384</v>
      </c>
      <c r="F665" s="260">
        <v>1</v>
      </c>
      <c r="G665" s="260">
        <f>'COMPOSIÇÃO PRÓPRIA'!D7</f>
        <v>111272.39333333333</v>
      </c>
      <c r="H665" s="261">
        <f>'BDI-EQUIPAMENTOS - NÃO DESON'!H23</f>
        <v>0.13512301037882701</v>
      </c>
      <c r="I665" s="260">
        <f>TRUNC(G665*(1+H665),2)</f>
        <v>126307.85</v>
      </c>
      <c r="J665" s="260">
        <f>TRUNC(F665*I665,2)</f>
        <v>126307.85</v>
      </c>
    </row>
    <row r="666" spans="1:10" s="110" customFormat="1" ht="26.25" customHeight="1">
      <c r="A666" s="268" t="s">
        <v>1441</v>
      </c>
      <c r="B666" s="136" t="s">
        <v>67</v>
      </c>
      <c r="C666" s="134"/>
      <c r="D666" s="134"/>
      <c r="E666" s="134"/>
      <c r="F666" s="269"/>
      <c r="G666" s="269"/>
      <c r="H666" s="269"/>
      <c r="I666" s="270"/>
      <c r="J666" s="271">
        <f>J667</f>
        <v>425843.57</v>
      </c>
    </row>
    <row r="667" spans="1:10" s="110" customFormat="1" ht="26.25" customHeight="1">
      <c r="A667" s="107" t="s">
        <v>58</v>
      </c>
      <c r="B667" s="136" t="s">
        <v>550</v>
      </c>
      <c r="C667" s="134"/>
      <c r="D667" s="134"/>
      <c r="E667" s="134"/>
      <c r="F667" s="134"/>
      <c r="G667" s="134"/>
      <c r="H667" s="134"/>
      <c r="I667" s="135"/>
      <c r="J667" s="256">
        <f>J668+J683</f>
        <v>425843.57</v>
      </c>
    </row>
    <row r="668" spans="1:10" s="110" customFormat="1" ht="26.25" customHeight="1">
      <c r="A668" s="107" t="s">
        <v>551</v>
      </c>
      <c r="B668" s="136" t="s">
        <v>552</v>
      </c>
      <c r="C668" s="134"/>
      <c r="D668" s="134"/>
      <c r="E668" s="134"/>
      <c r="F668" s="134"/>
      <c r="G668" s="134"/>
      <c r="H668" s="134"/>
      <c r="I668" s="135"/>
      <c r="J668" s="256">
        <f>J669+J677</f>
        <v>361767.75</v>
      </c>
    </row>
    <row r="669" spans="1:10" s="110" customFormat="1" ht="26.25" customHeight="1">
      <c r="A669" s="264" t="s">
        <v>553</v>
      </c>
      <c r="B669" s="136" t="s">
        <v>554</v>
      </c>
      <c r="C669" s="134"/>
      <c r="D669" s="134"/>
      <c r="E669" s="134"/>
      <c r="F669" s="265"/>
      <c r="G669" s="265"/>
      <c r="H669" s="265"/>
      <c r="I669" s="266"/>
      <c r="J669" s="267">
        <f>SUM(J670:J676)</f>
        <v>261020.32</v>
      </c>
    </row>
    <row r="670" spans="1:10" ht="28.5">
      <c r="A670" s="259" t="s">
        <v>555</v>
      </c>
      <c r="B670" s="305">
        <v>103250</v>
      </c>
      <c r="C670" s="293" t="s">
        <v>556</v>
      </c>
      <c r="D670" s="305" t="s">
        <v>125</v>
      </c>
      <c r="E670" s="305" t="s">
        <v>150</v>
      </c>
      <c r="F670" s="260">
        <v>15</v>
      </c>
      <c r="G670" s="260">
        <v>3844.12</v>
      </c>
      <c r="H670" s="261">
        <f>'BDI-EQUIPAMENTOS - NÃO DESON'!$H$23</f>
        <v>0.13512301037882701</v>
      </c>
      <c r="I670" s="260">
        <f t="shared" ref="I670:I676" si="134">TRUNC(G670*(1+H670),2)</f>
        <v>4363.54</v>
      </c>
      <c r="J670" s="260">
        <f t="shared" ref="J670:J676" si="135">TRUNC(F670*I670,2)</f>
        <v>65453.1</v>
      </c>
    </row>
    <row r="671" spans="1:10" ht="28.5">
      <c r="A671" s="259" t="s">
        <v>557</v>
      </c>
      <c r="B671" s="305">
        <v>103247</v>
      </c>
      <c r="C671" s="293" t="s">
        <v>558</v>
      </c>
      <c r="D671" s="305" t="s">
        <v>125</v>
      </c>
      <c r="E671" s="305" t="s">
        <v>150</v>
      </c>
      <c r="F671" s="260">
        <v>1</v>
      </c>
      <c r="G671" s="260">
        <v>2648.57</v>
      </c>
      <c r="H671" s="261">
        <f>'BDI-EQUIPAMENTOS - NÃO DESON'!$H$23</f>
        <v>0.13512301037882701</v>
      </c>
      <c r="I671" s="260">
        <f t="shared" si="134"/>
        <v>3006.45</v>
      </c>
      <c r="J671" s="260">
        <f t="shared" si="135"/>
        <v>3006.45</v>
      </c>
    </row>
    <row r="672" spans="1:10" s="110" customFormat="1" ht="26.25" customHeight="1">
      <c r="A672" s="259" t="s">
        <v>559</v>
      </c>
      <c r="B672" s="305">
        <v>103244</v>
      </c>
      <c r="C672" s="293" t="s">
        <v>560</v>
      </c>
      <c r="D672" s="305" t="s">
        <v>125</v>
      </c>
      <c r="E672" s="305" t="s">
        <v>150</v>
      </c>
      <c r="F672" s="260">
        <v>3</v>
      </c>
      <c r="G672" s="260">
        <v>2387.15</v>
      </c>
      <c r="H672" s="261">
        <f>'BDI-EQUIPAMENTOS - NÃO DESON'!$H$23</f>
        <v>0.13512301037882701</v>
      </c>
      <c r="I672" s="260">
        <f t="shared" si="134"/>
        <v>2709.7</v>
      </c>
      <c r="J672" s="260">
        <f t="shared" si="135"/>
        <v>8129.1</v>
      </c>
    </row>
    <row r="673" spans="1:10" ht="28.5">
      <c r="A673" s="259" t="s">
        <v>561</v>
      </c>
      <c r="B673" s="305">
        <v>103253</v>
      </c>
      <c r="C673" s="293" t="s">
        <v>562</v>
      </c>
      <c r="D673" s="305" t="s">
        <v>125</v>
      </c>
      <c r="E673" s="305" t="s">
        <v>150</v>
      </c>
      <c r="F673" s="260">
        <v>1</v>
      </c>
      <c r="G673" s="260">
        <v>5237.42</v>
      </c>
      <c r="H673" s="261">
        <f>'BDI-EQUIPAMENTOS - NÃO DESON'!$H$23</f>
        <v>0.13512301037882701</v>
      </c>
      <c r="I673" s="260">
        <f t="shared" si="134"/>
        <v>5945.11</v>
      </c>
      <c r="J673" s="260">
        <f t="shared" si="135"/>
        <v>5945.11</v>
      </c>
    </row>
    <row r="674" spans="1:10" ht="28.5">
      <c r="A674" s="259" t="s">
        <v>563</v>
      </c>
      <c r="B674" s="305">
        <v>103272</v>
      </c>
      <c r="C674" s="293" t="s">
        <v>1991</v>
      </c>
      <c r="D674" s="305" t="s">
        <v>125</v>
      </c>
      <c r="E674" s="305" t="s">
        <v>150</v>
      </c>
      <c r="F674" s="260">
        <v>2</v>
      </c>
      <c r="G674" s="260">
        <v>11336.03</v>
      </c>
      <c r="H674" s="261">
        <f>'BDI-EQUIPAMENTOS - NÃO DESON'!$H$23</f>
        <v>0.13512301037882701</v>
      </c>
      <c r="I674" s="260">
        <f t="shared" si="134"/>
        <v>12867.78</v>
      </c>
      <c r="J674" s="260">
        <f t="shared" si="135"/>
        <v>25735.56</v>
      </c>
    </row>
    <row r="675" spans="1:10" s="110" customFormat="1" ht="26.25" customHeight="1">
      <c r="A675" s="259" t="s">
        <v>564</v>
      </c>
      <c r="B675" s="305">
        <v>103274</v>
      </c>
      <c r="C675" s="293" t="s">
        <v>1992</v>
      </c>
      <c r="D675" s="305" t="s">
        <v>125</v>
      </c>
      <c r="E675" s="305" t="s">
        <v>150</v>
      </c>
      <c r="F675" s="260">
        <v>10</v>
      </c>
      <c r="G675" s="260">
        <v>13363.19</v>
      </c>
      <c r="H675" s="261">
        <f>'BDI-EQUIPAMENTOS - NÃO DESON'!$H$23</f>
        <v>0.13512301037882701</v>
      </c>
      <c r="I675" s="260">
        <f t="shared" si="134"/>
        <v>15168.86</v>
      </c>
      <c r="J675" s="260">
        <f t="shared" si="135"/>
        <v>151688.6</v>
      </c>
    </row>
    <row r="676" spans="1:10" s="110" customFormat="1" ht="26.25" customHeight="1">
      <c r="A676" s="259" t="s">
        <v>1693</v>
      </c>
      <c r="B676" s="305" t="s">
        <v>3226</v>
      </c>
      <c r="C676" s="293" t="s">
        <v>3227</v>
      </c>
      <c r="D676" s="305" t="s">
        <v>2983</v>
      </c>
      <c r="E676" s="305" t="s">
        <v>150</v>
      </c>
      <c r="F676" s="260">
        <v>20</v>
      </c>
      <c r="G676" s="260">
        <f>'RELATÓRIO ANALÍTICO - MODIFICAD'!H1816</f>
        <v>46.8</v>
      </c>
      <c r="H676" s="261">
        <f>'BDI-EQUIPAMENTOS - NÃO DESON'!$H$23</f>
        <v>0.13512301037882701</v>
      </c>
      <c r="I676" s="260">
        <f t="shared" si="134"/>
        <v>53.12</v>
      </c>
      <c r="J676" s="260">
        <f t="shared" si="135"/>
        <v>1062.4000000000001</v>
      </c>
    </row>
    <row r="677" spans="1:10" s="110" customFormat="1" ht="26.25" customHeight="1">
      <c r="A677" s="272" t="s">
        <v>565</v>
      </c>
      <c r="B677" s="136" t="s">
        <v>566</v>
      </c>
      <c r="C677" s="134"/>
      <c r="D677" s="134"/>
      <c r="E677" s="134"/>
      <c r="F677" s="273"/>
      <c r="G677" s="273"/>
      <c r="H677" s="273"/>
      <c r="I677" s="274"/>
      <c r="J677" s="275">
        <f>SUM(J678:J682)</f>
        <v>100747.43</v>
      </c>
    </row>
    <row r="678" spans="1:10" ht="42.75">
      <c r="A678" s="259" t="s">
        <v>567</v>
      </c>
      <c r="B678" s="305">
        <v>97327</v>
      </c>
      <c r="C678" s="293" t="s">
        <v>1086</v>
      </c>
      <c r="D678" s="305" t="s">
        <v>125</v>
      </c>
      <c r="E678" s="305" t="s">
        <v>180</v>
      </c>
      <c r="F678" s="260">
        <v>259.8</v>
      </c>
      <c r="G678" s="260">
        <v>31.16</v>
      </c>
      <c r="H678" s="261">
        <f>'BDI-EDIFICAÇÕES - NÃO DESONERAD'!$H$23</f>
        <v>0.2222616419077901</v>
      </c>
      <c r="I678" s="260">
        <f>TRUNC(G678*(1+H678),2)</f>
        <v>38.08</v>
      </c>
      <c r="J678" s="260">
        <f t="shared" ref="J678:J682" si="136">TRUNC(F678*I678,2)</f>
        <v>9893.18</v>
      </c>
    </row>
    <row r="679" spans="1:10" ht="42.75">
      <c r="A679" s="259" t="s">
        <v>568</v>
      </c>
      <c r="B679" s="305">
        <v>97328</v>
      </c>
      <c r="C679" s="293" t="s">
        <v>1087</v>
      </c>
      <c r="D679" s="305" t="s">
        <v>125</v>
      </c>
      <c r="E679" s="305" t="s">
        <v>180</v>
      </c>
      <c r="F679" s="260">
        <v>402.85</v>
      </c>
      <c r="G679" s="260">
        <v>51</v>
      </c>
      <c r="H679" s="261">
        <f>'BDI-EDIFICAÇÕES - NÃO DESONERAD'!$H$23</f>
        <v>0.2222616419077901</v>
      </c>
      <c r="I679" s="260">
        <f>TRUNC(G679*(1+H679),2)</f>
        <v>62.33</v>
      </c>
      <c r="J679" s="260">
        <f t="shared" si="136"/>
        <v>25109.64</v>
      </c>
    </row>
    <row r="680" spans="1:10" s="110" customFormat="1" ht="42.75">
      <c r="A680" s="259" t="s">
        <v>569</v>
      </c>
      <c r="B680" s="305">
        <v>97329</v>
      </c>
      <c r="C680" s="293" t="s">
        <v>1088</v>
      </c>
      <c r="D680" s="305" t="s">
        <v>125</v>
      </c>
      <c r="E680" s="305" t="s">
        <v>180</v>
      </c>
      <c r="F680" s="260">
        <v>215.74</v>
      </c>
      <c r="G680" s="260">
        <v>65.489999999999995</v>
      </c>
      <c r="H680" s="261">
        <f>'BDI-EDIFICAÇÕES - NÃO DESONERAD'!$H$23</f>
        <v>0.2222616419077901</v>
      </c>
      <c r="I680" s="260">
        <f>TRUNC(G680*(1+H680),2)</f>
        <v>80.040000000000006</v>
      </c>
      <c r="J680" s="260">
        <f t="shared" si="136"/>
        <v>17267.82</v>
      </c>
    </row>
    <row r="681" spans="1:10" ht="42.75">
      <c r="A681" s="259" t="s">
        <v>570</v>
      </c>
      <c r="B681" s="305">
        <v>97330</v>
      </c>
      <c r="C681" s="293" t="s">
        <v>1089</v>
      </c>
      <c r="D681" s="305" t="s">
        <v>125</v>
      </c>
      <c r="E681" s="305" t="s">
        <v>180</v>
      </c>
      <c r="F681" s="260">
        <v>354.77</v>
      </c>
      <c r="G681" s="260">
        <v>80.209999999999994</v>
      </c>
      <c r="H681" s="261">
        <f>'BDI-EDIFICAÇÕES - NÃO DESONERAD'!$H$23</f>
        <v>0.2222616419077901</v>
      </c>
      <c r="I681" s="260">
        <f>TRUNC(G681*(1+H681),2)</f>
        <v>98.03</v>
      </c>
      <c r="J681" s="260">
        <f t="shared" si="136"/>
        <v>34778.1</v>
      </c>
    </row>
    <row r="682" spans="1:10" ht="14.25">
      <c r="A682" s="259" t="s">
        <v>1694</v>
      </c>
      <c r="B682" s="305" t="s">
        <v>3228</v>
      </c>
      <c r="C682" s="293" t="s">
        <v>3229</v>
      </c>
      <c r="D682" s="305" t="s">
        <v>2983</v>
      </c>
      <c r="E682" s="305" t="s">
        <v>180</v>
      </c>
      <c r="F682" s="260">
        <v>694.66</v>
      </c>
      <c r="G682" s="260">
        <f>'RELATÓRIO ANALÍTICO - MODIFICAD'!H1826</f>
        <v>16.135899999999999</v>
      </c>
      <c r="H682" s="261">
        <f>'BDI-EDIFICAÇÕES - NÃO DESONERAD'!$H$23</f>
        <v>0.2222616419077901</v>
      </c>
      <c r="I682" s="260">
        <f>TRUNC(G682*(1+H682),2)</f>
        <v>19.72</v>
      </c>
      <c r="J682" s="260">
        <f t="shared" si="136"/>
        <v>13698.69</v>
      </c>
    </row>
    <row r="683" spans="1:10" s="110" customFormat="1" ht="26.25" customHeight="1">
      <c r="A683" s="272" t="s">
        <v>571</v>
      </c>
      <c r="B683" s="136" t="s">
        <v>572</v>
      </c>
      <c r="C683" s="134"/>
      <c r="D683" s="134"/>
      <c r="E683" s="134"/>
      <c r="F683" s="273"/>
      <c r="G683" s="273"/>
      <c r="H683" s="273"/>
      <c r="I683" s="274"/>
      <c r="J683" s="275">
        <f>SUM(J684:J687)</f>
        <v>64075.82</v>
      </c>
    </row>
    <row r="684" spans="1:10" ht="26.25" customHeight="1">
      <c r="A684" s="259" t="s">
        <v>1090</v>
      </c>
      <c r="B684" s="305" t="s">
        <v>3136</v>
      </c>
      <c r="C684" s="293" t="s">
        <v>3289</v>
      </c>
      <c r="D684" s="305" t="s">
        <v>2983</v>
      </c>
      <c r="E684" s="305" t="s">
        <v>217</v>
      </c>
      <c r="F684" s="260">
        <v>472.09</v>
      </c>
      <c r="G684" s="260">
        <f>'RELATÓRIO ANALÍTICO - MODIFICAD'!H1103</f>
        <v>50.413027</v>
      </c>
      <c r="H684" s="263">
        <f>'BDI-EDIFICAÇÕES - NÃO DESONERAD'!$H$23</f>
        <v>0.2222616419077901</v>
      </c>
      <c r="I684" s="260">
        <f>TRUNC(G684*(1+H684),2)</f>
        <v>61.61</v>
      </c>
      <c r="J684" s="260">
        <f t="shared" ref="J684:J687" si="137">TRUNC(F684*I684,2)</f>
        <v>29085.46</v>
      </c>
    </row>
    <row r="685" spans="1:10" ht="28.5">
      <c r="A685" s="259" t="s">
        <v>1091</v>
      </c>
      <c r="B685" s="305" t="s">
        <v>3137</v>
      </c>
      <c r="C685" s="293" t="s">
        <v>3138</v>
      </c>
      <c r="D685" s="305" t="s">
        <v>2983</v>
      </c>
      <c r="E685" s="305" t="s">
        <v>145</v>
      </c>
      <c r="F685" s="260">
        <v>2.89</v>
      </c>
      <c r="G685" s="260">
        <f>'RELATÓRIO ANALÍTICO - MODIFICAD'!H1113</f>
        <v>2171.71</v>
      </c>
      <c r="H685" s="261">
        <f>'BDI-EDIFICAÇÕES - NÃO DESONERAD'!$H$23</f>
        <v>0.2222616419077901</v>
      </c>
      <c r="I685" s="260">
        <f>TRUNC(G685*(1+H685),2)</f>
        <v>2654.39</v>
      </c>
      <c r="J685" s="260">
        <f t="shared" si="137"/>
        <v>7671.18</v>
      </c>
    </row>
    <row r="686" spans="1:10" s="110" customFormat="1" ht="27" customHeight="1">
      <c r="A686" s="259" t="s">
        <v>1092</v>
      </c>
      <c r="B686" s="305" t="s">
        <v>3230</v>
      </c>
      <c r="C686" s="293" t="s">
        <v>3231</v>
      </c>
      <c r="D686" s="305" t="s">
        <v>2983</v>
      </c>
      <c r="E686" s="305" t="s">
        <v>150</v>
      </c>
      <c r="F686" s="260">
        <v>2</v>
      </c>
      <c r="G686" s="260">
        <f>'RELATÓRIO ANALÍTICO - MODIFICAD'!H1832</f>
        <v>3175.47</v>
      </c>
      <c r="H686" s="261">
        <f>'BDI-EDIFICAÇÕES - NÃO DESONERAD'!$H$23</f>
        <v>0.2222616419077901</v>
      </c>
      <c r="I686" s="260">
        <f>TRUNC(G686*(1+H686),2)</f>
        <v>3881.25</v>
      </c>
      <c r="J686" s="260">
        <f t="shared" si="137"/>
        <v>7762.5</v>
      </c>
    </row>
    <row r="687" spans="1:10" s="110" customFormat="1" ht="27" customHeight="1">
      <c r="A687" s="259" t="s">
        <v>1376</v>
      </c>
      <c r="B687" s="305" t="s">
        <v>3253</v>
      </c>
      <c r="C687" s="293" t="s">
        <v>3254</v>
      </c>
      <c r="D687" s="305" t="s">
        <v>2983</v>
      </c>
      <c r="E687" s="305" t="s">
        <v>150</v>
      </c>
      <c r="F687" s="260">
        <v>11</v>
      </c>
      <c r="G687" s="260">
        <f>'RELATÓRIO ANALÍTICO - MODIFICAD'!H2146</f>
        <v>1454.59</v>
      </c>
      <c r="H687" s="261">
        <f>'BDI-EDIFICAÇÕES - NÃO DESONERAD'!$H$23</f>
        <v>0.2222616419077901</v>
      </c>
      <c r="I687" s="260">
        <f>TRUNC(G687*(1+H687),2)</f>
        <v>1777.88</v>
      </c>
      <c r="J687" s="260">
        <f t="shared" si="137"/>
        <v>19556.68</v>
      </c>
    </row>
    <row r="688" spans="1:10" s="110" customFormat="1" ht="26.25" customHeight="1">
      <c r="A688" s="268" t="s">
        <v>1440</v>
      </c>
      <c r="B688" s="136" t="s">
        <v>33</v>
      </c>
      <c r="C688" s="134"/>
      <c r="D688" s="134"/>
      <c r="E688" s="134"/>
      <c r="F688" s="269"/>
      <c r="G688" s="269"/>
      <c r="H688" s="269"/>
      <c r="I688" s="270"/>
      <c r="J688" s="271">
        <f>J689+J696+J720+J725+J728+J732</f>
        <v>86088.719999999987</v>
      </c>
    </row>
    <row r="689" spans="1:10" s="110" customFormat="1" ht="26.25" customHeight="1">
      <c r="A689" s="264" t="s">
        <v>60</v>
      </c>
      <c r="B689" s="136" t="s">
        <v>1093</v>
      </c>
      <c r="C689" s="134"/>
      <c r="D689" s="134"/>
      <c r="E689" s="134"/>
      <c r="F689" s="265"/>
      <c r="G689" s="265"/>
      <c r="H689" s="265"/>
      <c r="I689" s="266"/>
      <c r="J689" s="267">
        <f>SUM(J690:J695)</f>
        <v>28401.95</v>
      </c>
    </row>
    <row r="690" spans="1:10" ht="12.75" customHeight="1">
      <c r="A690" s="259" t="s">
        <v>1094</v>
      </c>
      <c r="B690" s="305" t="s">
        <v>3140</v>
      </c>
      <c r="C690" s="293" t="s">
        <v>3141</v>
      </c>
      <c r="D690" s="305" t="s">
        <v>2983</v>
      </c>
      <c r="E690" s="305" t="s">
        <v>150</v>
      </c>
      <c r="F690" s="260">
        <v>1</v>
      </c>
      <c r="G690" s="260">
        <f>'RELATÓRIO ANALÍTICO - MODIFICAD'!H1162</f>
        <v>3689.5600399999994</v>
      </c>
      <c r="H690" s="261">
        <f>'BDI-EDIFICAÇÕES - NÃO DESONERAD'!$H$23</f>
        <v>0.2222616419077901</v>
      </c>
      <c r="I690" s="260">
        <f t="shared" ref="I690:I695" si="138">TRUNC(G690*(1+H690),2)</f>
        <v>4509.6000000000004</v>
      </c>
      <c r="J690" s="260">
        <f t="shared" ref="J690:J695" si="139">TRUNC(F690*I690,2)</f>
        <v>4509.6000000000004</v>
      </c>
    </row>
    <row r="691" spans="1:10" ht="28.5">
      <c r="A691" s="259" t="s">
        <v>1095</v>
      </c>
      <c r="B691" s="305" t="s">
        <v>3142</v>
      </c>
      <c r="C691" s="293" t="s">
        <v>3143</v>
      </c>
      <c r="D691" s="305" t="s">
        <v>2983</v>
      </c>
      <c r="E691" s="305" t="s">
        <v>150</v>
      </c>
      <c r="F691" s="260">
        <v>4</v>
      </c>
      <c r="G691" s="260">
        <f>'RELATÓRIO ANALÍTICO - MODIFICAD'!H1181</f>
        <v>1863.4279999999999</v>
      </c>
      <c r="H691" s="261">
        <f>'BDI-EDIFICAÇÕES - NÃO DESONERAD'!$H$23</f>
        <v>0.2222616419077901</v>
      </c>
      <c r="I691" s="260">
        <f t="shared" si="138"/>
        <v>2277.59</v>
      </c>
      <c r="J691" s="260">
        <f t="shared" si="139"/>
        <v>9110.36</v>
      </c>
    </row>
    <row r="692" spans="1:10" ht="14.25">
      <c r="A692" s="259" t="s">
        <v>1096</v>
      </c>
      <c r="B692" s="305" t="s">
        <v>3144</v>
      </c>
      <c r="C692" s="293" t="s">
        <v>3145</v>
      </c>
      <c r="D692" s="305" t="s">
        <v>2983</v>
      </c>
      <c r="E692" s="305" t="s">
        <v>150</v>
      </c>
      <c r="F692" s="260">
        <v>4</v>
      </c>
      <c r="G692" s="260">
        <f>'RELATÓRIO ANALÍTICO - MODIFICAD'!H1191</f>
        <v>82.091999999999999</v>
      </c>
      <c r="H692" s="261">
        <f>'BDI-EDIFICAÇÕES - NÃO DESONERAD'!$H$23</f>
        <v>0.2222616419077901</v>
      </c>
      <c r="I692" s="260">
        <f t="shared" si="138"/>
        <v>100.33</v>
      </c>
      <c r="J692" s="260">
        <f t="shared" si="139"/>
        <v>401.32</v>
      </c>
    </row>
    <row r="693" spans="1:10" ht="14.25">
      <c r="A693" s="259" t="s">
        <v>1097</v>
      </c>
      <c r="B693" s="305" t="s">
        <v>3255</v>
      </c>
      <c r="C693" s="293" t="s">
        <v>3256</v>
      </c>
      <c r="D693" s="305" t="s">
        <v>2983</v>
      </c>
      <c r="E693" s="305" t="s">
        <v>150</v>
      </c>
      <c r="F693" s="260">
        <v>1</v>
      </c>
      <c r="G693" s="260">
        <f>'RELATÓRIO ANALÍTICO - MODIFICAD'!H2167</f>
        <v>1709.5295999999998</v>
      </c>
      <c r="H693" s="261">
        <f>'BDI-EDIFICAÇÕES - NÃO DESONERAD'!$H$23</f>
        <v>0.2222616419077901</v>
      </c>
      <c r="I693" s="260">
        <f t="shared" si="138"/>
        <v>2089.4899999999998</v>
      </c>
      <c r="J693" s="260">
        <f t="shared" si="139"/>
        <v>2089.4899999999998</v>
      </c>
    </row>
    <row r="694" spans="1:10" ht="28.5">
      <c r="A694" s="259" t="s">
        <v>1098</v>
      </c>
      <c r="B694" s="305" t="s">
        <v>3146</v>
      </c>
      <c r="C694" s="293" t="s">
        <v>3147</v>
      </c>
      <c r="D694" s="305" t="s">
        <v>2983</v>
      </c>
      <c r="E694" s="305" t="s">
        <v>150</v>
      </c>
      <c r="F694" s="260">
        <v>2</v>
      </c>
      <c r="G694" s="260">
        <f>'RELATÓRIO ANALÍTICO - MODIFICAD'!H1206</f>
        <v>3890.3499999999995</v>
      </c>
      <c r="H694" s="261">
        <f>'BDI-EDIFICAÇÕES - NÃO DESONERAD'!$H$23</f>
        <v>0.2222616419077901</v>
      </c>
      <c r="I694" s="260">
        <f t="shared" si="138"/>
        <v>4755.0200000000004</v>
      </c>
      <c r="J694" s="260">
        <f t="shared" si="139"/>
        <v>9510.0400000000009</v>
      </c>
    </row>
    <row r="695" spans="1:10" ht="14.25">
      <c r="A695" s="259" t="s">
        <v>1099</v>
      </c>
      <c r="B695" s="305">
        <v>102609</v>
      </c>
      <c r="C695" s="293" t="s">
        <v>435</v>
      </c>
      <c r="D695" s="305" t="s">
        <v>125</v>
      </c>
      <c r="E695" s="305" t="s">
        <v>150</v>
      </c>
      <c r="F695" s="260">
        <v>2</v>
      </c>
      <c r="G695" s="260">
        <v>1137.71</v>
      </c>
      <c r="H695" s="261">
        <f>'BDI-EDIFICAÇÕES - NÃO DESONERAD'!$H$23</f>
        <v>0.2222616419077901</v>
      </c>
      <c r="I695" s="260">
        <f t="shared" si="138"/>
        <v>1390.57</v>
      </c>
      <c r="J695" s="260">
        <f t="shared" si="139"/>
        <v>2781.14</v>
      </c>
    </row>
    <row r="696" spans="1:10" s="110" customFormat="1" ht="26.25" customHeight="1">
      <c r="A696" s="272" t="s">
        <v>61</v>
      </c>
      <c r="B696" s="136" t="s">
        <v>566</v>
      </c>
      <c r="C696" s="134"/>
      <c r="D696" s="134"/>
      <c r="E696" s="134"/>
      <c r="F696" s="273"/>
      <c r="G696" s="273"/>
      <c r="H696" s="273"/>
      <c r="I696" s="274"/>
      <c r="J696" s="275">
        <f>SUM(J697:J719)</f>
        <v>44135.119999999995</v>
      </c>
    </row>
    <row r="697" spans="1:10" ht="28.5">
      <c r="A697" s="259" t="s">
        <v>1103</v>
      </c>
      <c r="B697" s="305">
        <v>92655</v>
      </c>
      <c r="C697" s="293" t="s">
        <v>1642</v>
      </c>
      <c r="D697" s="305" t="s">
        <v>125</v>
      </c>
      <c r="E697" s="305" t="s">
        <v>180</v>
      </c>
      <c r="F697" s="260">
        <v>55.6</v>
      </c>
      <c r="G697" s="260">
        <v>115.57</v>
      </c>
      <c r="H697" s="261">
        <f>'BDI-EDIFICAÇÕES - NÃO DESONERAD'!$H$23</f>
        <v>0.2222616419077901</v>
      </c>
      <c r="I697" s="260">
        <f t="shared" ref="I697:I718" si="140">TRUNC(G697*(1+H697),2)</f>
        <v>141.25</v>
      </c>
      <c r="J697" s="260">
        <f t="shared" ref="J697:J718" si="141">TRUNC(F697*I697,2)</f>
        <v>7853.5</v>
      </c>
    </row>
    <row r="698" spans="1:10" ht="28.5">
      <c r="A698" s="259" t="s">
        <v>1105</v>
      </c>
      <c r="B698" s="305">
        <v>97535</v>
      </c>
      <c r="C698" s="293" t="s">
        <v>1643</v>
      </c>
      <c r="D698" s="305" t="s">
        <v>125</v>
      </c>
      <c r="E698" s="305" t="s">
        <v>180</v>
      </c>
      <c r="F698" s="260">
        <v>0.47</v>
      </c>
      <c r="G698" s="260">
        <v>51</v>
      </c>
      <c r="H698" s="261">
        <f>'BDI-EDIFICAÇÕES - NÃO DESONERAD'!$H$23</f>
        <v>0.2222616419077901</v>
      </c>
      <c r="I698" s="260">
        <f t="shared" si="140"/>
        <v>62.33</v>
      </c>
      <c r="J698" s="260">
        <f t="shared" si="141"/>
        <v>29.29</v>
      </c>
    </row>
    <row r="699" spans="1:10" ht="28.5">
      <c r="A699" s="259" t="s">
        <v>1107</v>
      </c>
      <c r="B699" s="305">
        <v>92656</v>
      </c>
      <c r="C699" s="293" t="s">
        <v>1644</v>
      </c>
      <c r="D699" s="305" t="s">
        <v>125</v>
      </c>
      <c r="E699" s="305" t="s">
        <v>180</v>
      </c>
      <c r="F699" s="260">
        <v>7.53</v>
      </c>
      <c r="G699" s="260">
        <v>150.77000000000001</v>
      </c>
      <c r="H699" s="261">
        <f>'BDI-EDIFICAÇÕES - NÃO DESONERAD'!$H$23</f>
        <v>0.2222616419077901</v>
      </c>
      <c r="I699" s="260">
        <f t="shared" si="140"/>
        <v>184.28</v>
      </c>
      <c r="J699" s="260">
        <f t="shared" si="141"/>
        <v>1387.62</v>
      </c>
    </row>
    <row r="700" spans="1:10" ht="28.5">
      <c r="A700" s="259" t="s">
        <v>1108</v>
      </c>
      <c r="B700" s="305">
        <v>91185</v>
      </c>
      <c r="C700" s="293" t="s">
        <v>2000</v>
      </c>
      <c r="D700" s="305" t="s">
        <v>125</v>
      </c>
      <c r="E700" s="305" t="s">
        <v>180</v>
      </c>
      <c r="F700" s="260">
        <v>0.47</v>
      </c>
      <c r="G700" s="260">
        <v>26.73</v>
      </c>
      <c r="H700" s="261">
        <f>'BDI-EDIFICAÇÕES - NÃO DESONERAD'!$H$23</f>
        <v>0.2222616419077901</v>
      </c>
      <c r="I700" s="260">
        <f t="shared" si="140"/>
        <v>32.67</v>
      </c>
      <c r="J700" s="260">
        <f t="shared" si="141"/>
        <v>15.35</v>
      </c>
    </row>
    <row r="701" spans="1:10" ht="28.5">
      <c r="A701" s="259" t="s">
        <v>1109</v>
      </c>
      <c r="B701" s="305">
        <v>91186</v>
      </c>
      <c r="C701" s="293" t="s">
        <v>2001</v>
      </c>
      <c r="D701" s="305" t="s">
        <v>125</v>
      </c>
      <c r="E701" s="305" t="s">
        <v>180</v>
      </c>
      <c r="F701" s="260">
        <v>63.13</v>
      </c>
      <c r="G701" s="260">
        <v>29.44</v>
      </c>
      <c r="H701" s="261">
        <f>'BDI-EDIFICAÇÕES - NÃO DESONERAD'!$H$23</f>
        <v>0.2222616419077901</v>
      </c>
      <c r="I701" s="260">
        <f t="shared" si="140"/>
        <v>35.979999999999997</v>
      </c>
      <c r="J701" s="260">
        <f t="shared" si="141"/>
        <v>2271.41</v>
      </c>
    </row>
    <row r="702" spans="1:10" ht="28.5">
      <c r="A702" s="259" t="s">
        <v>1647</v>
      </c>
      <c r="B702" s="305">
        <v>92678</v>
      </c>
      <c r="C702" s="293" t="s">
        <v>1645</v>
      </c>
      <c r="D702" s="305" t="s">
        <v>125</v>
      </c>
      <c r="E702" s="305" t="s">
        <v>150</v>
      </c>
      <c r="F702" s="260">
        <v>12</v>
      </c>
      <c r="G702" s="260">
        <v>134.38999999999999</v>
      </c>
      <c r="H702" s="261">
        <f>'BDI-EDIFICAÇÕES - NÃO DESONERAD'!$H$23</f>
        <v>0.2222616419077901</v>
      </c>
      <c r="I702" s="260">
        <f t="shared" si="140"/>
        <v>164.25</v>
      </c>
      <c r="J702" s="260">
        <f t="shared" si="141"/>
        <v>1971</v>
      </c>
    </row>
    <row r="703" spans="1:10" ht="28.5">
      <c r="A703" s="259" t="s">
        <v>1649</v>
      </c>
      <c r="B703" s="305">
        <v>92642</v>
      </c>
      <c r="C703" s="293" t="s">
        <v>1646</v>
      </c>
      <c r="D703" s="305" t="s">
        <v>125</v>
      </c>
      <c r="E703" s="305" t="s">
        <v>150</v>
      </c>
      <c r="F703" s="260">
        <v>7</v>
      </c>
      <c r="G703" s="260">
        <v>221.14</v>
      </c>
      <c r="H703" s="261">
        <f>'BDI-EDIFICAÇÕES - NÃO DESONERAD'!$H$23</f>
        <v>0.2222616419077901</v>
      </c>
      <c r="I703" s="260">
        <f t="shared" si="140"/>
        <v>270.29000000000002</v>
      </c>
      <c r="J703" s="260">
        <f t="shared" si="141"/>
        <v>1892.03</v>
      </c>
    </row>
    <row r="704" spans="1:10" ht="28.5">
      <c r="A704" s="259" t="s">
        <v>1651</v>
      </c>
      <c r="B704" s="305">
        <v>92666</v>
      </c>
      <c r="C704" s="293" t="s">
        <v>1648</v>
      </c>
      <c r="D704" s="305" t="s">
        <v>125</v>
      </c>
      <c r="E704" s="305" t="s">
        <v>150</v>
      </c>
      <c r="F704" s="260">
        <v>4</v>
      </c>
      <c r="G704" s="260">
        <v>93.76</v>
      </c>
      <c r="H704" s="261">
        <f>'BDI-EDIFICAÇÕES - NÃO DESONERAD'!$H$23</f>
        <v>0.2222616419077901</v>
      </c>
      <c r="I704" s="260">
        <f t="shared" si="140"/>
        <v>114.59</v>
      </c>
      <c r="J704" s="260">
        <f t="shared" si="141"/>
        <v>458.36</v>
      </c>
    </row>
    <row r="705" spans="1:10" ht="28.5">
      <c r="A705" s="259" t="s">
        <v>1652</v>
      </c>
      <c r="B705" s="305">
        <v>103009</v>
      </c>
      <c r="C705" s="293" t="s">
        <v>1650</v>
      </c>
      <c r="D705" s="305" t="s">
        <v>125</v>
      </c>
      <c r="E705" s="305" t="s">
        <v>150</v>
      </c>
      <c r="F705" s="260">
        <v>3</v>
      </c>
      <c r="G705" s="260">
        <v>355.59</v>
      </c>
      <c r="H705" s="261">
        <f>'BDI-EDIFICAÇÕES - NÃO DESONERAD'!$H$23</f>
        <v>0.2222616419077901</v>
      </c>
      <c r="I705" s="260">
        <f t="shared" si="140"/>
        <v>434.62</v>
      </c>
      <c r="J705" s="260">
        <f t="shared" si="141"/>
        <v>1303.8599999999999</v>
      </c>
    </row>
    <row r="706" spans="1:10" ht="14.25">
      <c r="A706" s="259" t="s">
        <v>1654</v>
      </c>
      <c r="B706" s="305">
        <v>94499</v>
      </c>
      <c r="C706" s="293" t="s">
        <v>1100</v>
      </c>
      <c r="D706" s="305" t="s">
        <v>125</v>
      </c>
      <c r="E706" s="305" t="s">
        <v>150</v>
      </c>
      <c r="F706" s="260">
        <v>2</v>
      </c>
      <c r="G706" s="260">
        <v>344.77</v>
      </c>
      <c r="H706" s="261">
        <f>'BDI-EDIFICAÇÕES - NÃO DESONERAD'!$H$23</f>
        <v>0.2222616419077901</v>
      </c>
      <c r="I706" s="260">
        <f t="shared" si="140"/>
        <v>421.39</v>
      </c>
      <c r="J706" s="260">
        <f t="shared" si="141"/>
        <v>842.78</v>
      </c>
    </row>
    <row r="707" spans="1:10" ht="28.5">
      <c r="A707" s="259" t="s">
        <v>1656</v>
      </c>
      <c r="B707" s="305">
        <v>92679</v>
      </c>
      <c r="C707" s="293" t="s">
        <v>1653</v>
      </c>
      <c r="D707" s="305" t="s">
        <v>125</v>
      </c>
      <c r="E707" s="305" t="s">
        <v>150</v>
      </c>
      <c r="F707" s="260">
        <v>2</v>
      </c>
      <c r="G707" s="260">
        <v>200.73</v>
      </c>
      <c r="H707" s="261">
        <f>'BDI-EDIFICAÇÕES - NÃO DESONERAD'!$H$23</f>
        <v>0.2222616419077901</v>
      </c>
      <c r="I707" s="260">
        <f t="shared" si="140"/>
        <v>245.34</v>
      </c>
      <c r="J707" s="260">
        <f t="shared" si="141"/>
        <v>490.68</v>
      </c>
    </row>
    <row r="708" spans="1:10" ht="28.5">
      <c r="A708" s="259" t="s">
        <v>1658</v>
      </c>
      <c r="B708" s="305">
        <v>92644</v>
      </c>
      <c r="C708" s="293" t="s">
        <v>1655</v>
      </c>
      <c r="D708" s="305" t="s">
        <v>125</v>
      </c>
      <c r="E708" s="305" t="s">
        <v>150</v>
      </c>
      <c r="F708" s="260">
        <v>3</v>
      </c>
      <c r="G708" s="260">
        <v>279.07</v>
      </c>
      <c r="H708" s="261">
        <f>'BDI-EDIFICAÇÕES - NÃO DESONERAD'!$H$23</f>
        <v>0.2222616419077901</v>
      </c>
      <c r="I708" s="260">
        <f t="shared" si="140"/>
        <v>341.09</v>
      </c>
      <c r="J708" s="260">
        <f t="shared" si="141"/>
        <v>1023.27</v>
      </c>
    </row>
    <row r="709" spans="1:10" ht="28.5">
      <c r="A709" s="259" t="s">
        <v>1659</v>
      </c>
      <c r="B709" s="305">
        <v>92668</v>
      </c>
      <c r="C709" s="293" t="s">
        <v>1657</v>
      </c>
      <c r="D709" s="305" t="s">
        <v>125</v>
      </c>
      <c r="E709" s="305" t="s">
        <v>150</v>
      </c>
      <c r="F709" s="260">
        <v>3</v>
      </c>
      <c r="G709" s="260">
        <v>132.25</v>
      </c>
      <c r="H709" s="261">
        <f>'BDI-EDIFICAÇÕES - NÃO DESONERAD'!$H$23</f>
        <v>0.2222616419077901</v>
      </c>
      <c r="I709" s="260">
        <f t="shared" si="140"/>
        <v>161.63999999999999</v>
      </c>
      <c r="J709" s="260">
        <f t="shared" si="141"/>
        <v>484.92</v>
      </c>
    </row>
    <row r="710" spans="1:10" ht="14.25">
      <c r="A710" s="259" t="s">
        <v>1661</v>
      </c>
      <c r="B710" s="305">
        <v>94500</v>
      </c>
      <c r="C710" s="293" t="s">
        <v>1101</v>
      </c>
      <c r="D710" s="305" t="s">
        <v>125</v>
      </c>
      <c r="E710" s="305" t="s">
        <v>150</v>
      </c>
      <c r="F710" s="260">
        <v>5</v>
      </c>
      <c r="G710" s="260">
        <v>418.41</v>
      </c>
      <c r="H710" s="261">
        <f>'BDI-EDIFICAÇÕES - NÃO DESONERAD'!$H$23</f>
        <v>0.2222616419077901</v>
      </c>
      <c r="I710" s="260">
        <f t="shared" si="140"/>
        <v>511.4</v>
      </c>
      <c r="J710" s="260">
        <f t="shared" si="141"/>
        <v>2557</v>
      </c>
    </row>
    <row r="711" spans="1:10" ht="28.5">
      <c r="A711" s="259" t="s">
        <v>1663</v>
      </c>
      <c r="B711" s="305">
        <v>92670</v>
      </c>
      <c r="C711" s="293" t="s">
        <v>1660</v>
      </c>
      <c r="D711" s="305" t="s">
        <v>125</v>
      </c>
      <c r="E711" s="305" t="s">
        <v>150</v>
      </c>
      <c r="F711" s="260">
        <v>1</v>
      </c>
      <c r="G711" s="260">
        <v>42.03</v>
      </c>
      <c r="H711" s="261">
        <f>'BDI-EDIFICAÇÕES - NÃO DESONERAD'!$H$23</f>
        <v>0.2222616419077901</v>
      </c>
      <c r="I711" s="260">
        <f t="shared" si="140"/>
        <v>51.37</v>
      </c>
      <c r="J711" s="260">
        <f t="shared" si="141"/>
        <v>51.37</v>
      </c>
    </row>
    <row r="712" spans="1:10" ht="28.5">
      <c r="A712" s="259" t="s">
        <v>1665</v>
      </c>
      <c r="B712" s="305">
        <v>92681</v>
      </c>
      <c r="C712" s="293" t="s">
        <v>1662</v>
      </c>
      <c r="D712" s="305" t="s">
        <v>125</v>
      </c>
      <c r="E712" s="305" t="s">
        <v>150</v>
      </c>
      <c r="F712" s="260">
        <v>3</v>
      </c>
      <c r="G712" s="260">
        <v>57.04</v>
      </c>
      <c r="H712" s="261">
        <f>'BDI-EDIFICAÇÕES - NÃO DESONERAD'!$H$23</f>
        <v>0.2222616419077901</v>
      </c>
      <c r="I712" s="260">
        <f t="shared" si="140"/>
        <v>69.709999999999994</v>
      </c>
      <c r="J712" s="260">
        <f t="shared" si="141"/>
        <v>209.13</v>
      </c>
    </row>
    <row r="713" spans="1:10" ht="28.5">
      <c r="A713" s="259" t="s">
        <v>1666</v>
      </c>
      <c r="B713" s="305">
        <v>92658</v>
      </c>
      <c r="C713" s="293" t="s">
        <v>1664</v>
      </c>
      <c r="D713" s="305" t="s">
        <v>125</v>
      </c>
      <c r="E713" s="305" t="s">
        <v>150</v>
      </c>
      <c r="F713" s="260">
        <v>1</v>
      </c>
      <c r="G713" s="260">
        <v>31.51</v>
      </c>
      <c r="H713" s="261">
        <f>'BDI-EDIFICAÇÕES - NÃO DESONERAD'!$H$23</f>
        <v>0.2222616419077901</v>
      </c>
      <c r="I713" s="260">
        <f t="shared" si="140"/>
        <v>38.51</v>
      </c>
      <c r="J713" s="260">
        <f t="shared" si="141"/>
        <v>38.51</v>
      </c>
    </row>
    <row r="714" spans="1:10" ht="14.25">
      <c r="A714" s="259" t="s">
        <v>1667</v>
      </c>
      <c r="B714" s="305">
        <v>94495</v>
      </c>
      <c r="C714" s="293" t="s">
        <v>442</v>
      </c>
      <c r="D714" s="305" t="s">
        <v>125</v>
      </c>
      <c r="E714" s="305" t="s">
        <v>150</v>
      </c>
      <c r="F714" s="260">
        <v>1</v>
      </c>
      <c r="G714" s="260">
        <v>72.52</v>
      </c>
      <c r="H714" s="261">
        <f>'BDI-EDIFICAÇÕES - NÃO DESONERAD'!$H$23</f>
        <v>0.2222616419077901</v>
      </c>
      <c r="I714" s="260">
        <f t="shared" si="140"/>
        <v>88.63</v>
      </c>
      <c r="J714" s="260">
        <f t="shared" si="141"/>
        <v>88.63</v>
      </c>
    </row>
    <row r="715" spans="1:10" ht="28.5">
      <c r="A715" s="259" t="s">
        <v>1669</v>
      </c>
      <c r="B715" s="305">
        <v>92665</v>
      </c>
      <c r="C715" s="293" t="s">
        <v>1668</v>
      </c>
      <c r="D715" s="305" t="s">
        <v>125</v>
      </c>
      <c r="E715" s="305" t="s">
        <v>150</v>
      </c>
      <c r="F715" s="260">
        <v>2</v>
      </c>
      <c r="G715" s="260">
        <v>82.29</v>
      </c>
      <c r="H715" s="261">
        <f>'BDI-EDIFICAÇÕES - NÃO DESONERAD'!$H$23</f>
        <v>0.2222616419077901</v>
      </c>
      <c r="I715" s="260">
        <f t="shared" si="140"/>
        <v>100.57</v>
      </c>
      <c r="J715" s="260">
        <f t="shared" si="141"/>
        <v>201.14</v>
      </c>
    </row>
    <row r="716" spans="1:10" ht="28.5">
      <c r="A716" s="259" t="s">
        <v>1998</v>
      </c>
      <c r="B716" s="305">
        <v>92379</v>
      </c>
      <c r="C716" s="293" t="s">
        <v>1670</v>
      </c>
      <c r="D716" s="305" t="s">
        <v>125</v>
      </c>
      <c r="E716" s="305" t="s">
        <v>150</v>
      </c>
      <c r="F716" s="260">
        <v>2</v>
      </c>
      <c r="G716" s="260">
        <v>143.25</v>
      </c>
      <c r="H716" s="261">
        <f>'BDI-EDIFICAÇÕES - NÃO DESONERAD'!$H$23</f>
        <v>0.2222616419077901</v>
      </c>
      <c r="I716" s="260">
        <f t="shared" si="140"/>
        <v>175.08</v>
      </c>
      <c r="J716" s="260">
        <f t="shared" si="141"/>
        <v>350.16</v>
      </c>
    </row>
    <row r="717" spans="1:10" ht="28.5">
      <c r="A717" s="259" t="s">
        <v>1999</v>
      </c>
      <c r="B717" s="305" t="s">
        <v>3074</v>
      </c>
      <c r="C717" s="293" t="s">
        <v>3075</v>
      </c>
      <c r="D717" s="305" t="s">
        <v>2983</v>
      </c>
      <c r="E717" s="305" t="s">
        <v>180</v>
      </c>
      <c r="F717" s="260">
        <v>115.3</v>
      </c>
      <c r="G717" s="260">
        <f>'RELATÓRIO ANALÍTICO - MODIFICAD'!H770</f>
        <v>104.61150000000001</v>
      </c>
      <c r="H717" s="261">
        <f>'BDI-EDIFICAÇÕES - NÃO DESONERAD'!$H$23</f>
        <v>0.2222616419077901</v>
      </c>
      <c r="I717" s="260">
        <f t="shared" si="140"/>
        <v>127.86</v>
      </c>
      <c r="J717" s="260">
        <f t="shared" si="141"/>
        <v>14742.25</v>
      </c>
    </row>
    <row r="718" spans="1:10" ht="28.5">
      <c r="A718" s="259" t="s">
        <v>2918</v>
      </c>
      <c r="B718" s="305">
        <v>91926</v>
      </c>
      <c r="C718" s="293" t="s">
        <v>800</v>
      </c>
      <c r="D718" s="305" t="s">
        <v>125</v>
      </c>
      <c r="E718" s="305" t="s">
        <v>180</v>
      </c>
      <c r="F718" s="260">
        <v>691.8</v>
      </c>
      <c r="G718" s="260">
        <v>5.17</v>
      </c>
      <c r="H718" s="261">
        <f>'BDI-EDIFICAÇÕES - NÃO DESONERAD'!$H$23</f>
        <v>0.2222616419077901</v>
      </c>
      <c r="I718" s="260">
        <f t="shared" si="140"/>
        <v>6.31</v>
      </c>
      <c r="J718" s="260">
        <f t="shared" si="141"/>
        <v>4365.25</v>
      </c>
    </row>
    <row r="719" spans="1:10" ht="42.75">
      <c r="A719" s="259" t="s">
        <v>2919</v>
      </c>
      <c r="B719" s="305">
        <v>100757</v>
      </c>
      <c r="C719" s="293" t="s">
        <v>3554</v>
      </c>
      <c r="D719" s="305" t="s">
        <v>125</v>
      </c>
      <c r="E719" s="305" t="s">
        <v>145</v>
      </c>
      <c r="F719" s="260">
        <v>22.21</v>
      </c>
      <c r="G719" s="260">
        <v>55.54</v>
      </c>
      <c r="H719" s="261">
        <f>'BDI-EDIFICAÇÕES - NÃO DESONERAD'!$H$23</f>
        <v>0.2222616419077901</v>
      </c>
      <c r="I719" s="260">
        <f>TRUNC(G719*(1+H719),2)</f>
        <v>67.88</v>
      </c>
      <c r="J719" s="260">
        <f>TRUNC(F719*I719,2)</f>
        <v>1507.61</v>
      </c>
    </row>
    <row r="720" spans="1:10" s="110" customFormat="1" ht="26.25" customHeight="1">
      <c r="A720" s="272" t="s">
        <v>62</v>
      </c>
      <c r="B720" s="136" t="s">
        <v>1102</v>
      </c>
      <c r="C720" s="134"/>
      <c r="D720" s="134"/>
      <c r="E720" s="134"/>
      <c r="F720" s="273"/>
      <c r="G720" s="273"/>
      <c r="H720" s="273"/>
      <c r="I720" s="274"/>
      <c r="J720" s="275">
        <f>SUM(J721:J724)</f>
        <v>3187.31</v>
      </c>
    </row>
    <row r="721" spans="1:10" ht="14.25">
      <c r="A721" s="259" t="s">
        <v>575</v>
      </c>
      <c r="B721" s="305">
        <v>37558</v>
      </c>
      <c r="C721" s="293" t="s">
        <v>3884</v>
      </c>
      <c r="D721" s="305" t="s">
        <v>125</v>
      </c>
      <c r="E721" s="305" t="s">
        <v>150</v>
      </c>
      <c r="F721" s="260">
        <v>38</v>
      </c>
      <c r="G721" s="260">
        <v>46.61</v>
      </c>
      <c r="H721" s="261">
        <f>'BDI-EDIFICAÇÕES - NÃO DESONERAD'!$H$23</f>
        <v>0.2222616419077901</v>
      </c>
      <c r="I721" s="260">
        <f>TRUNC(G721*(1+H721),2)</f>
        <v>56.96</v>
      </c>
      <c r="J721" s="260">
        <f t="shared" ref="J721:J724" si="142">TRUNC(F721*I721,2)</f>
        <v>2164.48</v>
      </c>
    </row>
    <row r="722" spans="1:10" ht="28.5">
      <c r="A722" s="259" t="s">
        <v>1111</v>
      </c>
      <c r="B722" s="305">
        <v>37556</v>
      </c>
      <c r="C722" s="293" t="s">
        <v>3885</v>
      </c>
      <c r="D722" s="305" t="s">
        <v>125</v>
      </c>
      <c r="E722" s="305" t="s">
        <v>150</v>
      </c>
      <c r="F722" s="260">
        <v>25</v>
      </c>
      <c r="G722" s="260">
        <v>28.91</v>
      </c>
      <c r="H722" s="261">
        <f>'BDI-EDIFICAÇÕES - NÃO DESONERAD'!$H$23</f>
        <v>0.2222616419077901</v>
      </c>
      <c r="I722" s="260">
        <f>TRUNC(G722*(1+H722),2)</f>
        <v>35.33</v>
      </c>
      <c r="J722" s="260">
        <f t="shared" si="142"/>
        <v>883.25</v>
      </c>
    </row>
    <row r="723" spans="1:10" ht="14.25">
      <c r="A723" s="259" t="s">
        <v>1671</v>
      </c>
      <c r="B723" s="305" t="s">
        <v>3148</v>
      </c>
      <c r="C723" s="293" t="s">
        <v>3149</v>
      </c>
      <c r="D723" s="305" t="s">
        <v>2983</v>
      </c>
      <c r="E723" s="305" t="s">
        <v>145</v>
      </c>
      <c r="F723" s="260">
        <v>0.2</v>
      </c>
      <c r="G723" s="260">
        <f>'RELATÓRIO ANALÍTICO - MODIFICAD'!H1216</f>
        <v>356.89</v>
      </c>
      <c r="H723" s="261">
        <f>'BDI-EDIFICAÇÕES - NÃO DESONERAD'!$H$23</f>
        <v>0.2222616419077901</v>
      </c>
      <c r="I723" s="260">
        <f>TRUNC(G723*(1+H723),2)</f>
        <v>436.21</v>
      </c>
      <c r="J723" s="260">
        <f t="shared" si="142"/>
        <v>87.24</v>
      </c>
    </row>
    <row r="724" spans="1:10" ht="14.25">
      <c r="A724" s="259" t="s">
        <v>1672</v>
      </c>
      <c r="B724" s="305" t="s">
        <v>3150</v>
      </c>
      <c r="C724" s="293" t="s">
        <v>3290</v>
      </c>
      <c r="D724" s="305" t="s">
        <v>2983</v>
      </c>
      <c r="E724" s="305" t="s">
        <v>145</v>
      </c>
      <c r="F724" s="260">
        <v>0.12</v>
      </c>
      <c r="G724" s="260">
        <f>'RELATÓRIO ANALÍTICO - MODIFICAD'!H1226</f>
        <v>356.89</v>
      </c>
      <c r="H724" s="261">
        <f>'BDI-EDIFICAÇÕES - NÃO DESONERAD'!$H$23</f>
        <v>0.2222616419077901</v>
      </c>
      <c r="I724" s="260">
        <f>TRUNC(G724*(1+H724),2)</f>
        <v>436.21</v>
      </c>
      <c r="J724" s="260">
        <f t="shared" si="142"/>
        <v>52.34</v>
      </c>
    </row>
    <row r="725" spans="1:10" s="110" customFormat="1" ht="26.25" customHeight="1">
      <c r="A725" s="272" t="s">
        <v>576</v>
      </c>
      <c r="B725" s="136" t="s">
        <v>1110</v>
      </c>
      <c r="C725" s="134"/>
      <c r="D725" s="134"/>
      <c r="E725" s="134"/>
      <c r="F725" s="273"/>
      <c r="G725" s="273"/>
      <c r="H725" s="273"/>
      <c r="I725" s="274"/>
      <c r="J725" s="275">
        <f>SUM(J726:J727)</f>
        <v>2281.9299999999998</v>
      </c>
    </row>
    <row r="726" spans="1:10" ht="14.25">
      <c r="A726" s="259" t="s">
        <v>1113</v>
      </c>
      <c r="B726" s="305" t="s">
        <v>3257</v>
      </c>
      <c r="C726" s="293" t="s">
        <v>3258</v>
      </c>
      <c r="D726" s="305" t="s">
        <v>2983</v>
      </c>
      <c r="E726" s="305" t="s">
        <v>150</v>
      </c>
      <c r="F726" s="260">
        <v>6</v>
      </c>
      <c r="G726" s="260">
        <f>'RELATÓRIO ANALÍTICO - MODIFICAD'!H2176</f>
        <v>275.161</v>
      </c>
      <c r="H726" s="261">
        <f>'BDI-EDIFICAÇÕES - NÃO DESONERAD'!$H$23</f>
        <v>0.2222616419077901</v>
      </c>
      <c r="I726" s="260">
        <f>TRUNC(G726*(1+H726),2)</f>
        <v>336.31</v>
      </c>
      <c r="J726" s="260">
        <f t="shared" ref="J726:J727" si="143">TRUNC(F726*I726,2)</f>
        <v>2017.86</v>
      </c>
    </row>
    <row r="727" spans="1:10" ht="14.25">
      <c r="A727" s="259" t="s">
        <v>1114</v>
      </c>
      <c r="B727" s="305" t="s">
        <v>3259</v>
      </c>
      <c r="C727" s="293" t="s">
        <v>3260</v>
      </c>
      <c r="D727" s="305" t="s">
        <v>2983</v>
      </c>
      <c r="E727" s="305" t="s">
        <v>150</v>
      </c>
      <c r="F727" s="260">
        <v>1</v>
      </c>
      <c r="G727" s="260">
        <f>'RELATÓRIO ANALÍTICO - MODIFICAD'!H2185</f>
        <v>216.05099999999999</v>
      </c>
      <c r="H727" s="261">
        <f>'BDI-EDIFICAÇÕES - NÃO DESONERAD'!$H$23</f>
        <v>0.2222616419077901</v>
      </c>
      <c r="I727" s="260">
        <f>TRUNC(G727*(1+H727),2)</f>
        <v>264.07</v>
      </c>
      <c r="J727" s="260">
        <f t="shared" si="143"/>
        <v>264.07</v>
      </c>
    </row>
    <row r="728" spans="1:10" s="110" customFormat="1" ht="26.25" customHeight="1">
      <c r="A728" s="272" t="s">
        <v>577</v>
      </c>
      <c r="B728" s="136" t="s">
        <v>1112</v>
      </c>
      <c r="C728" s="134"/>
      <c r="D728" s="134"/>
      <c r="E728" s="134"/>
      <c r="F728" s="273"/>
      <c r="G728" s="273"/>
      <c r="H728" s="273"/>
      <c r="I728" s="274"/>
      <c r="J728" s="275">
        <f>SUM(J729:J731)</f>
        <v>5343.38</v>
      </c>
    </row>
    <row r="729" spans="1:10" ht="14.25">
      <c r="A729" s="259" t="s">
        <v>1116</v>
      </c>
      <c r="B729" s="305" t="s">
        <v>3261</v>
      </c>
      <c r="C729" s="293" t="s">
        <v>3262</v>
      </c>
      <c r="D729" s="305" t="s">
        <v>2983</v>
      </c>
      <c r="E729" s="305" t="s">
        <v>150</v>
      </c>
      <c r="F729" s="260">
        <v>4</v>
      </c>
      <c r="G729" s="260">
        <f>'RELATÓRIO ANALÍTICO - MODIFICAD'!H2197</f>
        <v>127.06800000000001</v>
      </c>
      <c r="H729" s="261">
        <f>'BDI-EDIFICAÇÕES - NÃO DESONERAD'!$H$23</f>
        <v>0.2222616419077901</v>
      </c>
      <c r="I729" s="260">
        <f>TRUNC(G729*(1+H729),2)</f>
        <v>155.31</v>
      </c>
      <c r="J729" s="260">
        <f t="shared" ref="J729:J731" si="144">TRUNC(F729*I729,2)</f>
        <v>621.24</v>
      </c>
    </row>
    <row r="730" spans="1:10" ht="14.25">
      <c r="A730" s="259" t="s">
        <v>1673</v>
      </c>
      <c r="B730" s="305" t="s">
        <v>3263</v>
      </c>
      <c r="C730" s="293" t="s">
        <v>3264</v>
      </c>
      <c r="D730" s="305" t="s">
        <v>2983</v>
      </c>
      <c r="E730" s="305" t="s">
        <v>150</v>
      </c>
      <c r="F730" s="260">
        <v>10</v>
      </c>
      <c r="G730" s="260">
        <f>'RELATÓRIO ANALÍTICO - MODIFICAD'!H2210</f>
        <v>268.73500000000001</v>
      </c>
      <c r="H730" s="261">
        <f>'BDI-EDIFICAÇÕES - NÃO DESONERAD'!$H$23</f>
        <v>0.2222616419077901</v>
      </c>
      <c r="I730" s="260">
        <f>TRUNC(G730*(1+H730),2)</f>
        <v>328.46</v>
      </c>
      <c r="J730" s="260">
        <f t="shared" si="144"/>
        <v>3284.6</v>
      </c>
    </row>
    <row r="731" spans="1:10" ht="14.25">
      <c r="A731" s="259" t="s">
        <v>1674</v>
      </c>
      <c r="B731" s="305" t="s">
        <v>3265</v>
      </c>
      <c r="C731" s="293" t="s">
        <v>3291</v>
      </c>
      <c r="D731" s="305" t="s">
        <v>2983</v>
      </c>
      <c r="E731" s="305" t="s">
        <v>150</v>
      </c>
      <c r="F731" s="260">
        <v>1</v>
      </c>
      <c r="G731" s="260">
        <f>'RELATÓRIO ANALÍTICO - MODIFICAD'!H2220</f>
        <v>1176.135</v>
      </c>
      <c r="H731" s="261">
        <f>'BDI-EDIFICAÇÕES - NÃO DESONERAD'!$H$23</f>
        <v>0.2222616419077901</v>
      </c>
      <c r="I731" s="260">
        <f>TRUNC(G731*(1+H731),2)</f>
        <v>1437.54</v>
      </c>
      <c r="J731" s="260">
        <f t="shared" si="144"/>
        <v>1437.54</v>
      </c>
    </row>
    <row r="732" spans="1:10" s="110" customFormat="1" ht="26.25" customHeight="1">
      <c r="A732" s="272" t="s">
        <v>1675</v>
      </c>
      <c r="B732" s="136" t="s">
        <v>574</v>
      </c>
      <c r="C732" s="134"/>
      <c r="D732" s="134"/>
      <c r="E732" s="134"/>
      <c r="F732" s="273"/>
      <c r="G732" s="273"/>
      <c r="H732" s="273"/>
      <c r="I732" s="274"/>
      <c r="J732" s="275">
        <f>J733</f>
        <v>2739.03</v>
      </c>
    </row>
    <row r="733" spans="1:10" ht="28.5">
      <c r="A733" s="259" t="s">
        <v>1676</v>
      </c>
      <c r="B733" s="305" t="s">
        <v>3151</v>
      </c>
      <c r="C733" s="293" t="s">
        <v>3152</v>
      </c>
      <c r="D733" s="305" t="s">
        <v>2983</v>
      </c>
      <c r="E733" s="305" t="s">
        <v>150</v>
      </c>
      <c r="F733" s="260">
        <v>21</v>
      </c>
      <c r="G733" s="260">
        <f>'RELATÓRIO ANALÍTICO - MODIFICAD'!H1236</f>
        <v>106.72</v>
      </c>
      <c r="H733" s="261">
        <f>'BDI-EDIFICAÇÕES - NÃO DESONERAD'!$H$23</f>
        <v>0.2222616419077901</v>
      </c>
      <c r="I733" s="260">
        <f>TRUNC(G733*(1+H733),2)</f>
        <v>130.43</v>
      </c>
      <c r="J733" s="260">
        <f>TRUNC(F733*I733,2)</f>
        <v>2739.03</v>
      </c>
    </row>
    <row r="734" spans="1:10" s="110" customFormat="1" ht="26.25" customHeight="1">
      <c r="A734" s="268" t="s">
        <v>1439</v>
      </c>
      <c r="B734" s="136" t="s">
        <v>34</v>
      </c>
      <c r="C734" s="134"/>
      <c r="D734" s="134"/>
      <c r="E734" s="134"/>
      <c r="F734" s="269"/>
      <c r="G734" s="269"/>
      <c r="H734" s="269"/>
      <c r="I734" s="270"/>
      <c r="J734" s="271">
        <f>J735+J738</f>
        <v>40156</v>
      </c>
    </row>
    <row r="735" spans="1:10" s="110" customFormat="1" ht="26.25" customHeight="1">
      <c r="A735" s="264" t="s">
        <v>63</v>
      </c>
      <c r="B735" s="136" t="s">
        <v>579</v>
      </c>
      <c r="C735" s="134"/>
      <c r="D735" s="134"/>
      <c r="E735" s="134"/>
      <c r="F735" s="265"/>
      <c r="G735" s="265"/>
      <c r="H735" s="265"/>
      <c r="I735" s="266"/>
      <c r="J735" s="267">
        <f>SUM(J736:J737)</f>
        <v>38441.39</v>
      </c>
    </row>
    <row r="736" spans="1:10" ht="14.25">
      <c r="A736" s="259" t="s">
        <v>1377</v>
      </c>
      <c r="B736" s="305" t="s">
        <v>3153</v>
      </c>
      <c r="C736" s="293" t="s">
        <v>3154</v>
      </c>
      <c r="D736" s="305" t="s">
        <v>2983</v>
      </c>
      <c r="E736" s="305" t="s">
        <v>145</v>
      </c>
      <c r="F736" s="260">
        <v>1501.47</v>
      </c>
      <c r="G736" s="260">
        <f>'RELATÓRIO ANALÍTICO - MODIFICAD'!H1242</f>
        <v>16.38</v>
      </c>
      <c r="H736" s="261">
        <f>'BDI-EDIFICAÇÕES - NÃO DESONERAD'!$H$23</f>
        <v>0.2222616419077901</v>
      </c>
      <c r="I736" s="260">
        <f>TRUNC(G736*(1+H736),2)</f>
        <v>20.02</v>
      </c>
      <c r="J736" s="260">
        <f t="shared" ref="J736:J737" si="145">TRUNC(F736*I736,2)</f>
        <v>30059.42</v>
      </c>
    </row>
    <row r="737" spans="1:10" ht="14.25">
      <c r="A737" s="259" t="s">
        <v>1378</v>
      </c>
      <c r="B737" s="305" t="s">
        <v>3155</v>
      </c>
      <c r="C737" s="293" t="s">
        <v>3156</v>
      </c>
      <c r="D737" s="305" t="s">
        <v>2983</v>
      </c>
      <c r="E737" s="305" t="s">
        <v>145</v>
      </c>
      <c r="F737" s="260">
        <v>907.14</v>
      </c>
      <c r="G737" s="260">
        <f>'RELATÓRIO ANALÍTICO - MODIFICAD'!H1248</f>
        <v>7.56</v>
      </c>
      <c r="H737" s="261">
        <f>'BDI-EDIFICAÇÕES - NÃO DESONERAD'!$H$23</f>
        <v>0.2222616419077901</v>
      </c>
      <c r="I737" s="260">
        <f>TRUNC(G737*(1+H737),2)</f>
        <v>9.24</v>
      </c>
      <c r="J737" s="260">
        <f t="shared" si="145"/>
        <v>8381.9699999999993</v>
      </c>
    </row>
    <row r="738" spans="1:10" s="110" customFormat="1" ht="26.25" customHeight="1">
      <c r="A738" s="272" t="s">
        <v>1677</v>
      </c>
      <c r="B738" s="136" t="s">
        <v>1678</v>
      </c>
      <c r="C738" s="134"/>
      <c r="D738" s="134"/>
      <c r="E738" s="134"/>
      <c r="F738" s="273"/>
      <c r="G738" s="273"/>
      <c r="H738" s="273"/>
      <c r="I738" s="274"/>
      <c r="J738" s="275">
        <f>J739</f>
        <v>1714.61</v>
      </c>
    </row>
    <row r="739" spans="1:10" ht="14.25">
      <c r="A739" s="259" t="s">
        <v>1679</v>
      </c>
      <c r="B739" s="305" t="s">
        <v>3232</v>
      </c>
      <c r="C739" s="293" t="s">
        <v>3292</v>
      </c>
      <c r="D739" s="305" t="s">
        <v>2983</v>
      </c>
      <c r="E739" s="305" t="s">
        <v>145</v>
      </c>
      <c r="F739" s="260">
        <v>1405.42</v>
      </c>
      <c r="G739" s="260">
        <f>'RELATÓRIO ANALÍTICO - MODIFICAD'!H1835</f>
        <v>1</v>
      </c>
      <c r="H739" s="261">
        <f>'BDI-EDIFICAÇÕES - NÃO DESONERAD'!$H$23</f>
        <v>0.2222616419077901</v>
      </c>
      <c r="I739" s="260">
        <f>TRUNC(G739*(1+H739),2)</f>
        <v>1.22</v>
      </c>
      <c r="J739" s="260">
        <f>TRUNC(F739*I739,2)</f>
        <v>1714.61</v>
      </c>
    </row>
    <row r="740" spans="1:10" s="110" customFormat="1" ht="26.25" customHeight="1">
      <c r="A740" s="268" t="s">
        <v>1438</v>
      </c>
      <c r="B740" s="136" t="s">
        <v>581</v>
      </c>
      <c r="C740" s="134"/>
      <c r="D740" s="134"/>
      <c r="E740" s="134"/>
      <c r="F740" s="269"/>
      <c r="G740" s="269"/>
      <c r="H740" s="269"/>
      <c r="I740" s="270"/>
      <c r="J740" s="271">
        <f>J741</f>
        <v>9372.08</v>
      </c>
    </row>
    <row r="741" spans="1:10" s="110" customFormat="1" ht="26.25" customHeight="1">
      <c r="A741" s="264" t="s">
        <v>64</v>
      </c>
      <c r="B741" s="136" t="s">
        <v>582</v>
      </c>
      <c r="C741" s="134"/>
      <c r="D741" s="134"/>
      <c r="E741" s="134"/>
      <c r="F741" s="265"/>
      <c r="G741" s="265"/>
      <c r="H741" s="265"/>
      <c r="I741" s="266"/>
      <c r="J741" s="267">
        <f>SUM(J742:J743)</f>
        <v>9372.08</v>
      </c>
    </row>
    <row r="742" spans="1:10" ht="14.25">
      <c r="A742" s="259" t="s">
        <v>583</v>
      </c>
      <c r="B742" s="305" t="s">
        <v>3157</v>
      </c>
      <c r="C742" s="293" t="s">
        <v>3158</v>
      </c>
      <c r="D742" s="305" t="s">
        <v>2983</v>
      </c>
      <c r="E742" s="305" t="s">
        <v>584</v>
      </c>
      <c r="F742" s="260">
        <v>136.5</v>
      </c>
      <c r="G742" s="260">
        <f>'RELATÓRIO ANALÍTICO - MODIFICAD'!H1257</f>
        <v>29.626000000000001</v>
      </c>
      <c r="H742" s="261">
        <f>'BDI-EDIFICAÇÕES - NÃO DESONERAD'!$H$23</f>
        <v>0.2222616419077901</v>
      </c>
      <c r="I742" s="260">
        <f>TRUNC(G742*(1+H742),2)</f>
        <v>36.21</v>
      </c>
      <c r="J742" s="260">
        <f t="shared" ref="J742:J743" si="146">TRUNC(F742*I742,2)</f>
        <v>4942.66</v>
      </c>
    </row>
    <row r="743" spans="1:10" ht="28.5">
      <c r="A743" s="259" t="s">
        <v>1993</v>
      </c>
      <c r="B743" s="305">
        <v>97064</v>
      </c>
      <c r="C743" s="293" t="s">
        <v>1994</v>
      </c>
      <c r="D743" s="305" t="s">
        <v>125</v>
      </c>
      <c r="E743" s="305" t="s">
        <v>180</v>
      </c>
      <c r="F743" s="260">
        <v>136.5</v>
      </c>
      <c r="G743" s="260">
        <v>26.55</v>
      </c>
      <c r="H743" s="261">
        <f>'BDI-EDIFICAÇÕES - NÃO DESONERAD'!$H$23</f>
        <v>0.2222616419077901</v>
      </c>
      <c r="I743" s="260">
        <f>TRUNC(G743*(1+H743),2)</f>
        <v>32.450000000000003</v>
      </c>
      <c r="J743" s="260">
        <f t="shared" si="146"/>
        <v>4429.42</v>
      </c>
    </row>
    <row r="744" spans="1:10" ht="15">
      <c r="A744" s="137"/>
      <c r="B744" s="137"/>
      <c r="C744" s="137"/>
      <c r="D744" s="137"/>
      <c r="E744" s="137"/>
      <c r="F744" s="137"/>
      <c r="G744" s="137"/>
      <c r="H744" s="372" t="s">
        <v>586</v>
      </c>
      <c r="I744" s="372"/>
      <c r="J744" s="258">
        <f>J15+J23+J69+J206+J419+J534+J666+J688+J734+J740</f>
        <v>9771934.9300000016</v>
      </c>
    </row>
    <row r="745" spans="1:10" ht="147.75" customHeight="1">
      <c r="A745" s="373" t="s">
        <v>1680</v>
      </c>
      <c r="B745" s="373"/>
      <c r="C745" s="373"/>
      <c r="D745" s="373"/>
      <c r="E745" s="373"/>
      <c r="F745" s="373"/>
      <c r="G745" s="373"/>
      <c r="H745" s="373"/>
      <c r="I745" s="373"/>
      <c r="J745" s="373"/>
    </row>
  </sheetData>
  <mergeCells count="28">
    <mergeCell ref="A1:J2"/>
    <mergeCell ref="A3:J3"/>
    <mergeCell ref="A4:A6"/>
    <mergeCell ref="B4:C6"/>
    <mergeCell ref="D4:E4"/>
    <mergeCell ref="F4:G4"/>
    <mergeCell ref="D5:E5"/>
    <mergeCell ref="F5:G5"/>
    <mergeCell ref="D6:E6"/>
    <mergeCell ref="F6:G6"/>
    <mergeCell ref="A7:A9"/>
    <mergeCell ref="B7:C9"/>
    <mergeCell ref="D7:E7"/>
    <mergeCell ref="F7:G7"/>
    <mergeCell ref="D8:E8"/>
    <mergeCell ref="F8:G8"/>
    <mergeCell ref="D9:E9"/>
    <mergeCell ref="F9:G9"/>
    <mergeCell ref="H744:I744"/>
    <mergeCell ref="A745:J745"/>
    <mergeCell ref="J10:J11"/>
    <mergeCell ref="F12:G12"/>
    <mergeCell ref="A10:A12"/>
    <mergeCell ref="B10:C12"/>
    <mergeCell ref="D10:E11"/>
    <mergeCell ref="F10:G11"/>
    <mergeCell ref="H10:H11"/>
    <mergeCell ref="I10:I11"/>
  </mergeCells>
  <phoneticPr fontId="32" type="noConversion"/>
  <printOptions horizontalCentered="1"/>
  <pageMargins left="0.19685039370078741" right="0.19685039370078741" top="0.39370078740157483" bottom="0.78740157480314965" header="0.31496062992125984" footer="0.31496062992125984"/>
  <pageSetup paperSize="9" scale="57" fitToHeight="0" orientation="landscape" r:id="rId1"/>
  <rowBreaks count="1" manualBreakCount="1">
    <brk id="714"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1405F-DAC4-46EA-8264-2BEFEE0709F1}">
  <sheetPr>
    <tabColor rgb="FF00B0F0"/>
    <pageSetUpPr fitToPage="1"/>
  </sheetPr>
  <dimension ref="A1:H4914"/>
  <sheetViews>
    <sheetView topLeftCell="A2519" zoomScale="70" zoomScaleNormal="70" workbookViewId="0">
      <selection activeCell="A2446" sqref="A2446"/>
    </sheetView>
  </sheetViews>
  <sheetFormatPr defaultColWidth="9.140625" defaultRowHeight="12.75"/>
  <cols>
    <col min="1" max="1" width="14" style="104" customWidth="1"/>
    <col min="2" max="2" width="11" style="104" customWidth="1"/>
    <col min="3" max="3" width="98.42578125" style="104" customWidth="1"/>
    <col min="4" max="4" width="12.42578125" style="104" customWidth="1"/>
    <col min="5" max="5" width="7.5703125" style="104" customWidth="1"/>
    <col min="6" max="6" width="20.7109375" style="104" customWidth="1"/>
    <col min="7" max="7" width="19.5703125" style="104" customWidth="1"/>
    <col min="8" max="8" width="13.42578125" style="104" customWidth="1"/>
    <col min="9" max="16384" width="9.140625" style="104"/>
  </cols>
  <sheetData>
    <row r="1" spans="1:8" ht="12.75" customHeight="1">
      <c r="A1" s="411" t="s">
        <v>68</v>
      </c>
      <c r="B1" s="411"/>
      <c r="C1" s="411"/>
      <c r="D1" s="411"/>
      <c r="E1" s="411"/>
      <c r="F1" s="411"/>
      <c r="G1" s="411"/>
      <c r="H1" s="411"/>
    </row>
    <row r="2" spans="1:8" ht="18" customHeight="1">
      <c r="A2" s="411"/>
      <c r="B2" s="411"/>
      <c r="C2" s="411"/>
      <c r="D2" s="411"/>
      <c r="E2" s="411"/>
      <c r="F2" s="411"/>
      <c r="G2" s="411"/>
      <c r="H2" s="411"/>
    </row>
    <row r="3" spans="1:8" ht="18" customHeight="1">
      <c r="A3" s="411"/>
      <c r="B3" s="411"/>
      <c r="C3" s="411"/>
      <c r="D3" s="411"/>
      <c r="E3" s="411"/>
      <c r="F3" s="411"/>
      <c r="G3" s="411"/>
      <c r="H3" s="411"/>
    </row>
    <row r="4" spans="1:8">
      <c r="A4" s="411"/>
      <c r="B4" s="411"/>
      <c r="C4" s="411"/>
      <c r="D4" s="411"/>
      <c r="E4" s="411"/>
      <c r="F4" s="411"/>
      <c r="G4" s="411"/>
      <c r="H4" s="411"/>
    </row>
    <row r="5" spans="1:8" ht="15" customHeight="1">
      <c r="A5" s="412" t="s">
        <v>1034</v>
      </c>
      <c r="B5" s="412"/>
      <c r="C5" s="412"/>
      <c r="D5" s="412"/>
      <c r="E5" s="412"/>
      <c r="F5" s="412"/>
      <c r="G5" s="412"/>
      <c r="H5" s="412"/>
    </row>
    <row r="6" spans="1:8">
      <c r="B6" s="103"/>
      <c r="C6" s="103"/>
      <c r="D6" s="103"/>
      <c r="E6" s="103"/>
      <c r="F6" s="108"/>
      <c r="G6" s="108"/>
      <c r="H6" s="108"/>
    </row>
    <row r="7" spans="1:8" s="245" customFormat="1" ht="12.75" customHeight="1">
      <c r="A7" s="179" t="s">
        <v>39</v>
      </c>
      <c r="B7" s="179">
        <f>VLOOKUP(A7,ORÇAMENTO!$A$15:$F$743,2,FALSE)</f>
        <v>90777</v>
      </c>
      <c r="C7" s="404" t="str">
        <f>VLOOKUP(B7,ORÇAMENTO!$B$15:$F$743,2,FALSE)</f>
        <v>ENGENHEIRO CIVIL DE OBRA JUNIOR COM ENCARGOS COMPLEMENTARES</v>
      </c>
      <c r="D7" s="405"/>
      <c r="E7" s="405"/>
      <c r="F7" s="405"/>
      <c r="G7" s="406"/>
      <c r="H7" s="121" t="str">
        <f>VLOOKUP(B7,ORÇAMENTO!$B$15:$F$743,4,FALSE)</f>
        <v>H</v>
      </c>
    </row>
    <row r="8" spans="1:8" ht="12.75" customHeight="1">
      <c r="B8" s="407" t="s">
        <v>2031</v>
      </c>
      <c r="C8" s="407"/>
      <c r="D8" s="102" t="s">
        <v>806</v>
      </c>
      <c r="E8" s="102" t="s">
        <v>807</v>
      </c>
      <c r="F8" s="102" t="s">
        <v>808</v>
      </c>
      <c r="G8" s="102" t="s">
        <v>809</v>
      </c>
      <c r="H8" s="102" t="s">
        <v>810</v>
      </c>
    </row>
    <row r="9" spans="1:8">
      <c r="B9" s="116" t="s">
        <v>2032</v>
      </c>
      <c r="C9" s="117" t="s">
        <v>2033</v>
      </c>
      <c r="D9" s="116" t="s">
        <v>125</v>
      </c>
      <c r="E9" s="116" t="s">
        <v>127</v>
      </c>
      <c r="F9" s="118">
        <v>1</v>
      </c>
      <c r="G9" s="119">
        <v>0.74</v>
      </c>
      <c r="H9" s="119">
        <v>0.74</v>
      </c>
    </row>
    <row r="10" spans="1:8">
      <c r="B10" s="116" t="s">
        <v>2034</v>
      </c>
      <c r="C10" s="117" t="s">
        <v>2035</v>
      </c>
      <c r="D10" s="116" t="s">
        <v>125</v>
      </c>
      <c r="E10" s="116" t="s">
        <v>127</v>
      </c>
      <c r="F10" s="118">
        <v>1</v>
      </c>
      <c r="G10" s="119">
        <v>1.34</v>
      </c>
      <c r="H10" s="119">
        <v>1.34</v>
      </c>
    </row>
    <row r="11" spans="1:8" ht="25.5">
      <c r="B11" s="116" t="s">
        <v>2036</v>
      </c>
      <c r="C11" s="117" t="s">
        <v>2037</v>
      </c>
      <c r="D11" s="116" t="s">
        <v>125</v>
      </c>
      <c r="E11" s="116" t="s">
        <v>127</v>
      </c>
      <c r="F11" s="118">
        <v>1</v>
      </c>
      <c r="G11" s="119">
        <v>0.01</v>
      </c>
      <c r="H11" s="119">
        <v>0.01</v>
      </c>
    </row>
    <row r="12" spans="1:8">
      <c r="B12" s="116" t="s">
        <v>2038</v>
      </c>
      <c r="C12" s="117" t="s">
        <v>2039</v>
      </c>
      <c r="D12" s="116" t="s">
        <v>125</v>
      </c>
      <c r="E12" s="116" t="s">
        <v>127</v>
      </c>
      <c r="F12" s="118">
        <v>1</v>
      </c>
      <c r="G12" s="119">
        <v>0.04</v>
      </c>
      <c r="H12" s="119">
        <v>0.04</v>
      </c>
    </row>
    <row r="13" spans="1:8" ht="12.75" customHeight="1">
      <c r="B13" s="103"/>
      <c r="C13" s="103"/>
      <c r="D13" s="103"/>
      <c r="E13" s="103"/>
      <c r="F13" s="408" t="s">
        <v>2040</v>
      </c>
      <c r="G13" s="408"/>
      <c r="H13" s="120">
        <v>2.13</v>
      </c>
    </row>
    <row r="14" spans="1:8" ht="12.75" customHeight="1">
      <c r="B14" s="407" t="s">
        <v>811</v>
      </c>
      <c r="C14" s="407"/>
      <c r="D14" s="102" t="s">
        <v>806</v>
      </c>
      <c r="E14" s="102" t="s">
        <v>807</v>
      </c>
      <c r="F14" s="102" t="s">
        <v>808</v>
      </c>
      <c r="G14" s="102" t="s">
        <v>809</v>
      </c>
      <c r="H14" s="102" t="s">
        <v>810</v>
      </c>
    </row>
    <row r="15" spans="1:8">
      <c r="B15" s="116" t="s">
        <v>2041</v>
      </c>
      <c r="C15" s="117" t="s">
        <v>2042</v>
      </c>
      <c r="D15" s="116" t="s">
        <v>125</v>
      </c>
      <c r="E15" s="116" t="s">
        <v>127</v>
      </c>
      <c r="F15" s="118">
        <v>1</v>
      </c>
      <c r="G15" s="119">
        <v>114.63</v>
      </c>
      <c r="H15" s="119">
        <v>114.63</v>
      </c>
    </row>
    <row r="16" spans="1:8">
      <c r="B16" s="103"/>
      <c r="C16" s="103"/>
      <c r="D16" s="103"/>
      <c r="E16" s="103"/>
      <c r="F16" s="408" t="s">
        <v>812</v>
      </c>
      <c r="G16" s="408"/>
      <c r="H16" s="120">
        <v>114.63</v>
      </c>
    </row>
    <row r="17" spans="1:8">
      <c r="B17" s="407" t="s">
        <v>813</v>
      </c>
      <c r="C17" s="407"/>
      <c r="D17" s="102" t="s">
        <v>806</v>
      </c>
      <c r="E17" s="102" t="s">
        <v>807</v>
      </c>
      <c r="F17" s="102" t="s">
        <v>808</v>
      </c>
      <c r="G17" s="102" t="s">
        <v>809</v>
      </c>
      <c r="H17" s="102" t="s">
        <v>810</v>
      </c>
    </row>
    <row r="18" spans="1:8" ht="25.5">
      <c r="B18" s="116" t="s">
        <v>2043</v>
      </c>
      <c r="C18" s="117" t="s">
        <v>2044</v>
      </c>
      <c r="D18" s="116" t="s">
        <v>125</v>
      </c>
      <c r="E18" s="116" t="s">
        <v>127</v>
      </c>
      <c r="F18" s="118">
        <v>1</v>
      </c>
      <c r="G18" s="119">
        <v>1.94</v>
      </c>
      <c r="H18" s="119">
        <v>1.94</v>
      </c>
    </row>
    <row r="19" spans="1:8">
      <c r="B19" s="103"/>
      <c r="C19" s="103"/>
      <c r="D19" s="103"/>
      <c r="E19" s="103"/>
      <c r="F19" s="408" t="s">
        <v>814</v>
      </c>
      <c r="G19" s="408"/>
      <c r="H19" s="120">
        <v>1.94</v>
      </c>
    </row>
    <row r="20" spans="1:8" ht="12.75" customHeight="1">
      <c r="B20" s="103"/>
      <c r="C20" s="103"/>
      <c r="D20" s="103"/>
      <c r="E20" s="103"/>
      <c r="F20" s="409" t="s">
        <v>585</v>
      </c>
      <c r="G20" s="409"/>
      <c r="H20" s="101">
        <v>118.7</v>
      </c>
    </row>
    <row r="21" spans="1:8">
      <c r="B21" s="142"/>
      <c r="C21" s="142"/>
      <c r="D21" s="142"/>
      <c r="E21" s="142"/>
      <c r="F21" s="410"/>
      <c r="G21" s="410"/>
      <c r="H21" s="410"/>
    </row>
    <row r="22" spans="1:8" s="245" customFormat="1" ht="12.75" customHeight="1">
      <c r="A22" s="179" t="s">
        <v>40</v>
      </c>
      <c r="B22" s="179">
        <f>VLOOKUP(A22,ORÇAMENTO!$A$15:$F$743,2,FALSE)</f>
        <v>93572</v>
      </c>
      <c r="C22" s="404" t="str">
        <f>VLOOKUP(B22,ORÇAMENTO!$B$15:$F$743,2,FALSE)</f>
        <v>ENCARREGADO GERAL DE OBRAS COM ENCARGOS COMPLEMENTARES</v>
      </c>
      <c r="D22" s="405"/>
      <c r="E22" s="405"/>
      <c r="F22" s="405"/>
      <c r="G22" s="406"/>
      <c r="H22" s="121" t="str">
        <f>VLOOKUP(B22,ORÇAMENTO!$B$15:$F$743,4,FALSE)</f>
        <v>MES</v>
      </c>
    </row>
    <row r="23" spans="1:8" ht="12.75" customHeight="1">
      <c r="B23" s="407" t="s">
        <v>2031</v>
      </c>
      <c r="C23" s="407"/>
      <c r="D23" s="102" t="s">
        <v>806</v>
      </c>
      <c r="E23" s="102" t="s">
        <v>807</v>
      </c>
      <c r="F23" s="102" t="s">
        <v>808</v>
      </c>
      <c r="G23" s="102" t="s">
        <v>809</v>
      </c>
      <c r="H23" s="102" t="s">
        <v>810</v>
      </c>
    </row>
    <row r="24" spans="1:8" ht="25.5">
      <c r="B24" s="116" t="s">
        <v>2045</v>
      </c>
      <c r="C24" s="117" t="s">
        <v>2046</v>
      </c>
      <c r="D24" s="116" t="s">
        <v>125</v>
      </c>
      <c r="E24" s="116" t="s">
        <v>129</v>
      </c>
      <c r="F24" s="118">
        <v>1</v>
      </c>
      <c r="G24" s="119">
        <v>236.16</v>
      </c>
      <c r="H24" s="119">
        <v>236.16</v>
      </c>
    </row>
    <row r="25" spans="1:8">
      <c r="B25" s="116" t="s">
        <v>2047</v>
      </c>
      <c r="C25" s="117" t="s">
        <v>2048</v>
      </c>
      <c r="D25" s="116" t="s">
        <v>125</v>
      </c>
      <c r="E25" s="116" t="s">
        <v>129</v>
      </c>
      <c r="F25" s="118">
        <v>1</v>
      </c>
      <c r="G25" s="119">
        <v>252.08</v>
      </c>
      <c r="H25" s="119">
        <v>252.08</v>
      </c>
    </row>
    <row r="26" spans="1:8" ht="25.5">
      <c r="B26" s="116" t="s">
        <v>2049</v>
      </c>
      <c r="C26" s="117" t="s">
        <v>2050</v>
      </c>
      <c r="D26" s="116" t="s">
        <v>125</v>
      </c>
      <c r="E26" s="116" t="s">
        <v>129</v>
      </c>
      <c r="F26" s="118">
        <v>1</v>
      </c>
      <c r="G26" s="119">
        <v>18.73</v>
      </c>
      <c r="H26" s="119">
        <v>18.73</v>
      </c>
    </row>
    <row r="27" spans="1:8">
      <c r="B27" s="116" t="s">
        <v>2051</v>
      </c>
      <c r="C27" s="117" t="s">
        <v>2052</v>
      </c>
      <c r="D27" s="116" t="s">
        <v>125</v>
      </c>
      <c r="E27" s="116" t="s">
        <v>129</v>
      </c>
      <c r="F27" s="118">
        <v>1</v>
      </c>
      <c r="G27" s="119">
        <v>7.31</v>
      </c>
      <c r="H27" s="119">
        <v>7.31</v>
      </c>
    </row>
    <row r="28" spans="1:8" ht="12.75" customHeight="1">
      <c r="B28" s="103"/>
      <c r="C28" s="103"/>
      <c r="D28" s="103"/>
      <c r="E28" s="103"/>
      <c r="F28" s="408" t="s">
        <v>2040</v>
      </c>
      <c r="G28" s="408"/>
      <c r="H28" s="120">
        <v>514.28</v>
      </c>
    </row>
    <row r="29" spans="1:8" ht="12.75" customHeight="1">
      <c r="B29" s="407" t="s">
        <v>811</v>
      </c>
      <c r="C29" s="407"/>
      <c r="D29" s="102" t="s">
        <v>806</v>
      </c>
      <c r="E29" s="102" t="s">
        <v>807</v>
      </c>
      <c r="F29" s="102" t="s">
        <v>808</v>
      </c>
      <c r="G29" s="102" t="s">
        <v>809</v>
      </c>
      <c r="H29" s="102" t="s">
        <v>810</v>
      </c>
    </row>
    <row r="30" spans="1:8">
      <c r="B30" s="116" t="s">
        <v>2053</v>
      </c>
      <c r="C30" s="117" t="s">
        <v>2054</v>
      </c>
      <c r="D30" s="116" t="s">
        <v>125</v>
      </c>
      <c r="E30" s="116" t="s">
        <v>129</v>
      </c>
      <c r="F30" s="118">
        <v>1</v>
      </c>
      <c r="G30" s="119">
        <v>3886.77</v>
      </c>
      <c r="H30" s="119">
        <v>3886.77</v>
      </c>
    </row>
    <row r="31" spans="1:8">
      <c r="B31" s="103"/>
      <c r="C31" s="103"/>
      <c r="D31" s="103"/>
      <c r="E31" s="103"/>
      <c r="F31" s="408" t="s">
        <v>812</v>
      </c>
      <c r="G31" s="408"/>
      <c r="H31" s="120">
        <v>3886.77</v>
      </c>
    </row>
    <row r="32" spans="1:8">
      <c r="B32" s="407" t="s">
        <v>813</v>
      </c>
      <c r="C32" s="407"/>
      <c r="D32" s="102" t="s">
        <v>806</v>
      </c>
      <c r="E32" s="102" t="s">
        <v>807</v>
      </c>
      <c r="F32" s="102" t="s">
        <v>808</v>
      </c>
      <c r="G32" s="102" t="s">
        <v>809</v>
      </c>
      <c r="H32" s="102" t="s">
        <v>810</v>
      </c>
    </row>
    <row r="33" spans="1:8" ht="25.5">
      <c r="B33" s="116" t="s">
        <v>2055</v>
      </c>
      <c r="C33" s="117" t="s">
        <v>2056</v>
      </c>
      <c r="D33" s="116" t="s">
        <v>125</v>
      </c>
      <c r="E33" s="116" t="s">
        <v>129</v>
      </c>
      <c r="F33" s="118">
        <v>1</v>
      </c>
      <c r="G33" s="119">
        <v>70.97</v>
      </c>
      <c r="H33" s="119">
        <v>70.97</v>
      </c>
    </row>
    <row r="34" spans="1:8">
      <c r="B34" s="103"/>
      <c r="C34" s="103"/>
      <c r="D34" s="103"/>
      <c r="E34" s="103"/>
      <c r="F34" s="408" t="s">
        <v>814</v>
      </c>
      <c r="G34" s="408"/>
      <c r="H34" s="120">
        <v>70.97</v>
      </c>
    </row>
    <row r="35" spans="1:8" ht="12.75" customHeight="1">
      <c r="B35" s="103"/>
      <c r="C35" s="103"/>
      <c r="D35" s="103"/>
      <c r="E35" s="103"/>
      <c r="F35" s="409" t="s">
        <v>585</v>
      </c>
      <c r="G35" s="409"/>
      <c r="H35" s="101">
        <v>4472.0200000000004</v>
      </c>
    </row>
    <row r="36" spans="1:8">
      <c r="B36" s="142"/>
      <c r="C36" s="142"/>
      <c r="D36" s="142"/>
      <c r="E36" s="142"/>
      <c r="F36" s="410"/>
      <c r="G36" s="410"/>
      <c r="H36" s="410"/>
    </row>
    <row r="37" spans="1:8" s="245" customFormat="1" ht="12.75" customHeight="1">
      <c r="A37" s="179" t="s">
        <v>2947</v>
      </c>
      <c r="B37" s="179">
        <f>VLOOKUP(A37,ORÇAMENTO!$A$15:$F$743,2,FALSE)</f>
        <v>93563</v>
      </c>
      <c r="C37" s="404" t="str">
        <f>VLOOKUP(B37,ORÇAMENTO!$B$15:$F$743,2,FALSE)</f>
        <v>ALMOXARIFE COM ENCARGOS COMPLEMENTARES</v>
      </c>
      <c r="D37" s="405"/>
      <c r="E37" s="405"/>
      <c r="F37" s="405"/>
      <c r="G37" s="406"/>
      <c r="H37" s="121" t="str">
        <f>VLOOKUP(B37,ORÇAMENTO!$B$15:$F$743,4,FALSE)</f>
        <v>MES</v>
      </c>
    </row>
    <row r="38" spans="1:8" ht="12.75" customHeight="1">
      <c r="B38" s="407" t="s">
        <v>2031</v>
      </c>
      <c r="C38" s="407"/>
      <c r="D38" s="102" t="s">
        <v>806</v>
      </c>
      <c r="E38" s="102" t="s">
        <v>807</v>
      </c>
      <c r="F38" s="102" t="s">
        <v>808</v>
      </c>
      <c r="G38" s="102" t="s">
        <v>809</v>
      </c>
      <c r="H38" s="102" t="s">
        <v>810</v>
      </c>
    </row>
    <row r="39" spans="1:8">
      <c r="B39" s="116" t="s">
        <v>2967</v>
      </c>
      <c r="C39" s="117" t="s">
        <v>2963</v>
      </c>
      <c r="D39" s="116" t="s">
        <v>125</v>
      </c>
      <c r="E39" s="116" t="s">
        <v>129</v>
      </c>
      <c r="F39" s="118">
        <v>1</v>
      </c>
      <c r="G39" s="119">
        <v>148.04</v>
      </c>
      <c r="H39" s="119">
        <v>148.04</v>
      </c>
    </row>
    <row r="40" spans="1:8">
      <c r="B40" s="116" t="s">
        <v>2047</v>
      </c>
      <c r="C40" s="117" t="s">
        <v>2048</v>
      </c>
      <c r="D40" s="116" t="s">
        <v>125</v>
      </c>
      <c r="E40" s="116" t="s">
        <v>129</v>
      </c>
      <c r="F40" s="118">
        <v>1</v>
      </c>
      <c r="G40" s="119">
        <v>252.08</v>
      </c>
      <c r="H40" s="119">
        <v>252.08</v>
      </c>
    </row>
    <row r="41" spans="1:8" ht="25.5">
      <c r="B41" s="116" t="s">
        <v>2968</v>
      </c>
      <c r="C41" s="117" t="s">
        <v>2964</v>
      </c>
      <c r="D41" s="116" t="s">
        <v>125</v>
      </c>
      <c r="E41" s="116" t="s">
        <v>129</v>
      </c>
      <c r="F41" s="118">
        <v>1</v>
      </c>
      <c r="G41" s="119">
        <v>10.89</v>
      </c>
      <c r="H41" s="119">
        <v>10.89</v>
      </c>
    </row>
    <row r="42" spans="1:8">
      <c r="B42" s="116" t="s">
        <v>2051</v>
      </c>
      <c r="C42" s="117" t="s">
        <v>2052</v>
      </c>
      <c r="D42" s="116" t="s">
        <v>125</v>
      </c>
      <c r="E42" s="116" t="s">
        <v>129</v>
      </c>
      <c r="F42" s="118">
        <v>1</v>
      </c>
      <c r="G42" s="119">
        <v>7.31</v>
      </c>
      <c r="H42" s="119">
        <v>7.31</v>
      </c>
    </row>
    <row r="43" spans="1:8" ht="12.75" customHeight="1">
      <c r="B43" s="103"/>
      <c r="C43" s="103"/>
      <c r="D43" s="103"/>
      <c r="E43" s="103"/>
      <c r="F43" s="408" t="s">
        <v>2040</v>
      </c>
      <c r="G43" s="408"/>
      <c r="H43" s="120">
        <v>418.32</v>
      </c>
    </row>
    <row r="44" spans="1:8" ht="12.75" customHeight="1">
      <c r="B44" s="407" t="s">
        <v>811</v>
      </c>
      <c r="C44" s="407"/>
      <c r="D44" s="102" t="s">
        <v>806</v>
      </c>
      <c r="E44" s="102" t="s">
        <v>807</v>
      </c>
      <c r="F44" s="102" t="s">
        <v>808</v>
      </c>
      <c r="G44" s="102" t="s">
        <v>809</v>
      </c>
      <c r="H44" s="102" t="s">
        <v>810</v>
      </c>
    </row>
    <row r="45" spans="1:8">
      <c r="B45" s="116" t="s">
        <v>3656</v>
      </c>
      <c r="C45" s="117" t="s">
        <v>2965</v>
      </c>
      <c r="D45" s="116" t="s">
        <v>125</v>
      </c>
      <c r="E45" s="116" t="s">
        <v>129</v>
      </c>
      <c r="F45" s="118">
        <v>1</v>
      </c>
      <c r="G45" s="119">
        <v>6179.93</v>
      </c>
      <c r="H45" s="119">
        <v>6179.93</v>
      </c>
    </row>
    <row r="46" spans="1:8">
      <c r="B46" s="103"/>
      <c r="C46" s="103"/>
      <c r="D46" s="103"/>
      <c r="E46" s="103"/>
      <c r="F46" s="408" t="s">
        <v>812</v>
      </c>
      <c r="G46" s="408"/>
      <c r="H46" s="120">
        <v>6179.93</v>
      </c>
    </row>
    <row r="47" spans="1:8">
      <c r="B47" s="407" t="s">
        <v>813</v>
      </c>
      <c r="C47" s="407"/>
      <c r="D47" s="102" t="s">
        <v>806</v>
      </c>
      <c r="E47" s="102" t="s">
        <v>807</v>
      </c>
      <c r="F47" s="102" t="s">
        <v>808</v>
      </c>
      <c r="G47" s="102" t="s">
        <v>809</v>
      </c>
      <c r="H47" s="102" t="s">
        <v>810</v>
      </c>
    </row>
    <row r="48" spans="1:8">
      <c r="B48" s="116" t="s">
        <v>3657</v>
      </c>
      <c r="C48" s="117" t="s">
        <v>2966</v>
      </c>
      <c r="D48" s="116" t="s">
        <v>125</v>
      </c>
      <c r="E48" s="116" t="s">
        <v>129</v>
      </c>
      <c r="F48" s="118">
        <v>1</v>
      </c>
      <c r="G48" s="119">
        <v>27.06</v>
      </c>
      <c r="H48" s="119">
        <v>27.06</v>
      </c>
    </row>
    <row r="49" spans="1:8">
      <c r="B49" s="103"/>
      <c r="C49" s="103"/>
      <c r="D49" s="103"/>
      <c r="E49" s="103"/>
      <c r="F49" s="408" t="s">
        <v>814</v>
      </c>
      <c r="G49" s="408"/>
      <c r="H49" s="120">
        <v>27.06</v>
      </c>
    </row>
    <row r="50" spans="1:8" ht="12.75" customHeight="1">
      <c r="B50" s="103"/>
      <c r="C50" s="103"/>
      <c r="D50" s="103"/>
      <c r="E50" s="103"/>
      <c r="F50" s="409" t="s">
        <v>585</v>
      </c>
      <c r="G50" s="409"/>
      <c r="H50" s="101">
        <v>6625.31</v>
      </c>
    </row>
    <row r="51" spans="1:8">
      <c r="B51" s="142"/>
      <c r="C51" s="142"/>
      <c r="D51" s="142"/>
      <c r="E51" s="142"/>
      <c r="F51" s="410"/>
      <c r="G51" s="410"/>
      <c r="H51" s="410"/>
    </row>
    <row r="52" spans="1:8" s="245" customFormat="1" ht="12.75" customHeight="1">
      <c r="A52" s="179" t="s">
        <v>2948</v>
      </c>
      <c r="B52" s="179" t="str">
        <f>VLOOKUP(A52,ORÇAMENTO!$A$15:$F$743,2,FALSE)</f>
        <v>0127000200SI88326</v>
      </c>
      <c r="C52" s="404" t="str">
        <f>VLOOKUP(B52,ORÇAMENTO!$B$15:$F$743,2,FALSE)</f>
        <v>VIGIA NOTURNO COM ENCARGOS COMPLEMENTARES</v>
      </c>
      <c r="D52" s="405"/>
      <c r="E52" s="405"/>
      <c r="F52" s="405"/>
      <c r="G52" s="406"/>
      <c r="H52" s="121" t="str">
        <f>VLOOKUP(B52,ORÇAMENTO!$B$15:$F$743,4,FALSE)</f>
        <v>H</v>
      </c>
    </row>
    <row r="53" spans="1:8" ht="12.75" customHeight="1">
      <c r="B53" s="407" t="s">
        <v>2031</v>
      </c>
      <c r="C53" s="407"/>
      <c r="D53" s="102" t="s">
        <v>806</v>
      </c>
      <c r="E53" s="102" t="s">
        <v>807</v>
      </c>
      <c r="F53" s="102" t="s">
        <v>808</v>
      </c>
      <c r="G53" s="102" t="s">
        <v>809</v>
      </c>
      <c r="H53" s="102" t="s">
        <v>810</v>
      </c>
    </row>
    <row r="54" spans="1:8" ht="25.5">
      <c r="B54" s="116" t="s">
        <v>2979</v>
      </c>
      <c r="C54" s="117" t="s">
        <v>3658</v>
      </c>
      <c r="D54" s="116" t="s">
        <v>155</v>
      </c>
      <c r="E54" s="116" t="s">
        <v>846</v>
      </c>
      <c r="F54" s="118">
        <v>1</v>
      </c>
      <c r="G54" s="119">
        <v>3.8</v>
      </c>
      <c r="H54" s="119">
        <v>3.8</v>
      </c>
    </row>
    <row r="55" spans="1:8" ht="25.5">
      <c r="B55" s="116" t="s">
        <v>2978</v>
      </c>
      <c r="C55" s="117" t="s">
        <v>2969</v>
      </c>
      <c r="D55" s="116" t="s">
        <v>155</v>
      </c>
      <c r="E55" s="116" t="s">
        <v>846</v>
      </c>
      <c r="F55" s="118">
        <v>1</v>
      </c>
      <c r="G55" s="119">
        <v>1.33</v>
      </c>
      <c r="H55" s="119">
        <v>1.33</v>
      </c>
    </row>
    <row r="56" spans="1:8" ht="25.5">
      <c r="B56" s="116" t="s">
        <v>2977</v>
      </c>
      <c r="C56" s="117" t="s">
        <v>2035</v>
      </c>
      <c r="D56" s="116" t="s">
        <v>155</v>
      </c>
      <c r="E56" s="116" t="s">
        <v>846</v>
      </c>
      <c r="F56" s="118">
        <v>1</v>
      </c>
      <c r="G56" s="119">
        <v>1.34</v>
      </c>
      <c r="H56" s="119">
        <v>1.34</v>
      </c>
    </row>
    <row r="57" spans="1:8" ht="25.5">
      <c r="B57" s="116" t="s">
        <v>2976</v>
      </c>
      <c r="C57" s="117" t="s">
        <v>3659</v>
      </c>
      <c r="D57" s="116" t="s">
        <v>155</v>
      </c>
      <c r="E57" s="116" t="s">
        <v>846</v>
      </c>
      <c r="F57" s="118">
        <v>1</v>
      </c>
      <c r="G57" s="119">
        <v>0.61</v>
      </c>
      <c r="H57" s="119">
        <v>0.61</v>
      </c>
    </row>
    <row r="58" spans="1:8" ht="25.5">
      <c r="B58" s="116" t="s">
        <v>2975</v>
      </c>
      <c r="C58" s="117" t="s">
        <v>2039</v>
      </c>
      <c r="D58" s="116" t="s">
        <v>155</v>
      </c>
      <c r="E58" s="116" t="s">
        <v>846</v>
      </c>
      <c r="F58" s="118">
        <v>1</v>
      </c>
      <c r="G58" s="119">
        <v>0.04</v>
      </c>
      <c r="H58" s="119">
        <v>0.04</v>
      </c>
    </row>
    <row r="59" spans="1:8" ht="25.5">
      <c r="B59" s="116" t="s">
        <v>2974</v>
      </c>
      <c r="C59" s="117" t="s">
        <v>2970</v>
      </c>
      <c r="D59" s="116" t="s">
        <v>155</v>
      </c>
      <c r="E59" s="116" t="s">
        <v>846</v>
      </c>
      <c r="F59" s="118">
        <v>1</v>
      </c>
      <c r="G59" s="119">
        <v>1.5</v>
      </c>
      <c r="H59" s="119">
        <v>1.5</v>
      </c>
    </row>
    <row r="60" spans="1:8" ht="12.75" customHeight="1">
      <c r="B60" s="103"/>
      <c r="C60" s="103"/>
      <c r="D60" s="103"/>
      <c r="E60" s="103"/>
      <c r="F60" s="408" t="s">
        <v>2040</v>
      </c>
      <c r="G60" s="408"/>
      <c r="H60" s="120">
        <v>8.6199999999999992</v>
      </c>
    </row>
    <row r="61" spans="1:8">
      <c r="B61" s="407" t="s">
        <v>813</v>
      </c>
      <c r="C61" s="407"/>
      <c r="D61" s="102" t="s">
        <v>806</v>
      </c>
      <c r="E61" s="102" t="s">
        <v>807</v>
      </c>
      <c r="F61" s="102" t="s">
        <v>808</v>
      </c>
      <c r="G61" s="102" t="s">
        <v>809</v>
      </c>
      <c r="H61" s="102" t="s">
        <v>810</v>
      </c>
    </row>
    <row r="62" spans="1:8" ht="25.5">
      <c r="B62" s="116" t="s">
        <v>3660</v>
      </c>
      <c r="C62" s="117" t="s">
        <v>2971</v>
      </c>
      <c r="D62" s="116" t="s">
        <v>155</v>
      </c>
      <c r="E62" s="116" t="s">
        <v>846</v>
      </c>
      <c r="F62" s="118">
        <v>1</v>
      </c>
      <c r="G62" s="119">
        <v>0.12</v>
      </c>
      <c r="H62" s="119">
        <v>0.12</v>
      </c>
    </row>
    <row r="63" spans="1:8" ht="25.5">
      <c r="B63" s="116" t="s">
        <v>2973</v>
      </c>
      <c r="C63" s="117" t="s">
        <v>2972</v>
      </c>
      <c r="D63" s="116" t="s">
        <v>155</v>
      </c>
      <c r="E63" s="116" t="s">
        <v>846</v>
      </c>
      <c r="F63" s="118">
        <v>1</v>
      </c>
      <c r="G63" s="119">
        <v>20.09</v>
      </c>
      <c r="H63" s="119">
        <v>20.09</v>
      </c>
    </row>
    <row r="64" spans="1:8">
      <c r="B64" s="103"/>
      <c r="C64" s="103"/>
      <c r="D64" s="103"/>
      <c r="E64" s="103"/>
      <c r="F64" s="408" t="s">
        <v>814</v>
      </c>
      <c r="G64" s="408"/>
      <c r="H64" s="120">
        <v>20.21</v>
      </c>
    </row>
    <row r="65" spans="1:8" ht="12.75" customHeight="1">
      <c r="B65" s="103"/>
      <c r="C65" s="103"/>
      <c r="D65" s="103"/>
      <c r="E65" s="103"/>
      <c r="F65" s="409" t="s">
        <v>585</v>
      </c>
      <c r="G65" s="409"/>
      <c r="H65" s="101">
        <v>28.83</v>
      </c>
    </row>
    <row r="66" spans="1:8">
      <c r="B66" s="142"/>
      <c r="C66" s="142"/>
      <c r="D66" s="142"/>
      <c r="E66" s="142"/>
      <c r="F66" s="410"/>
      <c r="G66" s="410"/>
      <c r="H66" s="410"/>
    </row>
    <row r="67" spans="1:8" s="245" customFormat="1" ht="12.75" customHeight="1">
      <c r="A67" s="179" t="s">
        <v>2949</v>
      </c>
      <c r="B67" s="179">
        <f>VLOOKUP(A67,ORÇAMENTO!$A$15:$F$743,2,FALSE)</f>
        <v>101460</v>
      </c>
      <c r="C67" s="404" t="str">
        <f>VLOOKUP(B67,ORÇAMENTO!$B$15:$F$743,2,FALSE)</f>
        <v>VIGIA DIURNO COM ENCARGOS COMPLEMENTARES</v>
      </c>
      <c r="D67" s="405"/>
      <c r="E67" s="405"/>
      <c r="F67" s="405"/>
      <c r="G67" s="406"/>
      <c r="H67" s="121" t="str">
        <f>VLOOKUP(B67,ORÇAMENTO!$B$15:$F$743,4,FALSE)</f>
        <v>MES</v>
      </c>
    </row>
    <row r="68" spans="1:8" ht="12.75" customHeight="1">
      <c r="B68" s="407" t="s">
        <v>2031</v>
      </c>
      <c r="C68" s="407"/>
      <c r="D68" s="102" t="s">
        <v>806</v>
      </c>
      <c r="E68" s="102" t="s">
        <v>807</v>
      </c>
      <c r="F68" s="102" t="s">
        <v>808</v>
      </c>
      <c r="G68" s="102" t="s">
        <v>809</v>
      </c>
      <c r="H68" s="102" t="s">
        <v>810</v>
      </c>
    </row>
    <row r="69" spans="1:8">
      <c r="B69" s="116" t="s">
        <v>3661</v>
      </c>
      <c r="C69" s="117" t="s">
        <v>3662</v>
      </c>
      <c r="D69" s="116" t="s">
        <v>125</v>
      </c>
      <c r="E69" s="116" t="s">
        <v>129</v>
      </c>
      <c r="F69" s="118">
        <v>1</v>
      </c>
      <c r="G69" s="119">
        <v>715.63</v>
      </c>
      <c r="H69" s="119">
        <v>715.63</v>
      </c>
    </row>
    <row r="70" spans="1:8">
      <c r="B70" s="116" t="s">
        <v>3663</v>
      </c>
      <c r="C70" s="117" t="s">
        <v>3664</v>
      </c>
      <c r="D70" s="116" t="s">
        <v>125</v>
      </c>
      <c r="E70" s="116" t="s">
        <v>129</v>
      </c>
      <c r="F70" s="118">
        <v>1</v>
      </c>
      <c r="G70" s="119">
        <v>250.24</v>
      </c>
      <c r="H70" s="119">
        <v>250.24</v>
      </c>
    </row>
    <row r="71" spans="1:8">
      <c r="B71" s="116" t="s">
        <v>2047</v>
      </c>
      <c r="C71" s="117" t="s">
        <v>2048</v>
      </c>
      <c r="D71" s="116" t="s">
        <v>125</v>
      </c>
      <c r="E71" s="116" t="s">
        <v>129</v>
      </c>
      <c r="F71" s="118">
        <v>1</v>
      </c>
      <c r="G71" s="119">
        <v>252.08</v>
      </c>
      <c r="H71" s="119">
        <v>252.08</v>
      </c>
    </row>
    <row r="72" spans="1:8" ht="25.5">
      <c r="B72" s="116" t="s">
        <v>3665</v>
      </c>
      <c r="C72" s="117" t="s">
        <v>3666</v>
      </c>
      <c r="D72" s="116" t="s">
        <v>125</v>
      </c>
      <c r="E72" s="116" t="s">
        <v>129</v>
      </c>
      <c r="F72" s="118">
        <v>1</v>
      </c>
      <c r="G72" s="119">
        <v>114.72</v>
      </c>
      <c r="H72" s="119">
        <v>114.72</v>
      </c>
    </row>
    <row r="73" spans="1:8">
      <c r="B73" s="116" t="s">
        <v>2051</v>
      </c>
      <c r="C73" s="117" t="s">
        <v>2052</v>
      </c>
      <c r="D73" s="116" t="s">
        <v>125</v>
      </c>
      <c r="E73" s="116" t="s">
        <v>129</v>
      </c>
      <c r="F73" s="118">
        <v>1</v>
      </c>
      <c r="G73" s="119">
        <v>7.31</v>
      </c>
      <c r="H73" s="119">
        <v>7.31</v>
      </c>
    </row>
    <row r="74" spans="1:8">
      <c r="B74" s="116" t="s">
        <v>3667</v>
      </c>
      <c r="C74" s="117" t="s">
        <v>3668</v>
      </c>
      <c r="D74" s="116" t="s">
        <v>125</v>
      </c>
      <c r="E74" s="116" t="s">
        <v>129</v>
      </c>
      <c r="F74" s="118">
        <v>1</v>
      </c>
      <c r="G74" s="119">
        <v>282.98</v>
      </c>
      <c r="H74" s="119">
        <v>282.98</v>
      </c>
    </row>
    <row r="75" spans="1:8" ht="12.75" customHeight="1">
      <c r="B75" s="103"/>
      <c r="C75" s="103"/>
      <c r="D75" s="103"/>
      <c r="E75" s="103"/>
      <c r="F75" s="408" t="s">
        <v>2040</v>
      </c>
      <c r="G75" s="408"/>
      <c r="H75" s="120">
        <v>1622.96</v>
      </c>
    </row>
    <row r="76" spans="1:8" ht="12.75" customHeight="1">
      <c r="B76" s="407" t="s">
        <v>811</v>
      </c>
      <c r="C76" s="407"/>
      <c r="D76" s="102" t="s">
        <v>806</v>
      </c>
      <c r="E76" s="102" t="s">
        <v>807</v>
      </c>
      <c r="F76" s="102" t="s">
        <v>808</v>
      </c>
      <c r="G76" s="102" t="s">
        <v>809</v>
      </c>
      <c r="H76" s="102" t="s">
        <v>810</v>
      </c>
    </row>
    <row r="77" spans="1:8">
      <c r="B77" s="116" t="s">
        <v>3669</v>
      </c>
      <c r="C77" s="117" t="s">
        <v>3670</v>
      </c>
      <c r="D77" s="116" t="s">
        <v>125</v>
      </c>
      <c r="E77" s="116" t="s">
        <v>129</v>
      </c>
      <c r="F77" s="118">
        <v>1</v>
      </c>
      <c r="G77" s="119">
        <v>2741.53</v>
      </c>
      <c r="H77" s="119">
        <v>2741.53</v>
      </c>
    </row>
    <row r="78" spans="1:8">
      <c r="B78" s="103"/>
      <c r="C78" s="103"/>
      <c r="D78" s="103"/>
      <c r="E78" s="103"/>
      <c r="F78" s="408" t="s">
        <v>812</v>
      </c>
      <c r="G78" s="408"/>
      <c r="H78" s="120">
        <v>2741.53</v>
      </c>
    </row>
    <row r="79" spans="1:8">
      <c r="B79" s="407" t="s">
        <v>813</v>
      </c>
      <c r="C79" s="407"/>
      <c r="D79" s="102" t="s">
        <v>806</v>
      </c>
      <c r="E79" s="102" t="s">
        <v>807</v>
      </c>
      <c r="F79" s="102" t="s">
        <v>808</v>
      </c>
      <c r="G79" s="102" t="s">
        <v>809</v>
      </c>
      <c r="H79" s="102" t="s">
        <v>810</v>
      </c>
    </row>
    <row r="80" spans="1:8">
      <c r="B80" s="116" t="s">
        <v>3671</v>
      </c>
      <c r="C80" s="117" t="s">
        <v>3672</v>
      </c>
      <c r="D80" s="116" t="s">
        <v>125</v>
      </c>
      <c r="E80" s="116" t="s">
        <v>129</v>
      </c>
      <c r="F80" s="118">
        <v>1</v>
      </c>
      <c r="G80" s="119">
        <v>12</v>
      </c>
      <c r="H80" s="119">
        <v>12</v>
      </c>
    </row>
    <row r="81" spans="1:8">
      <c r="B81" s="103"/>
      <c r="C81" s="103"/>
      <c r="D81" s="103"/>
      <c r="E81" s="103"/>
      <c r="F81" s="408" t="s">
        <v>814</v>
      </c>
      <c r="G81" s="408"/>
      <c r="H81" s="120">
        <v>12</v>
      </c>
    </row>
    <row r="82" spans="1:8" ht="12.75" customHeight="1">
      <c r="B82" s="103"/>
      <c r="C82" s="103"/>
      <c r="D82" s="103"/>
      <c r="E82" s="103"/>
      <c r="F82" s="409" t="s">
        <v>585</v>
      </c>
      <c r="G82" s="409"/>
      <c r="H82" s="101">
        <v>4376.49</v>
      </c>
    </row>
    <row r="83" spans="1:8">
      <c r="B83" s="142"/>
      <c r="C83" s="142"/>
      <c r="D83" s="142"/>
      <c r="E83" s="142"/>
      <c r="F83" s="410"/>
      <c r="G83" s="410"/>
      <c r="H83" s="410"/>
    </row>
    <row r="84" spans="1:8" s="245" customFormat="1" ht="12.75" customHeight="1">
      <c r="A84" s="179" t="s">
        <v>3428</v>
      </c>
      <c r="B84" s="179">
        <f>VLOOKUP(A84,ORÇAMENTO!$A$15:$F$743,2,FALSE)</f>
        <v>100309</v>
      </c>
      <c r="C84" s="404" t="str">
        <f>VLOOKUP(B84,ORÇAMENTO!$B$15:$F$743,2,FALSE)</f>
        <v>TÉCNICO EM SEGURANÇA DO TRABALHO COM ENCARGOS COMPLEMENTARES</v>
      </c>
      <c r="D84" s="405"/>
      <c r="E84" s="405"/>
      <c r="F84" s="405"/>
      <c r="G84" s="406"/>
      <c r="H84" s="121" t="str">
        <f>VLOOKUP(B84,ORÇAMENTO!$B$15:$F$743,4,FALSE)</f>
        <v>H</v>
      </c>
    </row>
    <row r="85" spans="1:8" ht="12.75" customHeight="1">
      <c r="B85" s="407" t="s">
        <v>2031</v>
      </c>
      <c r="C85" s="407"/>
      <c r="D85" s="102" t="s">
        <v>806</v>
      </c>
      <c r="E85" s="102" t="s">
        <v>807</v>
      </c>
      <c r="F85" s="102" t="s">
        <v>808</v>
      </c>
      <c r="G85" s="102" t="s">
        <v>809</v>
      </c>
      <c r="H85" s="102" t="s">
        <v>810</v>
      </c>
    </row>
    <row r="86" spans="1:8">
      <c r="B86" s="116" t="s">
        <v>3673</v>
      </c>
      <c r="C86" s="117" t="s">
        <v>3674</v>
      </c>
      <c r="D86" s="116" t="s">
        <v>125</v>
      </c>
      <c r="E86" s="116" t="s">
        <v>127</v>
      </c>
      <c r="F86" s="118">
        <v>1</v>
      </c>
      <c r="G86" s="119">
        <v>0.79</v>
      </c>
      <c r="H86" s="119">
        <v>0.79</v>
      </c>
    </row>
    <row r="87" spans="1:8">
      <c r="B87" s="116" t="s">
        <v>2034</v>
      </c>
      <c r="C87" s="117" t="s">
        <v>2035</v>
      </c>
      <c r="D87" s="116" t="s">
        <v>125</v>
      </c>
      <c r="E87" s="116" t="s">
        <v>127</v>
      </c>
      <c r="F87" s="118">
        <v>1</v>
      </c>
      <c r="G87" s="119">
        <v>1.34</v>
      </c>
      <c r="H87" s="119">
        <v>1.34</v>
      </c>
    </row>
    <row r="88" spans="1:8">
      <c r="B88" s="116" t="s">
        <v>3675</v>
      </c>
      <c r="C88" s="117" t="s">
        <v>3676</v>
      </c>
      <c r="D88" s="116" t="s">
        <v>125</v>
      </c>
      <c r="E88" s="116" t="s">
        <v>127</v>
      </c>
      <c r="F88" s="118">
        <v>1</v>
      </c>
      <c r="G88" s="119">
        <v>0.06</v>
      </c>
      <c r="H88" s="119">
        <v>0.06</v>
      </c>
    </row>
    <row r="89" spans="1:8">
      <c r="B89" s="116" t="s">
        <v>2038</v>
      </c>
      <c r="C89" s="117" t="s">
        <v>2039</v>
      </c>
      <c r="D89" s="116" t="s">
        <v>125</v>
      </c>
      <c r="E89" s="116" t="s">
        <v>127</v>
      </c>
      <c r="F89" s="118">
        <v>1</v>
      </c>
      <c r="G89" s="119">
        <v>0.04</v>
      </c>
      <c r="H89" s="119">
        <v>0.04</v>
      </c>
    </row>
    <row r="90" spans="1:8" ht="12.75" customHeight="1">
      <c r="B90" s="103"/>
      <c r="C90" s="103"/>
      <c r="D90" s="103"/>
      <c r="E90" s="103"/>
      <c r="F90" s="408" t="s">
        <v>2040</v>
      </c>
      <c r="G90" s="408"/>
      <c r="H90" s="120">
        <v>2.23</v>
      </c>
    </row>
    <row r="91" spans="1:8" ht="12.75" customHeight="1">
      <c r="B91" s="407" t="s">
        <v>811</v>
      </c>
      <c r="C91" s="407"/>
      <c r="D91" s="102" t="s">
        <v>806</v>
      </c>
      <c r="E91" s="102" t="s">
        <v>807</v>
      </c>
      <c r="F91" s="102" t="s">
        <v>808</v>
      </c>
      <c r="G91" s="102" t="s">
        <v>809</v>
      </c>
      <c r="H91" s="102" t="s">
        <v>810</v>
      </c>
    </row>
    <row r="92" spans="1:8">
      <c r="B92" s="116" t="s">
        <v>3677</v>
      </c>
      <c r="C92" s="117" t="s">
        <v>3678</v>
      </c>
      <c r="D92" s="116" t="s">
        <v>125</v>
      </c>
      <c r="E92" s="116" t="s">
        <v>127</v>
      </c>
      <c r="F92" s="118">
        <v>1</v>
      </c>
      <c r="G92" s="119">
        <v>49.13</v>
      </c>
      <c r="H92" s="119">
        <v>49.13</v>
      </c>
    </row>
    <row r="93" spans="1:8">
      <c r="B93" s="103"/>
      <c r="C93" s="103"/>
      <c r="D93" s="103"/>
      <c r="E93" s="103"/>
      <c r="F93" s="408" t="s">
        <v>812</v>
      </c>
      <c r="G93" s="408"/>
      <c r="H93" s="120">
        <v>49.13</v>
      </c>
    </row>
    <row r="94" spans="1:8">
      <c r="B94" s="407" t="s">
        <v>813</v>
      </c>
      <c r="C94" s="407"/>
      <c r="D94" s="102" t="s">
        <v>806</v>
      </c>
      <c r="E94" s="102" t="s">
        <v>807</v>
      </c>
      <c r="F94" s="102" t="s">
        <v>808</v>
      </c>
      <c r="G94" s="102" t="s">
        <v>809</v>
      </c>
      <c r="H94" s="102" t="s">
        <v>810</v>
      </c>
    </row>
    <row r="95" spans="1:8" ht="25.5">
      <c r="B95" s="116" t="s">
        <v>3679</v>
      </c>
      <c r="C95" s="117" t="s">
        <v>3680</v>
      </c>
      <c r="D95" s="116" t="s">
        <v>125</v>
      </c>
      <c r="E95" s="116" t="s">
        <v>127</v>
      </c>
      <c r="F95" s="118">
        <v>1</v>
      </c>
      <c r="G95" s="119">
        <v>1.01</v>
      </c>
      <c r="H95" s="119">
        <v>1.01</v>
      </c>
    </row>
    <row r="96" spans="1:8">
      <c r="B96" s="103"/>
      <c r="C96" s="103"/>
      <c r="D96" s="103"/>
      <c r="E96" s="103"/>
      <c r="F96" s="408" t="s">
        <v>814</v>
      </c>
      <c r="G96" s="408"/>
      <c r="H96" s="120">
        <v>1.01</v>
      </c>
    </row>
    <row r="97" spans="1:8" ht="12.75" customHeight="1">
      <c r="B97" s="103"/>
      <c r="C97" s="103"/>
      <c r="D97" s="103"/>
      <c r="E97" s="103"/>
      <c r="F97" s="409" t="s">
        <v>585</v>
      </c>
      <c r="G97" s="409"/>
      <c r="H97" s="101">
        <v>52.37</v>
      </c>
    </row>
    <row r="98" spans="1:8">
      <c r="B98" s="142"/>
      <c r="C98" s="142"/>
      <c r="D98" s="142"/>
      <c r="E98" s="142"/>
      <c r="F98" s="410"/>
      <c r="G98" s="410"/>
      <c r="H98" s="410"/>
    </row>
    <row r="99" spans="1:8" s="245" customFormat="1" ht="12.75" customHeight="1">
      <c r="A99" s="179" t="s">
        <v>134</v>
      </c>
      <c r="B99" s="179">
        <f>VLOOKUP(A99,ORÇAMENTO!$A$15:$F$743,2,FALSE)</f>
        <v>10775</v>
      </c>
      <c r="C99" s="404" t="str">
        <f>VLOOKUP(B99,ORÇAMENTO!$B$15:$F$743,2,FALSE)</f>
        <v>LOCACAO DE CONTAINER 2,30 X 6,00 M, ALT. 2,50 M, COM 1 SANITARIO, PARA ESCRITORIO, COMPLETO, SEM DIVISORIAS INTERNAS (NAO INCLUI MOBILIZACAO/DESMOBILIZACAO)</v>
      </c>
      <c r="D99" s="405"/>
      <c r="E99" s="405"/>
      <c r="F99" s="405"/>
      <c r="G99" s="406"/>
      <c r="H99" s="121" t="str">
        <f>VLOOKUP(B99,ORÇAMENTO!$B$15:$F$743,4,FALSE)</f>
        <v>MES</v>
      </c>
    </row>
    <row r="100" spans="1:8" ht="12.75" customHeight="1">
      <c r="B100" s="407" t="s">
        <v>815</v>
      </c>
      <c r="C100" s="407"/>
      <c r="D100" s="102" t="s">
        <v>806</v>
      </c>
      <c r="E100" s="102" t="s">
        <v>807</v>
      </c>
      <c r="F100" s="102" t="s">
        <v>808</v>
      </c>
      <c r="G100" s="102" t="s">
        <v>809</v>
      </c>
      <c r="H100" s="102" t="s">
        <v>810</v>
      </c>
    </row>
    <row r="101" spans="1:8" ht="25.5">
      <c r="B101" s="116" t="s">
        <v>135</v>
      </c>
      <c r="C101" s="117" t="s">
        <v>136</v>
      </c>
      <c r="D101" s="116" t="s">
        <v>125</v>
      </c>
      <c r="E101" s="116" t="s">
        <v>129</v>
      </c>
      <c r="F101" s="118">
        <v>1</v>
      </c>
      <c r="G101" s="119">
        <v>1500</v>
      </c>
      <c r="H101" s="119">
        <v>1500</v>
      </c>
    </row>
    <row r="102" spans="1:8">
      <c r="B102" s="103"/>
      <c r="C102" s="103"/>
      <c r="D102" s="103"/>
      <c r="E102" s="103"/>
      <c r="F102" s="408" t="s">
        <v>816</v>
      </c>
      <c r="G102" s="408"/>
      <c r="H102" s="120">
        <v>1500</v>
      </c>
    </row>
    <row r="103" spans="1:8" ht="12.75" customHeight="1">
      <c r="B103" s="103"/>
      <c r="C103" s="103"/>
      <c r="D103" s="103"/>
      <c r="E103" s="103"/>
      <c r="F103" s="409" t="s">
        <v>585</v>
      </c>
      <c r="G103" s="409"/>
      <c r="H103" s="101">
        <v>1500</v>
      </c>
    </row>
    <row r="104" spans="1:8">
      <c r="B104" s="142"/>
      <c r="C104" s="142"/>
      <c r="D104" s="142"/>
      <c r="E104" s="142"/>
      <c r="F104" s="410"/>
      <c r="G104" s="410"/>
      <c r="H104" s="410"/>
    </row>
    <row r="105" spans="1:8" s="245" customFormat="1" ht="12.75" customHeight="1">
      <c r="A105" s="179" t="s">
        <v>137</v>
      </c>
      <c r="B105" s="179">
        <f>VLOOKUP(A105,ORÇAMENTO!$A$15:$F$743,2,FALSE)</f>
        <v>10777</v>
      </c>
      <c r="C105" s="404" t="str">
        <f>VLOOKUP(B105,ORÇAMENTO!$B$15:$F$743,2,FALSE)</f>
        <v>LOCACAO DE CONTAINER 2,30 X 4,30 M, ALT. 2,50 M, PARA SANITARIO, COM 3 BACIAS, 4 CHUVEIROS, 1 LAVATORIO E 1 MICTORIO (NAO INCLUI MOBILIZACAO/DESMOBILIZACAO)</v>
      </c>
      <c r="D105" s="405"/>
      <c r="E105" s="405"/>
      <c r="F105" s="405"/>
      <c r="G105" s="406"/>
      <c r="H105" s="121" t="str">
        <f>VLOOKUP(B105,ORÇAMENTO!$B$15:$F$743,4,FALSE)</f>
        <v>MES</v>
      </c>
    </row>
    <row r="106" spans="1:8" ht="12.75" customHeight="1">
      <c r="B106" s="407" t="s">
        <v>815</v>
      </c>
      <c r="C106" s="407"/>
      <c r="D106" s="102" t="s">
        <v>806</v>
      </c>
      <c r="E106" s="102" t="s">
        <v>807</v>
      </c>
      <c r="F106" s="102" t="s">
        <v>808</v>
      </c>
      <c r="G106" s="102" t="s">
        <v>809</v>
      </c>
      <c r="H106" s="102" t="s">
        <v>810</v>
      </c>
    </row>
    <row r="107" spans="1:8" ht="25.5">
      <c r="B107" s="116" t="s">
        <v>138</v>
      </c>
      <c r="C107" s="117" t="s">
        <v>139</v>
      </c>
      <c r="D107" s="116" t="s">
        <v>125</v>
      </c>
      <c r="E107" s="116" t="s">
        <v>129</v>
      </c>
      <c r="F107" s="118">
        <v>1</v>
      </c>
      <c r="G107" s="119">
        <v>1703.12</v>
      </c>
      <c r="H107" s="119">
        <v>1703.12</v>
      </c>
    </row>
    <row r="108" spans="1:8">
      <c r="B108" s="103"/>
      <c r="C108" s="103"/>
      <c r="D108" s="103"/>
      <c r="E108" s="103"/>
      <c r="F108" s="408" t="s">
        <v>816</v>
      </c>
      <c r="G108" s="408"/>
      <c r="H108" s="120">
        <v>1703.12</v>
      </c>
    </row>
    <row r="109" spans="1:8" ht="12.75" customHeight="1">
      <c r="B109" s="103"/>
      <c r="C109" s="103"/>
      <c r="D109" s="103"/>
      <c r="E109" s="103"/>
      <c r="F109" s="409" t="s">
        <v>585</v>
      </c>
      <c r="G109" s="409"/>
      <c r="H109" s="101">
        <v>1703.12</v>
      </c>
    </row>
    <row r="110" spans="1:8">
      <c r="B110" s="142"/>
      <c r="C110" s="142"/>
      <c r="D110" s="142"/>
      <c r="E110" s="142"/>
      <c r="F110" s="410"/>
      <c r="G110" s="410"/>
      <c r="H110" s="410"/>
    </row>
    <row r="111" spans="1:8" s="245" customFormat="1" ht="12.75" customHeight="1">
      <c r="A111" s="179" t="s">
        <v>140</v>
      </c>
      <c r="B111" s="179">
        <f>VLOOKUP(A111,ORÇAMENTO!$A$15:$F$743,2,FALSE)</f>
        <v>10776</v>
      </c>
      <c r="C111" s="404" t="str">
        <f>VLOOKUP(B111,ORÇAMENTO!$B$15:$F$743,2,FALSE)</f>
        <v>LOCACAO DE CONTAINER 2,30 X 6,00 M, ALT. 2,50 M, PARA ALMOXARIFE, SEM DIVISORIAS INTERNAS E SEM SANITARIO (NAO INCLUI MOBILIZACAO/DESMOBILIZACAO)</v>
      </c>
      <c r="D111" s="405"/>
      <c r="E111" s="405"/>
      <c r="F111" s="405"/>
      <c r="G111" s="406"/>
      <c r="H111" s="121" t="str">
        <f>VLOOKUP(B111,ORÇAMENTO!$B$15:$F$743,4,FALSE)</f>
        <v>MES</v>
      </c>
    </row>
    <row r="112" spans="1:8">
      <c r="B112" s="419" t="s">
        <v>815</v>
      </c>
      <c r="C112" s="420"/>
      <c r="D112" s="102" t="s">
        <v>806</v>
      </c>
      <c r="E112" s="102" t="s">
        <v>807</v>
      </c>
      <c r="F112" s="102" t="s">
        <v>808</v>
      </c>
      <c r="G112" s="102" t="s">
        <v>809</v>
      </c>
      <c r="H112" s="102" t="s">
        <v>810</v>
      </c>
    </row>
    <row r="113" spans="1:8" ht="25.5">
      <c r="B113" s="138" t="s">
        <v>141</v>
      </c>
      <c r="C113" s="139" t="s">
        <v>2057</v>
      </c>
      <c r="D113" s="138" t="s">
        <v>125</v>
      </c>
      <c r="E113" s="138" t="s">
        <v>129</v>
      </c>
      <c r="F113" s="140">
        <v>1</v>
      </c>
      <c r="G113" s="141">
        <v>1171.8699999999999</v>
      </c>
      <c r="H113" s="141">
        <v>1171.8699999999999</v>
      </c>
    </row>
    <row r="114" spans="1:8">
      <c r="B114" s="142"/>
      <c r="C114" s="142"/>
      <c r="D114" s="142"/>
      <c r="E114" s="142"/>
      <c r="F114" s="413" t="s">
        <v>816</v>
      </c>
      <c r="G114" s="414"/>
      <c r="H114" s="143">
        <v>1171.8699999999999</v>
      </c>
    </row>
    <row r="115" spans="1:8">
      <c r="B115" s="142"/>
      <c r="C115" s="142"/>
      <c r="D115" s="142"/>
      <c r="E115" s="142"/>
      <c r="F115" s="415" t="s">
        <v>585</v>
      </c>
      <c r="G115" s="416"/>
      <c r="H115" s="101">
        <v>1171.8699999999999</v>
      </c>
    </row>
    <row r="116" spans="1:8">
      <c r="B116" s="142"/>
      <c r="C116" s="142"/>
      <c r="D116" s="142"/>
      <c r="E116" s="142"/>
      <c r="F116" s="410"/>
      <c r="G116" s="410"/>
      <c r="H116" s="410"/>
    </row>
    <row r="117" spans="1:8">
      <c r="B117" s="142"/>
      <c r="C117" s="142"/>
      <c r="D117" s="142"/>
      <c r="E117" s="142"/>
      <c r="F117" s="410"/>
      <c r="G117" s="410"/>
      <c r="H117" s="410"/>
    </row>
    <row r="118" spans="1:8" s="245" customFormat="1" ht="12.75" customHeight="1">
      <c r="A118" s="179" t="s">
        <v>148</v>
      </c>
      <c r="B118" s="179">
        <f>VLOOKUP(A118,ORÇAMENTO!$A$15:$F$743,2,FALSE)</f>
        <v>101509</v>
      </c>
      <c r="C118" s="404" t="str">
        <f>VLOOKUP(B118,ORÇAMENTO!$B$15:$F$743,2,FALSE)</f>
        <v>LIGAÇÃO PROVISÓRIA COM ENTRADA DE ENERGIA AÉREA, PADRÃO LOCAL DA CONCESSIONARIA - FORNECIMENTO E INSTALAÇÃO COMPLETA (INCLUSO TAXAS E DEMAIS DESPESAS)</v>
      </c>
      <c r="D118" s="405"/>
      <c r="E118" s="405"/>
      <c r="F118" s="405"/>
      <c r="G118" s="406"/>
      <c r="H118" s="121" t="str">
        <f>VLOOKUP(B118,ORÇAMENTO!$B$15:$F$743,4,FALSE)</f>
        <v>UN</v>
      </c>
    </row>
    <row r="119" spans="1:8">
      <c r="B119" s="407" t="s">
        <v>820</v>
      </c>
      <c r="C119" s="407"/>
      <c r="D119" s="102" t="s">
        <v>806</v>
      </c>
      <c r="E119" s="102" t="s">
        <v>807</v>
      </c>
      <c r="F119" s="102" t="s">
        <v>808</v>
      </c>
      <c r="G119" s="102" t="s">
        <v>809</v>
      </c>
      <c r="H119" s="102" t="s">
        <v>810</v>
      </c>
    </row>
    <row r="120" spans="1:8" ht="25.5">
      <c r="B120" s="116" t="s">
        <v>2058</v>
      </c>
      <c r="C120" s="117" t="s">
        <v>2059</v>
      </c>
      <c r="D120" s="116" t="s">
        <v>125</v>
      </c>
      <c r="E120" s="116" t="s">
        <v>150</v>
      </c>
      <c r="F120" s="118">
        <v>1</v>
      </c>
      <c r="G120" s="119">
        <v>27.93</v>
      </c>
      <c r="H120" s="119">
        <v>27.93</v>
      </c>
    </row>
    <row r="121" spans="1:8" ht="25.5">
      <c r="B121" s="116" t="s">
        <v>2060</v>
      </c>
      <c r="C121" s="117" t="s">
        <v>2061</v>
      </c>
      <c r="D121" s="116" t="s">
        <v>125</v>
      </c>
      <c r="E121" s="116" t="s">
        <v>150</v>
      </c>
      <c r="F121" s="118">
        <v>2</v>
      </c>
      <c r="G121" s="119">
        <v>1.43</v>
      </c>
      <c r="H121" s="119">
        <v>2.86</v>
      </c>
    </row>
    <row r="122" spans="1:8" ht="25.5">
      <c r="B122" s="116" t="s">
        <v>2062</v>
      </c>
      <c r="C122" s="117" t="s">
        <v>2063</v>
      </c>
      <c r="D122" s="116" t="s">
        <v>125</v>
      </c>
      <c r="E122" s="116" t="s">
        <v>150</v>
      </c>
      <c r="F122" s="118">
        <v>1</v>
      </c>
      <c r="G122" s="119">
        <v>55.41</v>
      </c>
      <c r="H122" s="119">
        <v>55.41</v>
      </c>
    </row>
    <row r="123" spans="1:8" ht="25.5">
      <c r="B123" s="116" t="s">
        <v>2064</v>
      </c>
      <c r="C123" s="117" t="s">
        <v>2065</v>
      </c>
      <c r="D123" s="116" t="s">
        <v>125</v>
      </c>
      <c r="E123" s="116" t="s">
        <v>150</v>
      </c>
      <c r="F123" s="118">
        <v>1</v>
      </c>
      <c r="G123" s="119">
        <v>229.35</v>
      </c>
      <c r="H123" s="119">
        <v>229.35</v>
      </c>
    </row>
    <row r="124" spans="1:8">
      <c r="B124" s="116" t="s">
        <v>2066</v>
      </c>
      <c r="C124" s="117" t="s">
        <v>2067</v>
      </c>
      <c r="D124" s="116" t="s">
        <v>125</v>
      </c>
      <c r="E124" s="116" t="s">
        <v>150</v>
      </c>
      <c r="F124" s="118">
        <v>0.06</v>
      </c>
      <c r="G124" s="119">
        <v>60.18</v>
      </c>
      <c r="H124" s="119">
        <v>3.61</v>
      </c>
    </row>
    <row r="125" spans="1:8" ht="25.5">
      <c r="B125" s="116" t="s">
        <v>832</v>
      </c>
      <c r="C125" s="117" t="s">
        <v>833</v>
      </c>
      <c r="D125" s="116" t="s">
        <v>125</v>
      </c>
      <c r="E125" s="116" t="s">
        <v>150</v>
      </c>
      <c r="F125" s="118">
        <v>1</v>
      </c>
      <c r="G125" s="119">
        <v>4.79</v>
      </c>
      <c r="H125" s="119">
        <v>4.79</v>
      </c>
    </row>
    <row r="126" spans="1:8" ht="25.5">
      <c r="B126" s="116" t="s">
        <v>2068</v>
      </c>
      <c r="C126" s="117" t="s">
        <v>2069</v>
      </c>
      <c r="D126" s="116" t="s">
        <v>125</v>
      </c>
      <c r="E126" s="116" t="s">
        <v>150</v>
      </c>
      <c r="F126" s="118">
        <v>3</v>
      </c>
      <c r="G126" s="119">
        <v>10.73</v>
      </c>
      <c r="H126" s="119">
        <v>32.19</v>
      </c>
    </row>
    <row r="127" spans="1:8">
      <c r="B127" s="116" t="s">
        <v>2070</v>
      </c>
      <c r="C127" s="117" t="s">
        <v>2071</v>
      </c>
      <c r="D127" s="116" t="s">
        <v>125</v>
      </c>
      <c r="E127" s="116" t="s">
        <v>150</v>
      </c>
      <c r="F127" s="118">
        <v>2</v>
      </c>
      <c r="G127" s="119">
        <v>0.32</v>
      </c>
      <c r="H127" s="119">
        <v>0.64</v>
      </c>
    </row>
    <row r="128" spans="1:8">
      <c r="B128" s="116" t="s">
        <v>2072</v>
      </c>
      <c r="C128" s="117" t="s">
        <v>2073</v>
      </c>
      <c r="D128" s="116" t="s">
        <v>125</v>
      </c>
      <c r="E128" s="116" t="s">
        <v>180</v>
      </c>
      <c r="F128" s="118">
        <v>0.16639999999999999</v>
      </c>
      <c r="G128" s="119">
        <v>2.95</v>
      </c>
      <c r="H128" s="119">
        <v>0.49</v>
      </c>
    </row>
    <row r="129" spans="2:8">
      <c r="B129" s="103"/>
      <c r="C129" s="103"/>
      <c r="D129" s="103"/>
      <c r="E129" s="103"/>
      <c r="F129" s="408" t="s">
        <v>831</v>
      </c>
      <c r="G129" s="408"/>
      <c r="H129" s="120">
        <v>357.27</v>
      </c>
    </row>
    <row r="130" spans="2:8" ht="12.75" customHeight="1">
      <c r="B130" s="407" t="s">
        <v>834</v>
      </c>
      <c r="C130" s="407"/>
      <c r="D130" s="102" t="s">
        <v>806</v>
      </c>
      <c r="E130" s="102" t="s">
        <v>807</v>
      </c>
      <c r="F130" s="102" t="s">
        <v>808</v>
      </c>
      <c r="G130" s="102" t="s">
        <v>809</v>
      </c>
      <c r="H130" s="102" t="s">
        <v>810</v>
      </c>
    </row>
    <row r="131" spans="2:8">
      <c r="B131" s="116" t="s">
        <v>2074</v>
      </c>
      <c r="C131" s="117" t="s">
        <v>835</v>
      </c>
      <c r="D131" s="116" t="s">
        <v>125</v>
      </c>
      <c r="E131" s="116" t="s">
        <v>127</v>
      </c>
      <c r="F131" s="118">
        <v>0.32329999999999998</v>
      </c>
      <c r="G131" s="119">
        <v>24.65</v>
      </c>
      <c r="H131" s="119">
        <v>7.97</v>
      </c>
    </row>
    <row r="132" spans="2:8">
      <c r="B132" s="116" t="s">
        <v>2075</v>
      </c>
      <c r="C132" s="117" t="s">
        <v>836</v>
      </c>
      <c r="D132" s="116" t="s">
        <v>125</v>
      </c>
      <c r="E132" s="116" t="s">
        <v>127</v>
      </c>
      <c r="F132" s="118">
        <v>2.9102000000000001</v>
      </c>
      <c r="G132" s="119">
        <v>31.49</v>
      </c>
      <c r="H132" s="119">
        <v>91.64</v>
      </c>
    </row>
    <row r="133" spans="2:8" ht="12.75" customHeight="1">
      <c r="B133" s="103"/>
      <c r="C133" s="103"/>
      <c r="D133" s="103"/>
      <c r="E133" s="103"/>
      <c r="F133" s="408" t="s">
        <v>837</v>
      </c>
      <c r="G133" s="408"/>
      <c r="H133" s="120">
        <v>99.61</v>
      </c>
    </row>
    <row r="134" spans="2:8">
      <c r="B134" s="407" t="s">
        <v>813</v>
      </c>
      <c r="C134" s="407"/>
      <c r="D134" s="102" t="s">
        <v>806</v>
      </c>
      <c r="E134" s="102" t="s">
        <v>807</v>
      </c>
      <c r="F134" s="102" t="s">
        <v>808</v>
      </c>
      <c r="G134" s="102" t="s">
        <v>809</v>
      </c>
      <c r="H134" s="102" t="s">
        <v>810</v>
      </c>
    </row>
    <row r="135" spans="2:8" ht="25.5">
      <c r="B135" s="116" t="s">
        <v>2076</v>
      </c>
      <c r="C135" s="117" t="s">
        <v>2077</v>
      </c>
      <c r="D135" s="116" t="s">
        <v>125</v>
      </c>
      <c r="E135" s="116" t="s">
        <v>174</v>
      </c>
      <c r="F135" s="118">
        <v>1.9400000000000001E-2</v>
      </c>
      <c r="G135" s="119">
        <v>836.42</v>
      </c>
      <c r="H135" s="119">
        <v>16.23</v>
      </c>
    </row>
    <row r="136" spans="2:8" ht="38.25">
      <c r="B136" s="116" t="s">
        <v>2078</v>
      </c>
      <c r="C136" s="117" t="s">
        <v>2079</v>
      </c>
      <c r="D136" s="116" t="s">
        <v>125</v>
      </c>
      <c r="E136" s="116" t="s">
        <v>150</v>
      </c>
      <c r="F136" s="118">
        <v>1</v>
      </c>
      <c r="G136" s="119">
        <v>599.73</v>
      </c>
      <c r="H136" s="119">
        <v>599.73</v>
      </c>
    </row>
    <row r="137" spans="2:8" ht="25.5">
      <c r="B137" s="116" t="s">
        <v>2080</v>
      </c>
      <c r="C137" s="117" t="s">
        <v>2081</v>
      </c>
      <c r="D137" s="116" t="s">
        <v>125</v>
      </c>
      <c r="E137" s="116" t="s">
        <v>180</v>
      </c>
      <c r="F137" s="118">
        <v>22.2</v>
      </c>
      <c r="G137" s="119">
        <v>19.600000000000001</v>
      </c>
      <c r="H137" s="119">
        <v>435.12</v>
      </c>
    </row>
    <row r="138" spans="2:8" ht="25.5">
      <c r="B138" s="116" t="s">
        <v>2082</v>
      </c>
      <c r="C138" s="117" t="s">
        <v>2083</v>
      </c>
      <c r="D138" s="116" t="s">
        <v>125</v>
      </c>
      <c r="E138" s="116" t="s">
        <v>150</v>
      </c>
      <c r="F138" s="118">
        <v>1</v>
      </c>
      <c r="G138" s="119">
        <v>19.53</v>
      </c>
      <c r="H138" s="119">
        <v>19.53</v>
      </c>
    </row>
    <row r="139" spans="2:8">
      <c r="B139" s="116" t="s">
        <v>2084</v>
      </c>
      <c r="C139" s="117" t="s">
        <v>2085</v>
      </c>
      <c r="D139" s="116" t="s">
        <v>125</v>
      </c>
      <c r="E139" s="116" t="s">
        <v>180</v>
      </c>
      <c r="F139" s="118">
        <v>1.95</v>
      </c>
      <c r="G139" s="119">
        <v>71.97</v>
      </c>
      <c r="H139" s="119">
        <v>140.34</v>
      </c>
    </row>
    <row r="140" spans="2:8" ht="25.5">
      <c r="B140" s="116" t="s">
        <v>2086</v>
      </c>
      <c r="C140" s="117" t="s">
        <v>2087</v>
      </c>
      <c r="D140" s="116" t="s">
        <v>125</v>
      </c>
      <c r="E140" s="116" t="s">
        <v>150</v>
      </c>
      <c r="F140" s="118">
        <v>1</v>
      </c>
      <c r="G140" s="119">
        <v>24.99</v>
      </c>
      <c r="H140" s="119">
        <v>24.99</v>
      </c>
    </row>
    <row r="141" spans="2:8" ht="25.5">
      <c r="B141" s="116" t="s">
        <v>2088</v>
      </c>
      <c r="C141" s="117" t="s">
        <v>2089</v>
      </c>
      <c r="D141" s="116" t="s">
        <v>125</v>
      </c>
      <c r="E141" s="116" t="s">
        <v>150</v>
      </c>
      <c r="F141" s="118">
        <v>1</v>
      </c>
      <c r="G141" s="119">
        <v>22.85</v>
      </c>
      <c r="H141" s="119">
        <v>22.85</v>
      </c>
    </row>
    <row r="142" spans="2:8" ht="25.5">
      <c r="B142" s="116" t="s">
        <v>2090</v>
      </c>
      <c r="C142" s="117" t="s">
        <v>2091</v>
      </c>
      <c r="D142" s="116" t="s">
        <v>125</v>
      </c>
      <c r="E142" s="116" t="s">
        <v>150</v>
      </c>
      <c r="F142" s="118">
        <v>1</v>
      </c>
      <c r="G142" s="119">
        <v>129.68</v>
      </c>
      <c r="H142" s="119">
        <v>129.68</v>
      </c>
    </row>
    <row r="143" spans="2:8" ht="25.5">
      <c r="B143" s="116" t="s">
        <v>2092</v>
      </c>
      <c r="C143" s="117" t="s">
        <v>2093</v>
      </c>
      <c r="D143" s="116" t="s">
        <v>125</v>
      </c>
      <c r="E143" s="116" t="s">
        <v>180</v>
      </c>
      <c r="F143" s="118">
        <v>6.05</v>
      </c>
      <c r="G143" s="119">
        <v>20.58</v>
      </c>
      <c r="H143" s="119">
        <v>124.51</v>
      </c>
    </row>
    <row r="144" spans="2:8" ht="25.5">
      <c r="B144" s="116" t="s">
        <v>2094</v>
      </c>
      <c r="C144" s="117" t="s">
        <v>2095</v>
      </c>
      <c r="D144" s="116" t="s">
        <v>125</v>
      </c>
      <c r="E144" s="116" t="s">
        <v>150</v>
      </c>
      <c r="F144" s="118">
        <v>1</v>
      </c>
      <c r="G144" s="119">
        <v>109.59</v>
      </c>
      <c r="H144" s="119">
        <v>109.59</v>
      </c>
    </row>
    <row r="145" spans="1:8" ht="25.5">
      <c r="B145" s="116" t="s">
        <v>2096</v>
      </c>
      <c r="C145" s="117" t="s">
        <v>2097</v>
      </c>
      <c r="D145" s="116" t="s">
        <v>125</v>
      </c>
      <c r="E145" s="116" t="s">
        <v>150</v>
      </c>
      <c r="F145" s="118">
        <v>1</v>
      </c>
      <c r="G145" s="119">
        <v>14.06</v>
      </c>
      <c r="H145" s="119">
        <v>14.06</v>
      </c>
    </row>
    <row r="146" spans="1:8">
      <c r="B146" s="103"/>
      <c r="C146" s="103"/>
      <c r="D146" s="103"/>
      <c r="E146" s="103"/>
      <c r="F146" s="408" t="s">
        <v>814</v>
      </c>
      <c r="G146" s="408"/>
      <c r="H146" s="120">
        <v>1636.63</v>
      </c>
    </row>
    <row r="147" spans="1:8" ht="12.75" customHeight="1">
      <c r="B147" s="103"/>
      <c r="C147" s="103"/>
      <c r="D147" s="103"/>
      <c r="E147" s="103"/>
      <c r="F147" s="409" t="s">
        <v>585</v>
      </c>
      <c r="G147" s="409"/>
      <c r="H147" s="101">
        <v>2093.48</v>
      </c>
    </row>
    <row r="148" spans="1:8">
      <c r="B148" s="142"/>
      <c r="C148" s="142"/>
      <c r="D148" s="142"/>
      <c r="E148" s="142"/>
      <c r="F148" s="410"/>
      <c r="G148" s="410"/>
      <c r="H148" s="410"/>
    </row>
    <row r="149" spans="1:8" s="245" customFormat="1" ht="12.75" customHeight="1">
      <c r="A149" s="179" t="s">
        <v>151</v>
      </c>
      <c r="B149" s="179">
        <f>VLOOKUP(A149,ORÇAMENTO!$A$15:$F$743,2,FALSE)</f>
        <v>95648</v>
      </c>
      <c r="C149" s="404" t="str">
        <f>VLOOKUP(B149,ORÇAMENTO!$B$15:$F$743,2,FALSE)</f>
        <v>LIGAÇÃO DE ÁGUA PROVISÓRIA PARA CANTEIRO - FORNECIMENTO E INSTALAÇÃO COMPLETA (INCLUSO TAXAS E DEMAIS DESPESAS)</v>
      </c>
      <c r="D149" s="405"/>
      <c r="E149" s="405"/>
      <c r="F149" s="405"/>
      <c r="G149" s="406"/>
      <c r="H149" s="121" t="str">
        <f>VLOOKUP(B149,ORÇAMENTO!$B$15:$F$743,4,FALSE)</f>
        <v>UN</v>
      </c>
    </row>
    <row r="150" spans="1:8">
      <c r="B150" s="407" t="s">
        <v>820</v>
      </c>
      <c r="C150" s="407"/>
      <c r="D150" s="102" t="s">
        <v>806</v>
      </c>
      <c r="E150" s="102" t="s">
        <v>807</v>
      </c>
      <c r="F150" s="102" t="s">
        <v>808</v>
      </c>
      <c r="G150" s="102" t="s">
        <v>809</v>
      </c>
      <c r="H150" s="102" t="s">
        <v>810</v>
      </c>
    </row>
    <row r="151" spans="1:8">
      <c r="B151" s="116" t="s">
        <v>2098</v>
      </c>
      <c r="C151" s="117" t="s">
        <v>2099</v>
      </c>
      <c r="D151" s="116" t="s">
        <v>125</v>
      </c>
      <c r="E151" s="116" t="s">
        <v>150</v>
      </c>
      <c r="F151" s="118">
        <v>0.98</v>
      </c>
      <c r="G151" s="119">
        <v>33.57</v>
      </c>
      <c r="H151" s="119">
        <v>32.9</v>
      </c>
    </row>
    <row r="152" spans="1:8">
      <c r="B152" s="116" t="s">
        <v>2100</v>
      </c>
      <c r="C152" s="117" t="s">
        <v>2101</v>
      </c>
      <c r="D152" s="116" t="s">
        <v>125</v>
      </c>
      <c r="E152" s="116" t="s">
        <v>150</v>
      </c>
      <c r="F152" s="118">
        <v>1</v>
      </c>
      <c r="G152" s="119">
        <v>27.3</v>
      </c>
      <c r="H152" s="119">
        <v>27.3</v>
      </c>
    </row>
    <row r="153" spans="1:8">
      <c r="B153" s="116" t="s">
        <v>2102</v>
      </c>
      <c r="C153" s="117" t="s">
        <v>2103</v>
      </c>
      <c r="D153" s="116" t="s">
        <v>125</v>
      </c>
      <c r="E153" s="116" t="s">
        <v>150</v>
      </c>
      <c r="F153" s="118">
        <v>2</v>
      </c>
      <c r="G153" s="119">
        <v>24.75</v>
      </c>
      <c r="H153" s="119">
        <v>49.5</v>
      </c>
    </row>
    <row r="154" spans="1:8">
      <c r="B154" s="116" t="s">
        <v>2104</v>
      </c>
      <c r="C154" s="117" t="s">
        <v>2105</v>
      </c>
      <c r="D154" s="116" t="s">
        <v>125</v>
      </c>
      <c r="E154" s="116" t="s">
        <v>150</v>
      </c>
      <c r="F154" s="118">
        <v>1.32E-2</v>
      </c>
      <c r="G154" s="119">
        <v>14.38</v>
      </c>
      <c r="H154" s="119">
        <v>0.19</v>
      </c>
    </row>
    <row r="155" spans="1:8">
      <c r="B155" s="116" t="s">
        <v>2106</v>
      </c>
      <c r="C155" s="117" t="s">
        <v>2107</v>
      </c>
      <c r="D155" s="116" t="s">
        <v>125</v>
      </c>
      <c r="E155" s="116" t="s">
        <v>150</v>
      </c>
      <c r="F155" s="118">
        <v>2</v>
      </c>
      <c r="G155" s="119">
        <v>7.96</v>
      </c>
      <c r="H155" s="119">
        <v>15.92</v>
      </c>
    </row>
    <row r="156" spans="1:8">
      <c r="B156" s="116" t="s">
        <v>2108</v>
      </c>
      <c r="C156" s="117" t="s">
        <v>2109</v>
      </c>
      <c r="D156" s="116" t="s">
        <v>125</v>
      </c>
      <c r="E156" s="116" t="s">
        <v>150</v>
      </c>
      <c r="F156" s="118">
        <v>2</v>
      </c>
      <c r="G156" s="119">
        <v>56.59</v>
      </c>
      <c r="H156" s="119">
        <v>113.18</v>
      </c>
    </row>
    <row r="157" spans="1:8">
      <c r="B157" s="116" t="s">
        <v>2110</v>
      </c>
      <c r="C157" s="117" t="s">
        <v>2111</v>
      </c>
      <c r="D157" s="116" t="s">
        <v>125</v>
      </c>
      <c r="E157" s="116" t="s">
        <v>150</v>
      </c>
      <c r="F157" s="118">
        <v>1</v>
      </c>
      <c r="G157" s="119">
        <v>64.34</v>
      </c>
      <c r="H157" s="119">
        <v>64.34</v>
      </c>
    </row>
    <row r="158" spans="1:8">
      <c r="B158" s="116" t="s">
        <v>2112</v>
      </c>
      <c r="C158" s="117" t="s">
        <v>2113</v>
      </c>
      <c r="D158" s="116" t="s">
        <v>125</v>
      </c>
      <c r="E158" s="116" t="s">
        <v>180</v>
      </c>
      <c r="F158" s="118">
        <v>2.9904999999999999</v>
      </c>
      <c r="G158" s="119">
        <v>28.15</v>
      </c>
      <c r="H158" s="119">
        <v>84.18</v>
      </c>
    </row>
    <row r="159" spans="1:8">
      <c r="B159" s="116" t="s">
        <v>2114</v>
      </c>
      <c r="C159" s="117" t="s">
        <v>2115</v>
      </c>
      <c r="D159" s="116" t="s">
        <v>125</v>
      </c>
      <c r="E159" s="116" t="s">
        <v>180</v>
      </c>
      <c r="F159" s="118">
        <v>0.94440000000000002</v>
      </c>
      <c r="G159" s="119">
        <v>72.03</v>
      </c>
      <c r="H159" s="119">
        <v>68.03</v>
      </c>
    </row>
    <row r="160" spans="1:8">
      <c r="B160" s="103"/>
      <c r="C160" s="103"/>
      <c r="D160" s="103"/>
      <c r="E160" s="103"/>
      <c r="F160" s="408" t="s">
        <v>831</v>
      </c>
      <c r="G160" s="408"/>
      <c r="H160" s="120">
        <v>455.54</v>
      </c>
    </row>
    <row r="161" spans="1:8" ht="12.75" customHeight="1">
      <c r="B161" s="407" t="s">
        <v>834</v>
      </c>
      <c r="C161" s="407"/>
      <c r="D161" s="102" t="s">
        <v>806</v>
      </c>
      <c r="E161" s="102" t="s">
        <v>807</v>
      </c>
      <c r="F161" s="102" t="s">
        <v>808</v>
      </c>
      <c r="G161" s="102" t="s">
        <v>809</v>
      </c>
      <c r="H161" s="102" t="s">
        <v>810</v>
      </c>
    </row>
    <row r="162" spans="1:8">
      <c r="B162" s="116" t="s">
        <v>2116</v>
      </c>
      <c r="C162" s="117" t="s">
        <v>838</v>
      </c>
      <c r="D162" s="116" t="s">
        <v>125</v>
      </c>
      <c r="E162" s="116" t="s">
        <v>127</v>
      </c>
      <c r="F162" s="118">
        <v>1.6420999999999999</v>
      </c>
      <c r="G162" s="119">
        <v>23.63</v>
      </c>
      <c r="H162" s="119">
        <v>38.799999999999997</v>
      </c>
    </row>
    <row r="163" spans="1:8">
      <c r="B163" s="116" t="s">
        <v>2117</v>
      </c>
      <c r="C163" s="117" t="s">
        <v>839</v>
      </c>
      <c r="D163" s="116" t="s">
        <v>125</v>
      </c>
      <c r="E163" s="116" t="s">
        <v>127</v>
      </c>
      <c r="F163" s="118">
        <v>1.6420999999999999</v>
      </c>
      <c r="G163" s="119">
        <v>30.33</v>
      </c>
      <c r="H163" s="119">
        <v>49.8</v>
      </c>
    </row>
    <row r="164" spans="1:8" ht="12.75" customHeight="1">
      <c r="B164" s="103"/>
      <c r="C164" s="103"/>
      <c r="D164" s="103"/>
      <c r="E164" s="103"/>
      <c r="F164" s="408" t="s">
        <v>837</v>
      </c>
      <c r="G164" s="408"/>
      <c r="H164" s="120">
        <v>88.6</v>
      </c>
    </row>
    <row r="165" spans="1:8" ht="12.75" customHeight="1">
      <c r="B165" s="103"/>
      <c r="C165" s="103"/>
      <c r="D165" s="103"/>
      <c r="E165" s="103"/>
      <c r="F165" s="409" t="s">
        <v>585</v>
      </c>
      <c r="G165" s="409"/>
      <c r="H165" s="101">
        <v>544.11</v>
      </c>
    </row>
    <row r="166" spans="1:8">
      <c r="B166" s="142"/>
      <c r="C166" s="142"/>
      <c r="D166" s="142"/>
      <c r="E166" s="142"/>
      <c r="F166" s="410"/>
      <c r="G166" s="410"/>
      <c r="H166" s="410"/>
    </row>
    <row r="167" spans="1:8" s="245" customFormat="1" ht="39.75" customHeight="1">
      <c r="A167" s="179" t="s">
        <v>153</v>
      </c>
      <c r="B167" s="280" t="str">
        <f>VLOOKUP(A167,ORÇAMENTO!$A$15:$F$743,2,FALSE)</f>
        <v>8005508200SI104154</v>
      </c>
      <c r="C167" s="404" t="str">
        <f>VLOOKUP(B167,ORÇAMENTO!$B$15:$F$743,2,FALSE)</f>
        <v>LIGAÇÃO PREDIAL PROVISÓRIA DE ESGOTO, REDE DN 150 MM, COLETOR PREDIAL DN 100 MM, L = 6,0 M, LARGURA DA VALA = 0,65 M; COM SELIM E CURVA 90 GRAUS; ESCAVAÇÃO MANUAL, PREPARO DE FUNDO DE VALA E REATERRO COMPACTADO. AF_06/2022</v>
      </c>
      <c r="D167" s="405"/>
      <c r="E167" s="405"/>
      <c r="F167" s="405"/>
      <c r="G167" s="406"/>
      <c r="H167" s="121" t="str">
        <f>VLOOKUP(B167,ORÇAMENTO!$B$15:$F$743,4,FALSE)</f>
        <v>UN</v>
      </c>
    </row>
    <row r="168" spans="1:8">
      <c r="B168" s="407" t="s">
        <v>813</v>
      </c>
      <c r="C168" s="407"/>
      <c r="D168" s="102" t="s">
        <v>806</v>
      </c>
      <c r="E168" s="102" t="s">
        <v>807</v>
      </c>
      <c r="F168" s="102" t="s">
        <v>808</v>
      </c>
      <c r="G168" s="102" t="s">
        <v>809</v>
      </c>
      <c r="H168" s="102" t="s">
        <v>810</v>
      </c>
    </row>
    <row r="169" spans="1:8" ht="25.5">
      <c r="B169" s="116" t="s">
        <v>2923</v>
      </c>
      <c r="C169" s="117" t="s">
        <v>2924</v>
      </c>
      <c r="D169" s="116" t="s">
        <v>155</v>
      </c>
      <c r="E169" s="116" t="s">
        <v>840</v>
      </c>
      <c r="F169" s="118">
        <v>1</v>
      </c>
      <c r="G169" s="119">
        <v>64.680000000000007</v>
      </c>
      <c r="H169" s="119">
        <v>64.680000000000007</v>
      </c>
    </row>
    <row r="170" spans="1:8" ht="25.5">
      <c r="B170" s="116" t="s">
        <v>2925</v>
      </c>
      <c r="C170" s="117" t="s">
        <v>506</v>
      </c>
      <c r="D170" s="116" t="s">
        <v>155</v>
      </c>
      <c r="E170" s="116" t="s">
        <v>2926</v>
      </c>
      <c r="F170" s="118">
        <v>4.9863999999999997</v>
      </c>
      <c r="G170" s="119">
        <v>89.76</v>
      </c>
      <c r="H170" s="119">
        <v>447.58</v>
      </c>
    </row>
    <row r="171" spans="1:8" ht="25.5">
      <c r="B171" s="116" t="s">
        <v>2927</v>
      </c>
      <c r="C171" s="117" t="s">
        <v>2118</v>
      </c>
      <c r="D171" s="116" t="s">
        <v>155</v>
      </c>
      <c r="E171" s="116" t="s">
        <v>2926</v>
      </c>
      <c r="F171" s="118">
        <v>0.19500000000000001</v>
      </c>
      <c r="G171" s="119">
        <v>349.82</v>
      </c>
      <c r="H171" s="119">
        <v>68.209999999999994</v>
      </c>
    </row>
    <row r="172" spans="1:8" ht="25.5">
      <c r="B172" s="116" t="s">
        <v>2928</v>
      </c>
      <c r="C172" s="117" t="s">
        <v>238</v>
      </c>
      <c r="D172" s="116" t="s">
        <v>155</v>
      </c>
      <c r="E172" s="116" t="s">
        <v>2926</v>
      </c>
      <c r="F172" s="118">
        <v>4.7442000000000002</v>
      </c>
      <c r="G172" s="119">
        <v>25.97</v>
      </c>
      <c r="H172" s="119">
        <v>123.21</v>
      </c>
    </row>
    <row r="173" spans="1:8" ht="25.5">
      <c r="B173" s="116" t="s">
        <v>2929</v>
      </c>
      <c r="C173" s="117" t="s">
        <v>2930</v>
      </c>
      <c r="D173" s="116" t="s">
        <v>155</v>
      </c>
      <c r="E173" s="116" t="s">
        <v>840</v>
      </c>
      <c r="F173" s="118">
        <v>1</v>
      </c>
      <c r="G173" s="119">
        <v>41.91</v>
      </c>
      <c r="H173" s="119">
        <v>41.91</v>
      </c>
    </row>
    <row r="174" spans="1:8" ht="25.5">
      <c r="B174" s="116" t="s">
        <v>2931</v>
      </c>
      <c r="C174" s="117" t="s">
        <v>2932</v>
      </c>
      <c r="D174" s="116" t="s">
        <v>155</v>
      </c>
      <c r="E174" s="116" t="s">
        <v>841</v>
      </c>
      <c r="F174" s="118">
        <v>6.2</v>
      </c>
      <c r="G174" s="119">
        <v>48.88</v>
      </c>
      <c r="H174" s="119">
        <v>303.06</v>
      </c>
    </row>
    <row r="175" spans="1:8">
      <c r="B175" s="103"/>
      <c r="C175" s="103"/>
      <c r="D175" s="103"/>
      <c r="E175" s="103"/>
      <c r="F175" s="408" t="s">
        <v>814</v>
      </c>
      <c r="G175" s="408"/>
      <c r="H175" s="120">
        <v>1048.6500000000001</v>
      </c>
    </row>
    <row r="176" spans="1:8" ht="12.75" customHeight="1">
      <c r="B176" s="103"/>
      <c r="C176" s="103"/>
      <c r="D176" s="103"/>
      <c r="E176" s="103"/>
      <c r="F176" s="409" t="s">
        <v>585</v>
      </c>
      <c r="G176" s="409"/>
      <c r="H176" s="101">
        <v>1048.6199999999999</v>
      </c>
    </row>
    <row r="177" spans="1:8">
      <c r="B177" s="142"/>
      <c r="C177" s="142"/>
      <c r="D177" s="142"/>
      <c r="E177" s="142"/>
      <c r="F177" s="410"/>
      <c r="G177" s="410"/>
      <c r="H177" s="410"/>
    </row>
    <row r="178" spans="1:8" s="245" customFormat="1" ht="12.75" customHeight="1">
      <c r="A178" s="179" t="s">
        <v>157</v>
      </c>
      <c r="B178" s="179">
        <f>VLOOKUP(A178,ORÇAMENTO!$A$15:$F$743,2,FALSE)</f>
        <v>102607</v>
      </c>
      <c r="C178" s="404" t="str">
        <f>VLOOKUP(B178,ORÇAMENTO!$B$15:$F$743,2,FALSE)</f>
        <v>CAIXA D´ÁGUA EM POLIETILENO, 1000 LITROS - FORNECIMENTO E INSTALAÇÃO. AF_06/2021</v>
      </c>
      <c r="D178" s="405"/>
      <c r="E178" s="405"/>
      <c r="F178" s="405"/>
      <c r="G178" s="406"/>
      <c r="H178" s="121" t="str">
        <f>VLOOKUP(B178,ORÇAMENTO!$B$15:$F$743,4,FALSE)</f>
        <v>UN</v>
      </c>
    </row>
    <row r="179" spans="1:8">
      <c r="B179" s="407" t="s">
        <v>820</v>
      </c>
      <c r="C179" s="407"/>
      <c r="D179" s="102" t="s">
        <v>806</v>
      </c>
      <c r="E179" s="102" t="s">
        <v>807</v>
      </c>
      <c r="F179" s="102" t="s">
        <v>808</v>
      </c>
      <c r="G179" s="102" t="s">
        <v>809</v>
      </c>
      <c r="H179" s="102" t="s">
        <v>810</v>
      </c>
    </row>
    <row r="180" spans="1:8">
      <c r="B180" s="116" t="s">
        <v>2119</v>
      </c>
      <c r="C180" s="117" t="s">
        <v>2120</v>
      </c>
      <c r="D180" s="116" t="s">
        <v>125</v>
      </c>
      <c r="E180" s="116" t="s">
        <v>150</v>
      </c>
      <c r="F180" s="118">
        <v>1</v>
      </c>
      <c r="G180" s="119">
        <v>429</v>
      </c>
      <c r="H180" s="119">
        <v>429</v>
      </c>
    </row>
    <row r="181" spans="1:8">
      <c r="B181" s="103"/>
      <c r="C181" s="103"/>
      <c r="D181" s="103"/>
      <c r="E181" s="103"/>
      <c r="F181" s="408" t="s">
        <v>831</v>
      </c>
      <c r="G181" s="408"/>
      <c r="H181" s="120">
        <v>429</v>
      </c>
    </row>
    <row r="182" spans="1:8" ht="12.75" customHeight="1">
      <c r="B182" s="407" t="s">
        <v>834</v>
      </c>
      <c r="C182" s="407"/>
      <c r="D182" s="102" t="s">
        <v>806</v>
      </c>
      <c r="E182" s="102" t="s">
        <v>807</v>
      </c>
      <c r="F182" s="102" t="s">
        <v>808</v>
      </c>
      <c r="G182" s="102" t="s">
        <v>809</v>
      </c>
      <c r="H182" s="102" t="s">
        <v>810</v>
      </c>
    </row>
    <row r="183" spans="1:8">
      <c r="B183" s="116" t="s">
        <v>2116</v>
      </c>
      <c r="C183" s="117" t="s">
        <v>838</v>
      </c>
      <c r="D183" s="116" t="s">
        <v>125</v>
      </c>
      <c r="E183" s="116" t="s">
        <v>127</v>
      </c>
      <c r="F183" s="118">
        <v>0.151</v>
      </c>
      <c r="G183" s="119">
        <v>23.63</v>
      </c>
      <c r="H183" s="119">
        <v>3.57</v>
      </c>
    </row>
    <row r="184" spans="1:8">
      <c r="B184" s="116" t="s">
        <v>2117</v>
      </c>
      <c r="C184" s="117" t="s">
        <v>839</v>
      </c>
      <c r="D184" s="116" t="s">
        <v>125</v>
      </c>
      <c r="E184" s="116" t="s">
        <v>127</v>
      </c>
      <c r="F184" s="118">
        <v>0.151</v>
      </c>
      <c r="G184" s="119">
        <v>30.33</v>
      </c>
      <c r="H184" s="119">
        <v>4.58</v>
      </c>
    </row>
    <row r="185" spans="1:8" ht="12.75" customHeight="1">
      <c r="B185" s="103"/>
      <c r="C185" s="103"/>
      <c r="D185" s="103"/>
      <c r="E185" s="103"/>
      <c r="F185" s="408" t="s">
        <v>837</v>
      </c>
      <c r="G185" s="408"/>
      <c r="H185" s="120">
        <v>8.15</v>
      </c>
    </row>
    <row r="186" spans="1:8" ht="12.75" customHeight="1">
      <c r="B186" s="103"/>
      <c r="C186" s="103"/>
      <c r="D186" s="103"/>
      <c r="E186" s="103"/>
      <c r="F186" s="409" t="s">
        <v>585</v>
      </c>
      <c r="G186" s="409"/>
      <c r="H186" s="101">
        <v>437.13</v>
      </c>
    </row>
    <row r="187" spans="1:8">
      <c r="B187" s="142"/>
      <c r="C187" s="142"/>
      <c r="D187" s="142"/>
      <c r="E187" s="142"/>
      <c r="F187" s="410"/>
      <c r="G187" s="410"/>
      <c r="H187" s="410"/>
    </row>
    <row r="188" spans="1:8" s="245" customFormat="1" ht="12.75" customHeight="1">
      <c r="A188" s="179" t="s">
        <v>161</v>
      </c>
      <c r="B188" s="179">
        <f>VLOOKUP(A188,ORÇAMENTO!$A$15:$F$743,2,FALSE)</f>
        <v>98459</v>
      </c>
      <c r="C188" s="404" t="str">
        <f>VLOOKUP(B188,ORÇAMENTO!$B$15:$F$743,2,FALSE)</f>
        <v>TAPUME COM TELHA METÁLICA. AF_03/2024</v>
      </c>
      <c r="D188" s="405"/>
      <c r="E188" s="405"/>
      <c r="F188" s="405"/>
      <c r="G188" s="406"/>
      <c r="H188" s="121" t="str">
        <f>VLOOKUP(B188,ORÇAMENTO!$B$15:$F$743,4,FALSE)</f>
        <v>M2</v>
      </c>
    </row>
    <row r="189" spans="1:8" ht="12.75" customHeight="1">
      <c r="B189" s="407" t="s">
        <v>2121</v>
      </c>
      <c r="C189" s="407"/>
      <c r="D189" s="102" t="s">
        <v>806</v>
      </c>
      <c r="E189" s="102" t="s">
        <v>807</v>
      </c>
      <c r="F189" s="102" t="s">
        <v>808</v>
      </c>
      <c r="G189" s="102" t="s">
        <v>809</v>
      </c>
      <c r="H189" s="102" t="s">
        <v>810</v>
      </c>
    </row>
    <row r="190" spans="1:8" ht="25.5">
      <c r="B190" s="116" t="s">
        <v>2122</v>
      </c>
      <c r="C190" s="117" t="s">
        <v>2123</v>
      </c>
      <c r="D190" s="116" t="s">
        <v>125</v>
      </c>
      <c r="E190" s="116" t="s">
        <v>2124</v>
      </c>
      <c r="F190" s="118">
        <v>2.64E-2</v>
      </c>
      <c r="G190" s="119">
        <v>25.91</v>
      </c>
      <c r="H190" s="119">
        <v>0.68</v>
      </c>
    </row>
    <row r="191" spans="1:8" ht="25.5">
      <c r="B191" s="116" t="s">
        <v>2125</v>
      </c>
      <c r="C191" s="117" t="s">
        <v>2126</v>
      </c>
      <c r="D191" s="116" t="s">
        <v>125</v>
      </c>
      <c r="E191" s="116" t="s">
        <v>2127</v>
      </c>
      <c r="F191" s="118">
        <v>6.6E-3</v>
      </c>
      <c r="G191" s="119">
        <v>27.13</v>
      </c>
      <c r="H191" s="119">
        <v>0.18</v>
      </c>
    </row>
    <row r="192" spans="1:8" ht="12.75" customHeight="1">
      <c r="B192" s="103"/>
      <c r="C192" s="103"/>
      <c r="D192" s="103"/>
      <c r="E192" s="103"/>
      <c r="F192" s="408" t="s">
        <v>2128</v>
      </c>
      <c r="G192" s="408"/>
      <c r="H192" s="120">
        <v>0.86</v>
      </c>
    </row>
    <row r="193" spans="1:8">
      <c r="B193" s="407" t="s">
        <v>820</v>
      </c>
      <c r="C193" s="407"/>
      <c r="D193" s="102" t="s">
        <v>806</v>
      </c>
      <c r="E193" s="102" t="s">
        <v>807</v>
      </c>
      <c r="F193" s="102" t="s">
        <v>808</v>
      </c>
      <c r="G193" s="102" t="s">
        <v>809</v>
      </c>
      <c r="H193" s="102" t="s">
        <v>810</v>
      </c>
    </row>
    <row r="194" spans="1:8">
      <c r="B194" s="116" t="s">
        <v>2129</v>
      </c>
      <c r="C194" s="117" t="s">
        <v>2130</v>
      </c>
      <c r="D194" s="116" t="s">
        <v>125</v>
      </c>
      <c r="E194" s="116" t="s">
        <v>180</v>
      </c>
      <c r="F194" s="118">
        <v>1.2273000000000001</v>
      </c>
      <c r="G194" s="119">
        <v>7.6</v>
      </c>
      <c r="H194" s="119">
        <v>9.33</v>
      </c>
    </row>
    <row r="195" spans="1:8">
      <c r="B195" s="116" t="s">
        <v>842</v>
      </c>
      <c r="C195" s="117" t="s">
        <v>843</v>
      </c>
      <c r="D195" s="116" t="s">
        <v>125</v>
      </c>
      <c r="E195" s="116" t="s">
        <v>217</v>
      </c>
      <c r="F195" s="118">
        <v>6.8000000000000005E-2</v>
      </c>
      <c r="G195" s="119">
        <v>20</v>
      </c>
      <c r="H195" s="119">
        <v>1.36</v>
      </c>
    </row>
    <row r="196" spans="1:8">
      <c r="B196" s="116" t="s">
        <v>2131</v>
      </c>
      <c r="C196" s="117" t="s">
        <v>2132</v>
      </c>
      <c r="D196" s="116" t="s">
        <v>125</v>
      </c>
      <c r="E196" s="116" t="s">
        <v>180</v>
      </c>
      <c r="F196" s="118">
        <v>2</v>
      </c>
      <c r="G196" s="119">
        <v>5.42</v>
      </c>
      <c r="H196" s="119">
        <v>10.84</v>
      </c>
    </row>
    <row r="197" spans="1:8" ht="25.5">
      <c r="B197" s="116" t="s">
        <v>2133</v>
      </c>
      <c r="C197" s="117" t="s">
        <v>2134</v>
      </c>
      <c r="D197" s="116" t="s">
        <v>125</v>
      </c>
      <c r="E197" s="116" t="s">
        <v>145</v>
      </c>
      <c r="F197" s="118">
        <v>0.58530000000000004</v>
      </c>
      <c r="G197" s="119">
        <v>44.41</v>
      </c>
      <c r="H197" s="119">
        <v>25.99</v>
      </c>
    </row>
    <row r="198" spans="1:8">
      <c r="B198" s="103"/>
      <c r="C198" s="103"/>
      <c r="D198" s="103"/>
      <c r="E198" s="103"/>
      <c r="F198" s="408" t="s">
        <v>831</v>
      </c>
      <c r="G198" s="408"/>
      <c r="H198" s="120">
        <v>47.52</v>
      </c>
    </row>
    <row r="199" spans="1:8" ht="12.75" customHeight="1">
      <c r="B199" s="407" t="s">
        <v>834</v>
      </c>
      <c r="C199" s="407"/>
      <c r="D199" s="102" t="s">
        <v>806</v>
      </c>
      <c r="E199" s="102" t="s">
        <v>807</v>
      </c>
      <c r="F199" s="102" t="s">
        <v>808</v>
      </c>
      <c r="G199" s="102" t="s">
        <v>809</v>
      </c>
      <c r="H199" s="102" t="s">
        <v>810</v>
      </c>
    </row>
    <row r="200" spans="1:8">
      <c r="B200" s="116" t="s">
        <v>2135</v>
      </c>
      <c r="C200" s="117" t="s">
        <v>844</v>
      </c>
      <c r="D200" s="116" t="s">
        <v>125</v>
      </c>
      <c r="E200" s="116" t="s">
        <v>127</v>
      </c>
      <c r="F200" s="118">
        <v>0.49199999999999999</v>
      </c>
      <c r="G200" s="119">
        <v>24.12</v>
      </c>
      <c r="H200" s="119">
        <v>11.87</v>
      </c>
    </row>
    <row r="201" spans="1:8">
      <c r="B201" s="116" t="s">
        <v>2136</v>
      </c>
      <c r="C201" s="117" t="s">
        <v>845</v>
      </c>
      <c r="D201" s="116" t="s">
        <v>125</v>
      </c>
      <c r="E201" s="116" t="s">
        <v>127</v>
      </c>
      <c r="F201" s="118">
        <v>0.73499999999999999</v>
      </c>
      <c r="G201" s="119">
        <v>30.71</v>
      </c>
      <c r="H201" s="119">
        <v>22.57</v>
      </c>
    </row>
    <row r="202" spans="1:8" ht="12.75" customHeight="1">
      <c r="B202" s="103"/>
      <c r="C202" s="103"/>
      <c r="D202" s="103"/>
      <c r="E202" s="103"/>
      <c r="F202" s="408" t="s">
        <v>837</v>
      </c>
      <c r="G202" s="408"/>
      <c r="H202" s="120">
        <v>34.44</v>
      </c>
    </row>
    <row r="203" spans="1:8">
      <c r="B203" s="407" t="s">
        <v>813</v>
      </c>
      <c r="C203" s="407"/>
      <c r="D203" s="102" t="s">
        <v>806</v>
      </c>
      <c r="E203" s="102" t="s">
        <v>807</v>
      </c>
      <c r="F203" s="102" t="s">
        <v>808</v>
      </c>
      <c r="G203" s="102" t="s">
        <v>809</v>
      </c>
      <c r="H203" s="102" t="s">
        <v>810</v>
      </c>
    </row>
    <row r="204" spans="1:8" ht="25.5">
      <c r="B204" s="116" t="s">
        <v>2137</v>
      </c>
      <c r="C204" s="117" t="s">
        <v>2138</v>
      </c>
      <c r="D204" s="116" t="s">
        <v>125</v>
      </c>
      <c r="E204" s="116" t="s">
        <v>174</v>
      </c>
      <c r="F204" s="118">
        <v>6.1000000000000004E-3</v>
      </c>
      <c r="G204" s="119">
        <v>575.91999999999996</v>
      </c>
      <c r="H204" s="119">
        <v>3.51</v>
      </c>
    </row>
    <row r="205" spans="1:8">
      <c r="B205" s="103"/>
      <c r="C205" s="103"/>
      <c r="D205" s="103"/>
      <c r="E205" s="103"/>
      <c r="F205" s="408" t="s">
        <v>814</v>
      </c>
      <c r="G205" s="408"/>
      <c r="H205" s="120">
        <v>3.51</v>
      </c>
    </row>
    <row r="206" spans="1:8" ht="12.75" customHeight="1">
      <c r="B206" s="103"/>
      <c r="C206" s="103"/>
      <c r="D206" s="103"/>
      <c r="E206" s="103"/>
      <c r="F206" s="409" t="s">
        <v>585</v>
      </c>
      <c r="G206" s="409"/>
      <c r="H206" s="101">
        <v>86.3</v>
      </c>
    </row>
    <row r="207" spans="1:8">
      <c r="B207" s="142"/>
      <c r="C207" s="142"/>
      <c r="D207" s="142"/>
      <c r="E207" s="142"/>
      <c r="F207" s="410"/>
      <c r="G207" s="410"/>
      <c r="H207" s="410"/>
    </row>
    <row r="208" spans="1:8" s="245" customFormat="1" ht="12.75" customHeight="1">
      <c r="A208" s="179" t="s">
        <v>163</v>
      </c>
      <c r="B208" s="179">
        <f>VLOOKUP(A208,ORÇAMENTO!$A$15:$F$743,2,FALSE)</f>
        <v>103689</v>
      </c>
      <c r="C208" s="404" t="str">
        <f>VLOOKUP(B208,ORÇAMENTO!$B$15:$F$743,2,FALSE)</f>
        <v>FORNECIMENTO E INSTALAÇÃO DE PLACA DE OBRA COM CHAPA GALVANIZADA E ESTRUTURA DE MADEIRA. AF_03/2022_PS</v>
      </c>
      <c r="D208" s="405"/>
      <c r="E208" s="405"/>
      <c r="F208" s="405"/>
      <c r="G208" s="406"/>
      <c r="H208" s="121" t="str">
        <f>VLOOKUP(B208,ORÇAMENTO!$B$15:$F$743,4,FALSE)</f>
        <v>M2</v>
      </c>
    </row>
    <row r="209" spans="2:8">
      <c r="B209" s="407" t="s">
        <v>820</v>
      </c>
      <c r="C209" s="407"/>
      <c r="D209" s="102" t="s">
        <v>806</v>
      </c>
      <c r="E209" s="102" t="s">
        <v>807</v>
      </c>
      <c r="F209" s="102" t="s">
        <v>808</v>
      </c>
      <c r="G209" s="102" t="s">
        <v>809</v>
      </c>
      <c r="H209" s="102" t="s">
        <v>810</v>
      </c>
    </row>
    <row r="210" spans="2:8" ht="25.5">
      <c r="B210" s="116" t="s">
        <v>2139</v>
      </c>
      <c r="C210" s="117" t="s">
        <v>2140</v>
      </c>
      <c r="D210" s="116" t="s">
        <v>125</v>
      </c>
      <c r="E210" s="116" t="s">
        <v>145</v>
      </c>
      <c r="F210" s="118">
        <v>1</v>
      </c>
      <c r="G210" s="119">
        <v>400</v>
      </c>
      <c r="H210" s="119">
        <v>400</v>
      </c>
    </row>
    <row r="211" spans="2:8">
      <c r="B211" s="116" t="s">
        <v>2141</v>
      </c>
      <c r="C211" s="117" t="s">
        <v>2142</v>
      </c>
      <c r="D211" s="116" t="s">
        <v>125</v>
      </c>
      <c r="E211" s="116" t="s">
        <v>217</v>
      </c>
      <c r="F211" s="118">
        <v>1.1299999999999999E-2</v>
      </c>
      <c r="G211" s="119">
        <v>38.700000000000003</v>
      </c>
      <c r="H211" s="119">
        <v>0.44</v>
      </c>
    </row>
    <row r="212" spans="2:8">
      <c r="B212" s="116" t="s">
        <v>2143</v>
      </c>
      <c r="C212" s="117" t="s">
        <v>2144</v>
      </c>
      <c r="D212" s="116" t="s">
        <v>125</v>
      </c>
      <c r="E212" s="116" t="s">
        <v>217</v>
      </c>
      <c r="F212" s="118">
        <v>1.32E-2</v>
      </c>
      <c r="G212" s="119">
        <v>20.74</v>
      </c>
      <c r="H212" s="119">
        <v>0.27</v>
      </c>
    </row>
    <row r="213" spans="2:8">
      <c r="B213" s="116" t="s">
        <v>2145</v>
      </c>
      <c r="C213" s="117" t="s">
        <v>2146</v>
      </c>
      <c r="D213" s="116" t="s">
        <v>125</v>
      </c>
      <c r="E213" s="116" t="s">
        <v>180</v>
      </c>
      <c r="F213" s="118">
        <v>3.2082999999999999</v>
      </c>
      <c r="G213" s="119">
        <v>3.85</v>
      </c>
      <c r="H213" s="119">
        <v>12.35</v>
      </c>
    </row>
    <row r="214" spans="2:8">
      <c r="B214" s="103"/>
      <c r="C214" s="103"/>
      <c r="D214" s="103"/>
      <c r="E214" s="103"/>
      <c r="F214" s="408" t="s">
        <v>831</v>
      </c>
      <c r="G214" s="408"/>
      <c r="H214" s="120">
        <v>413.06</v>
      </c>
    </row>
    <row r="215" spans="2:8" ht="12.75" customHeight="1">
      <c r="B215" s="407" t="s">
        <v>834</v>
      </c>
      <c r="C215" s="407"/>
      <c r="D215" s="102" t="s">
        <v>806</v>
      </c>
      <c r="E215" s="102" t="s">
        <v>807</v>
      </c>
      <c r="F215" s="102" t="s">
        <v>808</v>
      </c>
      <c r="G215" s="102" t="s">
        <v>809</v>
      </c>
      <c r="H215" s="102" t="s">
        <v>810</v>
      </c>
    </row>
    <row r="216" spans="2:8">
      <c r="B216" s="116" t="s">
        <v>2136</v>
      </c>
      <c r="C216" s="117" t="s">
        <v>845</v>
      </c>
      <c r="D216" s="116" t="s">
        <v>125</v>
      </c>
      <c r="E216" s="116" t="s">
        <v>127</v>
      </c>
      <c r="F216" s="118">
        <v>0.37290000000000001</v>
      </c>
      <c r="G216" s="119">
        <v>30.71</v>
      </c>
      <c r="H216" s="119">
        <v>11.45</v>
      </c>
    </row>
    <row r="217" spans="2:8">
      <c r="B217" s="116" t="s">
        <v>852</v>
      </c>
      <c r="C217" s="117" t="s">
        <v>853</v>
      </c>
      <c r="D217" s="116" t="s">
        <v>125</v>
      </c>
      <c r="E217" s="116" t="s">
        <v>127</v>
      </c>
      <c r="F217" s="118">
        <v>1.1186</v>
      </c>
      <c r="G217" s="119">
        <v>23.4</v>
      </c>
      <c r="H217" s="119">
        <v>26.18</v>
      </c>
    </row>
    <row r="218" spans="2:8" ht="12.75" customHeight="1">
      <c r="B218" s="103"/>
      <c r="C218" s="103"/>
      <c r="D218" s="103"/>
      <c r="E218" s="103"/>
      <c r="F218" s="408" t="s">
        <v>837</v>
      </c>
      <c r="G218" s="408"/>
      <c r="H218" s="120">
        <v>37.630000000000003</v>
      </c>
    </row>
    <row r="219" spans="2:8">
      <c r="B219" s="407" t="s">
        <v>813</v>
      </c>
      <c r="C219" s="407"/>
      <c r="D219" s="102" t="s">
        <v>806</v>
      </c>
      <c r="E219" s="102" t="s">
        <v>807</v>
      </c>
      <c r="F219" s="102" t="s">
        <v>808</v>
      </c>
      <c r="G219" s="102" t="s">
        <v>809</v>
      </c>
      <c r="H219" s="102" t="s">
        <v>810</v>
      </c>
    </row>
    <row r="220" spans="2:8">
      <c r="B220" s="116" t="s">
        <v>2147</v>
      </c>
      <c r="C220" s="117" t="s">
        <v>2148</v>
      </c>
      <c r="D220" s="116" t="s">
        <v>125</v>
      </c>
      <c r="E220" s="116" t="s">
        <v>145</v>
      </c>
      <c r="F220" s="118">
        <v>0.5</v>
      </c>
      <c r="G220" s="119">
        <v>23.85</v>
      </c>
      <c r="H220" s="119">
        <v>11.93</v>
      </c>
    </row>
    <row r="221" spans="2:8">
      <c r="B221" s="103"/>
      <c r="C221" s="103"/>
      <c r="D221" s="103"/>
      <c r="E221" s="103"/>
      <c r="F221" s="408" t="s">
        <v>814</v>
      </c>
      <c r="G221" s="408"/>
      <c r="H221" s="120">
        <v>11.93</v>
      </c>
    </row>
    <row r="222" spans="2:8" ht="12.75" customHeight="1">
      <c r="B222" s="103"/>
      <c r="C222" s="103"/>
      <c r="D222" s="103"/>
      <c r="E222" s="103"/>
      <c r="F222" s="409" t="s">
        <v>585</v>
      </c>
      <c r="G222" s="409"/>
      <c r="H222" s="101">
        <v>462.59</v>
      </c>
    </row>
    <row r="223" spans="2:8">
      <c r="B223" s="142"/>
      <c r="C223" s="142"/>
      <c r="D223" s="142"/>
      <c r="E223" s="142"/>
      <c r="F223" s="410"/>
      <c r="G223" s="410"/>
      <c r="H223" s="410"/>
    </row>
    <row r="224" spans="2:8">
      <c r="B224" s="142"/>
      <c r="C224" s="142"/>
      <c r="D224" s="142"/>
      <c r="E224" s="142"/>
      <c r="F224" s="410"/>
      <c r="G224" s="410"/>
      <c r="H224" s="410"/>
    </row>
    <row r="225" spans="1:8" s="245" customFormat="1" ht="12.75" customHeight="1">
      <c r="A225" s="179" t="s">
        <v>169</v>
      </c>
      <c r="B225" s="179">
        <f>VLOOKUP(A225,ORÇAMENTO!$A$15:$F$743,2,FALSE)</f>
        <v>97637</v>
      </c>
      <c r="C225" s="404" t="str">
        <f>VLOOKUP(B225,ORÇAMENTO!$B$15:$F$743,2,FALSE)</f>
        <v>REMOÇÃO DE TAPUME/ CHAPAS METÁLICAS E DE MADEIRA, DE FORMA MANUAL, SEM REAPROVEITAMENTO. AF_09/2023</v>
      </c>
      <c r="D225" s="405"/>
      <c r="E225" s="405"/>
      <c r="F225" s="405"/>
      <c r="G225" s="406"/>
      <c r="H225" s="121" t="str">
        <f>VLOOKUP(B225,ORÇAMENTO!$B$15:$F$743,4,FALSE)</f>
        <v>M2</v>
      </c>
    </row>
    <row r="226" spans="1:8" ht="12.75" customHeight="1">
      <c r="B226" s="407" t="s">
        <v>834</v>
      </c>
      <c r="C226" s="407"/>
      <c r="D226" s="102" t="s">
        <v>806</v>
      </c>
      <c r="E226" s="102" t="s">
        <v>807</v>
      </c>
      <c r="F226" s="102" t="s">
        <v>808</v>
      </c>
      <c r="G226" s="102" t="s">
        <v>809</v>
      </c>
      <c r="H226" s="102" t="s">
        <v>810</v>
      </c>
    </row>
    <row r="227" spans="1:8">
      <c r="B227" s="116" t="s">
        <v>2149</v>
      </c>
      <c r="C227" s="117" t="s">
        <v>2150</v>
      </c>
      <c r="D227" s="116" t="s">
        <v>125</v>
      </c>
      <c r="E227" s="116" t="s">
        <v>127</v>
      </c>
      <c r="F227" s="118">
        <v>3.3700000000000001E-2</v>
      </c>
      <c r="G227" s="119">
        <v>25.36</v>
      </c>
      <c r="H227" s="119">
        <v>0.85</v>
      </c>
    </row>
    <row r="228" spans="1:8">
      <c r="B228" s="116" t="s">
        <v>852</v>
      </c>
      <c r="C228" s="117" t="s">
        <v>853</v>
      </c>
      <c r="D228" s="116" t="s">
        <v>125</v>
      </c>
      <c r="E228" s="116" t="s">
        <v>127</v>
      </c>
      <c r="F228" s="118">
        <v>9.5200000000000007E-2</v>
      </c>
      <c r="G228" s="119">
        <v>23.4</v>
      </c>
      <c r="H228" s="119">
        <v>2.23</v>
      </c>
    </row>
    <row r="229" spans="1:8" ht="12.75" customHeight="1">
      <c r="B229" s="103"/>
      <c r="C229" s="103"/>
      <c r="D229" s="103"/>
      <c r="E229" s="103"/>
      <c r="F229" s="408" t="s">
        <v>837</v>
      </c>
      <c r="G229" s="408"/>
      <c r="H229" s="120">
        <v>3.08</v>
      </c>
    </row>
    <row r="230" spans="1:8" ht="12.75" customHeight="1">
      <c r="B230" s="103"/>
      <c r="C230" s="103"/>
      <c r="D230" s="103"/>
      <c r="E230" s="103"/>
      <c r="F230" s="409" t="s">
        <v>585</v>
      </c>
      <c r="G230" s="409"/>
      <c r="H230" s="101">
        <v>3.07</v>
      </c>
    </row>
    <row r="231" spans="1:8">
      <c r="B231" s="142"/>
      <c r="C231" s="142"/>
      <c r="D231" s="142"/>
      <c r="E231" s="142"/>
      <c r="F231" s="410"/>
      <c r="G231" s="410"/>
      <c r="H231" s="410"/>
    </row>
    <row r="232" spans="1:8">
      <c r="B232" s="142"/>
      <c r="C232" s="142"/>
      <c r="D232" s="142"/>
      <c r="E232" s="142"/>
      <c r="F232" s="410"/>
      <c r="G232" s="410"/>
      <c r="H232" s="410"/>
    </row>
    <row r="233" spans="1:8" s="245" customFormat="1" ht="12.75" customHeight="1">
      <c r="A233" s="179" t="s">
        <v>178</v>
      </c>
      <c r="B233" s="179">
        <f>VLOOKUP(A233,ORÇAMENTO!$A$15:$F$743,2,FALSE)</f>
        <v>105009</v>
      </c>
      <c r="C233" s="404" t="str">
        <f>VLOOKUP(B233,ORÇAMENTO!$B$15:$F$743,2,FALSE)</f>
        <v>LOCAÇÃO CONVENCIONAL DE OBRA, UTILIZANDO GABARITO DE TÁBUAS CORRIDAS PONTALETADAS A CADA 1,50M - 2 UTILIZAÇÕES. AF_03/2024</v>
      </c>
      <c r="D233" s="405"/>
      <c r="E233" s="405"/>
      <c r="F233" s="405"/>
      <c r="G233" s="406"/>
      <c r="H233" s="121" t="str">
        <f>VLOOKUP(B233,ORÇAMENTO!$B$15:$F$743,4,FALSE)</f>
        <v>M</v>
      </c>
    </row>
    <row r="234" spans="1:8" ht="12.75" customHeight="1">
      <c r="B234" s="407" t="s">
        <v>2121</v>
      </c>
      <c r="C234" s="407"/>
      <c r="D234" s="102" t="s">
        <v>806</v>
      </c>
      <c r="E234" s="102" t="s">
        <v>807</v>
      </c>
      <c r="F234" s="102" t="s">
        <v>808</v>
      </c>
      <c r="G234" s="102" t="s">
        <v>809</v>
      </c>
      <c r="H234" s="102" t="s">
        <v>810</v>
      </c>
    </row>
    <row r="235" spans="1:8" ht="25.5">
      <c r="B235" s="116" t="s">
        <v>2122</v>
      </c>
      <c r="C235" s="117" t="s">
        <v>2123</v>
      </c>
      <c r="D235" s="116" t="s">
        <v>125</v>
      </c>
      <c r="E235" s="116" t="s">
        <v>2124</v>
      </c>
      <c r="F235" s="118">
        <v>3.7400000000000003E-2</v>
      </c>
      <c r="G235" s="119">
        <v>25.91</v>
      </c>
      <c r="H235" s="119">
        <v>0.97</v>
      </c>
    </row>
    <row r="236" spans="1:8" ht="25.5">
      <c r="B236" s="116" t="s">
        <v>2125</v>
      </c>
      <c r="C236" s="117" t="s">
        <v>2126</v>
      </c>
      <c r="D236" s="116" t="s">
        <v>125</v>
      </c>
      <c r="E236" s="116" t="s">
        <v>2127</v>
      </c>
      <c r="F236" s="118">
        <v>9.2999999999999992E-3</v>
      </c>
      <c r="G236" s="119">
        <v>27.13</v>
      </c>
      <c r="H236" s="119">
        <v>0.25</v>
      </c>
    </row>
    <row r="237" spans="1:8" ht="12.75" customHeight="1">
      <c r="B237" s="103"/>
      <c r="C237" s="103"/>
      <c r="D237" s="103"/>
      <c r="E237" s="103"/>
      <c r="F237" s="408" t="s">
        <v>2128</v>
      </c>
      <c r="G237" s="408"/>
      <c r="H237" s="120">
        <v>1.22</v>
      </c>
    </row>
    <row r="238" spans="1:8">
      <c r="B238" s="407" t="s">
        <v>820</v>
      </c>
      <c r="C238" s="407"/>
      <c r="D238" s="102" t="s">
        <v>806</v>
      </c>
      <c r="E238" s="102" t="s">
        <v>807</v>
      </c>
      <c r="F238" s="102" t="s">
        <v>808</v>
      </c>
      <c r="G238" s="102" t="s">
        <v>809</v>
      </c>
      <c r="H238" s="102" t="s">
        <v>810</v>
      </c>
    </row>
    <row r="239" spans="1:8" ht="25.5">
      <c r="B239" s="116" t="s">
        <v>2151</v>
      </c>
      <c r="C239" s="117" t="s">
        <v>2152</v>
      </c>
      <c r="D239" s="116" t="s">
        <v>125</v>
      </c>
      <c r="E239" s="116" t="s">
        <v>180</v>
      </c>
      <c r="F239" s="118">
        <v>0.55000000000000004</v>
      </c>
      <c r="G239" s="119">
        <v>26.4</v>
      </c>
      <c r="H239" s="119">
        <v>14.52</v>
      </c>
    </row>
    <row r="240" spans="1:8">
      <c r="B240" s="116" t="s">
        <v>2153</v>
      </c>
      <c r="C240" s="117" t="s">
        <v>2154</v>
      </c>
      <c r="D240" s="116" t="s">
        <v>125</v>
      </c>
      <c r="E240" s="116" t="s">
        <v>217</v>
      </c>
      <c r="F240" s="118">
        <v>0.1012</v>
      </c>
      <c r="G240" s="119">
        <v>20.34</v>
      </c>
      <c r="H240" s="119">
        <v>2.06</v>
      </c>
    </row>
    <row r="241" spans="1:8" ht="25.5">
      <c r="B241" s="116" t="s">
        <v>2155</v>
      </c>
      <c r="C241" s="117" t="s">
        <v>2156</v>
      </c>
      <c r="D241" s="116" t="s">
        <v>125</v>
      </c>
      <c r="E241" s="116" t="s">
        <v>180</v>
      </c>
      <c r="F241" s="118">
        <v>0.80930000000000002</v>
      </c>
      <c r="G241" s="119">
        <v>7.34</v>
      </c>
      <c r="H241" s="119">
        <v>5.94</v>
      </c>
    </row>
    <row r="242" spans="1:8">
      <c r="B242" s="116" t="s">
        <v>857</v>
      </c>
      <c r="C242" s="117" t="s">
        <v>858</v>
      </c>
      <c r="D242" s="116" t="s">
        <v>125</v>
      </c>
      <c r="E242" s="116" t="s">
        <v>180</v>
      </c>
      <c r="F242" s="118">
        <v>0.55000000000000004</v>
      </c>
      <c r="G242" s="119">
        <v>8.59</v>
      </c>
      <c r="H242" s="119">
        <v>4.72</v>
      </c>
    </row>
    <row r="243" spans="1:8">
      <c r="B243" s="116" t="s">
        <v>859</v>
      </c>
      <c r="C243" s="117" t="s">
        <v>860</v>
      </c>
      <c r="D243" s="116" t="s">
        <v>125</v>
      </c>
      <c r="E243" s="116" t="s">
        <v>113</v>
      </c>
      <c r="F243" s="118">
        <v>2.5600000000000001E-2</v>
      </c>
      <c r="G243" s="119">
        <v>32.22</v>
      </c>
      <c r="H243" s="119">
        <v>0.82</v>
      </c>
    </row>
    <row r="244" spans="1:8">
      <c r="B244" s="103"/>
      <c r="C244" s="103"/>
      <c r="D244" s="103"/>
      <c r="E244" s="103"/>
      <c r="F244" s="408" t="s">
        <v>831</v>
      </c>
      <c r="G244" s="408"/>
      <c r="H244" s="120">
        <v>28.06</v>
      </c>
    </row>
    <row r="245" spans="1:8" ht="12.75" customHeight="1">
      <c r="B245" s="407" t="s">
        <v>834</v>
      </c>
      <c r="C245" s="407"/>
      <c r="D245" s="102" t="s">
        <v>806</v>
      </c>
      <c r="E245" s="102" t="s">
        <v>807</v>
      </c>
      <c r="F245" s="102" t="s">
        <v>808</v>
      </c>
      <c r="G245" s="102" t="s">
        <v>809</v>
      </c>
      <c r="H245" s="102" t="s">
        <v>810</v>
      </c>
    </row>
    <row r="246" spans="1:8">
      <c r="B246" s="116" t="s">
        <v>2135</v>
      </c>
      <c r="C246" s="117" t="s">
        <v>844</v>
      </c>
      <c r="D246" s="116" t="s">
        <v>125</v>
      </c>
      <c r="E246" s="116" t="s">
        <v>127</v>
      </c>
      <c r="F246" s="118">
        <v>0.9103</v>
      </c>
      <c r="G246" s="119">
        <v>24.12</v>
      </c>
      <c r="H246" s="119">
        <v>21.96</v>
      </c>
    </row>
    <row r="247" spans="1:8">
      <c r="B247" s="116" t="s">
        <v>2136</v>
      </c>
      <c r="C247" s="117" t="s">
        <v>845</v>
      </c>
      <c r="D247" s="116" t="s">
        <v>125</v>
      </c>
      <c r="E247" s="116" t="s">
        <v>127</v>
      </c>
      <c r="F247" s="118">
        <v>0.9103</v>
      </c>
      <c r="G247" s="119">
        <v>30.71</v>
      </c>
      <c r="H247" s="119">
        <v>27.96</v>
      </c>
    </row>
    <row r="248" spans="1:8" ht="12.75" customHeight="1">
      <c r="B248" s="103"/>
      <c r="C248" s="103"/>
      <c r="D248" s="103"/>
      <c r="E248" s="103"/>
      <c r="F248" s="408" t="s">
        <v>837</v>
      </c>
      <c r="G248" s="408"/>
      <c r="H248" s="120">
        <v>49.92</v>
      </c>
    </row>
    <row r="249" spans="1:8">
      <c r="B249" s="407" t="s">
        <v>813</v>
      </c>
      <c r="C249" s="407"/>
      <c r="D249" s="102" t="s">
        <v>806</v>
      </c>
      <c r="E249" s="102" t="s">
        <v>807</v>
      </c>
      <c r="F249" s="102" t="s">
        <v>808</v>
      </c>
      <c r="G249" s="102" t="s">
        <v>809</v>
      </c>
      <c r="H249" s="102" t="s">
        <v>810</v>
      </c>
    </row>
    <row r="250" spans="1:8" ht="25.5">
      <c r="B250" s="116" t="s">
        <v>2137</v>
      </c>
      <c r="C250" s="117" t="s">
        <v>2138</v>
      </c>
      <c r="D250" s="116" t="s">
        <v>125</v>
      </c>
      <c r="E250" s="116" t="s">
        <v>174</v>
      </c>
      <c r="F250" s="118">
        <v>5.4000000000000003E-3</v>
      </c>
      <c r="G250" s="119">
        <v>575.91999999999996</v>
      </c>
      <c r="H250" s="119">
        <v>3.11</v>
      </c>
    </row>
    <row r="251" spans="1:8">
      <c r="B251" s="103"/>
      <c r="C251" s="103"/>
      <c r="D251" s="103"/>
      <c r="E251" s="103"/>
      <c r="F251" s="408" t="s">
        <v>814</v>
      </c>
      <c r="G251" s="408"/>
      <c r="H251" s="120">
        <v>3.11</v>
      </c>
    </row>
    <row r="252" spans="1:8" ht="12.75" customHeight="1">
      <c r="B252" s="103"/>
      <c r="C252" s="103"/>
      <c r="D252" s="103"/>
      <c r="E252" s="103"/>
      <c r="F252" s="409" t="s">
        <v>585</v>
      </c>
      <c r="G252" s="409"/>
      <c r="H252" s="101">
        <v>82.26</v>
      </c>
    </row>
    <row r="253" spans="1:8">
      <c r="B253" s="142"/>
      <c r="C253" s="142"/>
      <c r="D253" s="142"/>
      <c r="E253" s="142"/>
      <c r="F253" s="410"/>
      <c r="G253" s="410"/>
      <c r="H253" s="410"/>
    </row>
    <row r="254" spans="1:8" s="245" customFormat="1" ht="12.75" customHeight="1">
      <c r="A254" s="179" t="s">
        <v>181</v>
      </c>
      <c r="B254" s="179">
        <f>VLOOKUP(A254,ORÇAMENTO!$A$15:$F$743,2,FALSE)</f>
        <v>99062</v>
      </c>
      <c r="C254" s="404" t="str">
        <f>VLOOKUP(B254,ORÇAMENTO!$B$15:$F$743,2,FALSE)</f>
        <v>MARCAÇÃO DE PONTOS EM GABARITO OU CAVALETE. AF_03/2024</v>
      </c>
      <c r="D254" s="405"/>
      <c r="E254" s="405"/>
      <c r="F254" s="405"/>
      <c r="G254" s="406"/>
      <c r="H254" s="121" t="str">
        <f>VLOOKUP(B254,ORÇAMENTO!$B$15:$F$743,4,FALSE)</f>
        <v>UN</v>
      </c>
    </row>
    <row r="255" spans="1:8">
      <c r="B255" s="407" t="s">
        <v>820</v>
      </c>
      <c r="C255" s="407"/>
      <c r="D255" s="102" t="s">
        <v>806</v>
      </c>
      <c r="E255" s="102" t="s">
        <v>807</v>
      </c>
      <c r="F255" s="102" t="s">
        <v>808</v>
      </c>
      <c r="G255" s="102" t="s">
        <v>809</v>
      </c>
      <c r="H255" s="102" t="s">
        <v>810</v>
      </c>
    </row>
    <row r="256" spans="1:8">
      <c r="B256" s="116" t="s">
        <v>2153</v>
      </c>
      <c r="C256" s="117" t="s">
        <v>2154</v>
      </c>
      <c r="D256" s="116" t="s">
        <v>125</v>
      </c>
      <c r="E256" s="116" t="s">
        <v>217</v>
      </c>
      <c r="F256" s="118">
        <v>3.3999999999999998E-3</v>
      </c>
      <c r="G256" s="119">
        <v>20.34</v>
      </c>
      <c r="H256" s="119">
        <v>7.0000000000000007E-2</v>
      </c>
    </row>
    <row r="257" spans="1:8">
      <c r="B257" s="103"/>
      <c r="C257" s="103"/>
      <c r="D257" s="103"/>
      <c r="E257" s="103"/>
      <c r="F257" s="408" t="s">
        <v>831</v>
      </c>
      <c r="G257" s="408"/>
      <c r="H257" s="120">
        <v>7.0000000000000007E-2</v>
      </c>
    </row>
    <row r="258" spans="1:8" ht="12.75" customHeight="1">
      <c r="B258" s="407" t="s">
        <v>834</v>
      </c>
      <c r="C258" s="407"/>
      <c r="D258" s="102" t="s">
        <v>806</v>
      </c>
      <c r="E258" s="102" t="s">
        <v>807</v>
      </c>
      <c r="F258" s="102" t="s">
        <v>808</v>
      </c>
      <c r="G258" s="102" t="s">
        <v>809</v>
      </c>
      <c r="H258" s="102" t="s">
        <v>810</v>
      </c>
    </row>
    <row r="259" spans="1:8">
      <c r="B259" s="116" t="s">
        <v>2135</v>
      </c>
      <c r="C259" s="117" t="s">
        <v>844</v>
      </c>
      <c r="D259" s="116" t="s">
        <v>125</v>
      </c>
      <c r="E259" s="116" t="s">
        <v>127</v>
      </c>
      <c r="F259" s="118">
        <v>3.9300000000000002E-2</v>
      </c>
      <c r="G259" s="119">
        <v>24.12</v>
      </c>
      <c r="H259" s="119">
        <v>0.95</v>
      </c>
    </row>
    <row r="260" spans="1:8">
      <c r="B260" s="116" t="s">
        <v>2136</v>
      </c>
      <c r="C260" s="117" t="s">
        <v>845</v>
      </c>
      <c r="D260" s="116" t="s">
        <v>125</v>
      </c>
      <c r="E260" s="116" t="s">
        <v>127</v>
      </c>
      <c r="F260" s="118">
        <v>3.9300000000000002E-2</v>
      </c>
      <c r="G260" s="119">
        <v>30.71</v>
      </c>
      <c r="H260" s="119">
        <v>1.21</v>
      </c>
    </row>
    <row r="261" spans="1:8" ht="12.75" customHeight="1">
      <c r="B261" s="103"/>
      <c r="C261" s="103"/>
      <c r="D261" s="103"/>
      <c r="E261" s="103"/>
      <c r="F261" s="408" t="s">
        <v>837</v>
      </c>
      <c r="G261" s="408"/>
      <c r="H261" s="120">
        <v>2.16</v>
      </c>
    </row>
    <row r="262" spans="1:8" ht="12.75" customHeight="1">
      <c r="B262" s="103"/>
      <c r="C262" s="103"/>
      <c r="D262" s="103"/>
      <c r="E262" s="103"/>
      <c r="F262" s="409" t="s">
        <v>585</v>
      </c>
      <c r="G262" s="409"/>
      <c r="H262" s="101">
        <v>2.2000000000000002</v>
      </c>
    </row>
    <row r="263" spans="1:8">
      <c r="B263" s="142"/>
      <c r="C263" s="142"/>
      <c r="D263" s="142"/>
      <c r="E263" s="142"/>
      <c r="F263" s="410"/>
      <c r="G263" s="410"/>
      <c r="H263" s="410"/>
    </row>
    <row r="264" spans="1:8" s="245" customFormat="1" ht="12.75" customHeight="1">
      <c r="A264" s="179" t="s">
        <v>189</v>
      </c>
      <c r="B264" s="179">
        <f>VLOOKUP(A264,ORÇAMENTO!$A$15:$F$743,2,FALSE)</f>
        <v>98525</v>
      </c>
      <c r="C264" s="404" t="str">
        <f>VLOOKUP(B264,ORÇAMENTO!$B$15:$F$743,2,FALSE)</f>
        <v>LIMPEZA MECANIZADA DE CAMADA VEGETAL, VEGETAÇÃO E PEQUENAS ÁRVORES (DIÂMETRO DE TRONCO MENOR QUE 0,20 M), COM TRATOR DE ESTEIRAS. AF_03/2024</v>
      </c>
      <c r="D264" s="405"/>
      <c r="E264" s="405"/>
      <c r="F264" s="405"/>
      <c r="G264" s="406"/>
      <c r="H264" s="121" t="str">
        <f>VLOOKUP(B264,ORÇAMENTO!$B$15:$F$743,4,FALSE)</f>
        <v>M2</v>
      </c>
    </row>
    <row r="265" spans="1:8" ht="12.75" customHeight="1">
      <c r="B265" s="407" t="s">
        <v>2121</v>
      </c>
      <c r="C265" s="407"/>
      <c r="D265" s="102" t="s">
        <v>806</v>
      </c>
      <c r="E265" s="102" t="s">
        <v>807</v>
      </c>
      <c r="F265" s="102" t="s">
        <v>808</v>
      </c>
      <c r="G265" s="102" t="s">
        <v>809</v>
      </c>
      <c r="H265" s="102" t="s">
        <v>810</v>
      </c>
    </row>
    <row r="266" spans="1:8" ht="25.5">
      <c r="B266" s="116" t="s">
        <v>2157</v>
      </c>
      <c r="C266" s="117" t="s">
        <v>2158</v>
      </c>
      <c r="D266" s="116" t="s">
        <v>125</v>
      </c>
      <c r="E266" s="116" t="s">
        <v>2124</v>
      </c>
      <c r="F266" s="118">
        <v>2.8999999999999998E-3</v>
      </c>
      <c r="G266" s="119">
        <v>71.040000000000006</v>
      </c>
      <c r="H266" s="119">
        <v>0.21</v>
      </c>
    </row>
    <row r="267" spans="1:8" ht="25.5">
      <c r="B267" s="116" t="s">
        <v>2159</v>
      </c>
      <c r="C267" s="117" t="s">
        <v>2160</v>
      </c>
      <c r="D267" s="116" t="s">
        <v>125</v>
      </c>
      <c r="E267" s="116" t="s">
        <v>2127</v>
      </c>
      <c r="F267" s="118">
        <v>1.6999999999999999E-3</v>
      </c>
      <c r="G267" s="119">
        <v>188.71</v>
      </c>
      <c r="H267" s="119">
        <v>0.32</v>
      </c>
    </row>
    <row r="268" spans="1:8" ht="12.75" customHeight="1">
      <c r="B268" s="103"/>
      <c r="C268" s="103"/>
      <c r="D268" s="103"/>
      <c r="E268" s="103"/>
      <c r="F268" s="408" t="s">
        <v>2128</v>
      </c>
      <c r="G268" s="408"/>
      <c r="H268" s="120">
        <v>0.53</v>
      </c>
    </row>
    <row r="269" spans="1:8" ht="12.75" customHeight="1">
      <c r="B269" s="407" t="s">
        <v>834</v>
      </c>
      <c r="C269" s="407"/>
      <c r="D269" s="102" t="s">
        <v>806</v>
      </c>
      <c r="E269" s="102" t="s">
        <v>807</v>
      </c>
      <c r="F269" s="102" t="s">
        <v>808</v>
      </c>
      <c r="G269" s="102" t="s">
        <v>809</v>
      </c>
      <c r="H269" s="102" t="s">
        <v>810</v>
      </c>
    </row>
    <row r="270" spans="1:8">
      <c r="B270" s="116" t="s">
        <v>2161</v>
      </c>
      <c r="C270" s="117" t="s">
        <v>862</v>
      </c>
      <c r="D270" s="116" t="s">
        <v>125</v>
      </c>
      <c r="E270" s="116" t="s">
        <v>127</v>
      </c>
      <c r="F270" s="118">
        <v>4.5999999999999999E-3</v>
      </c>
      <c r="G270" s="119">
        <v>27.63</v>
      </c>
      <c r="H270" s="119">
        <v>0.13</v>
      </c>
    </row>
    <row r="271" spans="1:8" ht="12.75" customHeight="1">
      <c r="B271" s="103"/>
      <c r="C271" s="103"/>
      <c r="D271" s="103"/>
      <c r="E271" s="103"/>
      <c r="F271" s="408" t="s">
        <v>837</v>
      </c>
      <c r="G271" s="408"/>
      <c r="H271" s="120">
        <v>0.13</v>
      </c>
    </row>
    <row r="272" spans="1:8" ht="12.75" customHeight="1">
      <c r="B272" s="103"/>
      <c r="C272" s="103"/>
      <c r="D272" s="103"/>
      <c r="E272" s="103"/>
      <c r="F272" s="409" t="s">
        <v>585</v>
      </c>
      <c r="G272" s="409"/>
      <c r="H272" s="101">
        <v>0.64</v>
      </c>
    </row>
    <row r="273" spans="1:8">
      <c r="B273" s="142"/>
      <c r="C273" s="142"/>
      <c r="D273" s="142"/>
      <c r="E273" s="142"/>
      <c r="F273" s="410"/>
      <c r="G273" s="410"/>
      <c r="H273" s="410"/>
    </row>
    <row r="274" spans="1:8" s="245" customFormat="1" ht="12.75" customHeight="1">
      <c r="A274" s="179" t="s">
        <v>194</v>
      </c>
      <c r="B274" s="179">
        <f>VLOOKUP(A274,ORÇAMENTO!$A$15:$F$743,2,FALSE)</f>
        <v>100983</v>
      </c>
      <c r="C274" s="404" t="str">
        <f>VLOOKUP(B274,ORÇAMENTO!$B$15:$F$743,2,FALSE)</f>
        <v>CARGA, MANOBRA E DESCARGA DE ENTULHO EM CAMINHÃO BASCULANTE 14 M³ - CARGA COM ESCAVADEIRA HIDRÁULICA (CAÇAMBA DE 0,80 M³ / 111 HP) E DESCARGA LIVRE (UNIDADE: M3). AF_07/2020</v>
      </c>
      <c r="D274" s="405"/>
      <c r="E274" s="405"/>
      <c r="F274" s="405"/>
      <c r="G274" s="406"/>
      <c r="H274" s="121" t="str">
        <f>VLOOKUP(B274,ORÇAMENTO!$B$15:$F$743,4,FALSE)</f>
        <v>M3</v>
      </c>
    </row>
    <row r="275" spans="1:8" ht="12.75" customHeight="1">
      <c r="B275" s="407" t="s">
        <v>2121</v>
      </c>
      <c r="C275" s="407"/>
      <c r="D275" s="102" t="s">
        <v>806</v>
      </c>
      <c r="E275" s="102" t="s">
        <v>807</v>
      </c>
      <c r="F275" s="102" t="s">
        <v>808</v>
      </c>
      <c r="G275" s="102" t="s">
        <v>809</v>
      </c>
      <c r="H275" s="102" t="s">
        <v>810</v>
      </c>
    </row>
    <row r="276" spans="1:8" ht="38.25">
      <c r="B276" s="116" t="s">
        <v>2162</v>
      </c>
      <c r="C276" s="117" t="s">
        <v>2163</v>
      </c>
      <c r="D276" s="116" t="s">
        <v>125</v>
      </c>
      <c r="E276" s="116" t="s">
        <v>2124</v>
      </c>
      <c r="F276" s="118">
        <v>1.0999999999999999E-2</v>
      </c>
      <c r="G276" s="119">
        <v>89.25</v>
      </c>
      <c r="H276" s="119">
        <v>0.98</v>
      </c>
    </row>
    <row r="277" spans="1:8" ht="38.25">
      <c r="B277" s="116" t="s">
        <v>2164</v>
      </c>
      <c r="C277" s="117" t="s">
        <v>2165</v>
      </c>
      <c r="D277" s="116" t="s">
        <v>125</v>
      </c>
      <c r="E277" s="116" t="s">
        <v>2127</v>
      </c>
      <c r="F277" s="118">
        <v>1.6899999999999998E-2</v>
      </c>
      <c r="G277" s="119">
        <v>330.26</v>
      </c>
      <c r="H277" s="119">
        <v>5.58</v>
      </c>
    </row>
    <row r="278" spans="1:8" ht="25.5">
      <c r="B278" s="116" t="s">
        <v>2166</v>
      </c>
      <c r="C278" s="117" t="s">
        <v>2167</v>
      </c>
      <c r="D278" s="116" t="s">
        <v>125</v>
      </c>
      <c r="E278" s="116" t="s">
        <v>2124</v>
      </c>
      <c r="F278" s="118">
        <v>8.5000000000000006E-3</v>
      </c>
      <c r="G278" s="119">
        <v>87</v>
      </c>
      <c r="H278" s="119">
        <v>0.74</v>
      </c>
    </row>
    <row r="279" spans="1:8" ht="25.5">
      <c r="B279" s="116" t="s">
        <v>2168</v>
      </c>
      <c r="C279" s="117" t="s">
        <v>2169</v>
      </c>
      <c r="D279" s="116" t="s">
        <v>125</v>
      </c>
      <c r="E279" s="116" t="s">
        <v>2127</v>
      </c>
      <c r="F279" s="118">
        <v>8.3000000000000001E-3</v>
      </c>
      <c r="G279" s="119">
        <v>207.13</v>
      </c>
      <c r="H279" s="119">
        <v>1.72</v>
      </c>
    </row>
    <row r="280" spans="1:8" ht="12.75" customHeight="1">
      <c r="B280" s="103"/>
      <c r="C280" s="103"/>
      <c r="D280" s="103"/>
      <c r="E280" s="103"/>
      <c r="F280" s="408" t="s">
        <v>2128</v>
      </c>
      <c r="G280" s="408"/>
      <c r="H280" s="120">
        <v>9.02</v>
      </c>
    </row>
    <row r="281" spans="1:8" ht="12.75" customHeight="1">
      <c r="B281" s="103"/>
      <c r="C281" s="103"/>
      <c r="D281" s="103"/>
      <c r="E281" s="103"/>
      <c r="F281" s="409" t="s">
        <v>585</v>
      </c>
      <c r="G281" s="409"/>
      <c r="H281" s="101">
        <v>9</v>
      </c>
    </row>
    <row r="282" spans="1:8">
      <c r="B282" s="142"/>
      <c r="C282" s="142"/>
      <c r="D282" s="142"/>
      <c r="E282" s="142"/>
      <c r="F282" s="410"/>
      <c r="G282" s="410"/>
      <c r="H282" s="410"/>
    </row>
    <row r="283" spans="1:8" s="245" customFormat="1" ht="12.75" customHeight="1">
      <c r="A283" s="179" t="s">
        <v>196</v>
      </c>
      <c r="B283" s="179">
        <f>VLOOKUP(A283,ORÇAMENTO!$A$15:$F$743,2,FALSE)</f>
        <v>93591</v>
      </c>
      <c r="C283" s="404" t="str">
        <f>VLOOKUP(B283,ORÇAMENTO!$B$15:$F$743,2,FALSE)</f>
        <v>TRANSPORTE COM CAMINHÃO BASCULANTE, EM VIA URBANA - DESCARTE NA DISTÂNCIA DE 41,6 KM NO URE (UNIDADE DE RECEBIMENTO DE ENTULHOS). AF_07/2020</v>
      </c>
      <c r="D283" s="405"/>
      <c r="E283" s="405"/>
      <c r="F283" s="405"/>
      <c r="G283" s="406"/>
      <c r="H283" s="121" t="str">
        <f>VLOOKUP(B283,ORÇAMENTO!$B$15:$F$743,4,FALSE)</f>
        <v>M3XKM</v>
      </c>
    </row>
    <row r="284" spans="1:8" ht="12.75" customHeight="1">
      <c r="B284" s="407" t="s">
        <v>2121</v>
      </c>
      <c r="C284" s="407"/>
      <c r="D284" s="102" t="s">
        <v>806</v>
      </c>
      <c r="E284" s="102" t="s">
        <v>807</v>
      </c>
      <c r="F284" s="102" t="s">
        <v>808</v>
      </c>
      <c r="G284" s="102" t="s">
        <v>809</v>
      </c>
      <c r="H284" s="102" t="s">
        <v>810</v>
      </c>
    </row>
    <row r="285" spans="1:8" ht="38.25">
      <c r="B285" s="116" t="s">
        <v>2162</v>
      </c>
      <c r="C285" s="117" t="s">
        <v>2163</v>
      </c>
      <c r="D285" s="116" t="s">
        <v>125</v>
      </c>
      <c r="E285" s="116" t="s">
        <v>2124</v>
      </c>
      <c r="F285" s="118">
        <v>3.2000000000000002E-3</v>
      </c>
      <c r="G285" s="119">
        <v>89.25</v>
      </c>
      <c r="H285" s="119">
        <v>0.28999999999999998</v>
      </c>
    </row>
    <row r="286" spans="1:8" ht="38.25">
      <c r="B286" s="116" t="s">
        <v>2164</v>
      </c>
      <c r="C286" s="117" t="s">
        <v>2165</v>
      </c>
      <c r="D286" s="116" t="s">
        <v>125</v>
      </c>
      <c r="E286" s="116" t="s">
        <v>2127</v>
      </c>
      <c r="F286" s="118">
        <v>7.4999999999999997E-3</v>
      </c>
      <c r="G286" s="119">
        <v>330.26</v>
      </c>
      <c r="H286" s="119">
        <v>2.48</v>
      </c>
    </row>
    <row r="287" spans="1:8" ht="12.75" customHeight="1">
      <c r="B287" s="103"/>
      <c r="C287" s="103"/>
      <c r="D287" s="103"/>
      <c r="E287" s="103"/>
      <c r="F287" s="408" t="s">
        <v>2128</v>
      </c>
      <c r="G287" s="408"/>
      <c r="H287" s="120">
        <v>2.77</v>
      </c>
    </row>
    <row r="288" spans="1:8" ht="12.75" customHeight="1">
      <c r="B288" s="103"/>
      <c r="C288" s="103"/>
      <c r="D288" s="103"/>
      <c r="E288" s="103"/>
      <c r="F288" s="409" t="s">
        <v>585</v>
      </c>
      <c r="G288" s="409"/>
      <c r="H288" s="101">
        <v>2.75</v>
      </c>
    </row>
    <row r="289" spans="1:8">
      <c r="B289" s="142"/>
      <c r="C289" s="142"/>
      <c r="D289" s="142"/>
      <c r="E289" s="142"/>
      <c r="F289" s="410"/>
      <c r="G289" s="410"/>
      <c r="H289" s="410"/>
    </row>
    <row r="290" spans="1:8">
      <c r="B290" s="142"/>
      <c r="C290" s="142"/>
      <c r="D290" s="142"/>
      <c r="E290" s="142"/>
      <c r="F290" s="410"/>
      <c r="G290" s="410"/>
      <c r="H290" s="410"/>
    </row>
    <row r="291" spans="1:8" s="245" customFormat="1" ht="12.75" customHeight="1">
      <c r="A291" s="179" t="s">
        <v>200</v>
      </c>
      <c r="B291" s="179">
        <f>VLOOKUP(A291,ORÇAMENTO!$A$15:$F$743,2,FALSE)</f>
        <v>102290</v>
      </c>
      <c r="C291" s="404" t="str">
        <f>VLOOKUP(B291,ORÇAMENTO!$B$15:$F$743,2,FALSE)</f>
        <v>ESCAVAÇÃO MECANIZADA DE VALA COM PROF. ATÉ 1,5 M (MÉDIA MONTANTE E JUSANTE/UMA COMPOSIÇÃO POR TRECHO), ESCAVADEIRA (0,8 M3),LARG. MENOR QUE 1,5 M, EM SOLO MOLE, LOCAIS COM BAIXO NÍVEL DE INTERFERÊNCIA. AF_02/2021</v>
      </c>
      <c r="D291" s="405"/>
      <c r="E291" s="405"/>
      <c r="F291" s="405"/>
      <c r="G291" s="406"/>
      <c r="H291" s="121" t="str">
        <f>VLOOKUP(B291,ORÇAMENTO!$B$15:$F$743,4,FALSE)</f>
        <v>M3</v>
      </c>
    </row>
    <row r="292" spans="1:8" ht="12.75" customHeight="1">
      <c r="B292" s="407" t="s">
        <v>2121</v>
      </c>
      <c r="C292" s="407"/>
      <c r="D292" s="102" t="s">
        <v>806</v>
      </c>
      <c r="E292" s="102" t="s">
        <v>807</v>
      </c>
      <c r="F292" s="102" t="s">
        <v>808</v>
      </c>
      <c r="G292" s="102" t="s">
        <v>809</v>
      </c>
      <c r="H292" s="102" t="s">
        <v>810</v>
      </c>
    </row>
    <row r="293" spans="1:8" ht="25.5">
      <c r="B293" s="116" t="s">
        <v>2166</v>
      </c>
      <c r="C293" s="117" t="s">
        <v>2167</v>
      </c>
      <c r="D293" s="116" t="s">
        <v>125</v>
      </c>
      <c r="E293" s="116" t="s">
        <v>2124</v>
      </c>
      <c r="F293" s="118">
        <v>2.41E-2</v>
      </c>
      <c r="G293" s="119">
        <v>87</v>
      </c>
      <c r="H293" s="119">
        <v>2.1</v>
      </c>
    </row>
    <row r="294" spans="1:8" ht="25.5">
      <c r="B294" s="116" t="s">
        <v>2168</v>
      </c>
      <c r="C294" s="117" t="s">
        <v>2169</v>
      </c>
      <c r="D294" s="116" t="s">
        <v>125</v>
      </c>
      <c r="E294" s="116" t="s">
        <v>2127</v>
      </c>
      <c r="F294" s="118">
        <v>2.2200000000000001E-2</v>
      </c>
      <c r="G294" s="119">
        <v>207.13</v>
      </c>
      <c r="H294" s="119">
        <v>4.5999999999999996</v>
      </c>
    </row>
    <row r="295" spans="1:8" ht="12.75" customHeight="1">
      <c r="B295" s="103"/>
      <c r="C295" s="103"/>
      <c r="D295" s="103"/>
      <c r="E295" s="103"/>
      <c r="F295" s="408" t="s">
        <v>2128</v>
      </c>
      <c r="G295" s="408"/>
      <c r="H295" s="120">
        <v>6.7</v>
      </c>
    </row>
    <row r="296" spans="1:8" ht="12.75" customHeight="1">
      <c r="B296" s="407" t="s">
        <v>834</v>
      </c>
      <c r="C296" s="407"/>
      <c r="D296" s="102" t="s">
        <v>806</v>
      </c>
      <c r="E296" s="102" t="s">
        <v>807</v>
      </c>
      <c r="F296" s="102" t="s">
        <v>808</v>
      </c>
      <c r="G296" s="102" t="s">
        <v>809</v>
      </c>
      <c r="H296" s="102" t="s">
        <v>810</v>
      </c>
    </row>
    <row r="297" spans="1:8">
      <c r="B297" s="116" t="s">
        <v>852</v>
      </c>
      <c r="C297" s="117" t="s">
        <v>853</v>
      </c>
      <c r="D297" s="116" t="s">
        <v>125</v>
      </c>
      <c r="E297" s="116" t="s">
        <v>127</v>
      </c>
      <c r="F297" s="118">
        <v>4.6399999999999997E-2</v>
      </c>
      <c r="G297" s="119">
        <v>23.4</v>
      </c>
      <c r="H297" s="119">
        <v>1.0900000000000001</v>
      </c>
    </row>
    <row r="298" spans="1:8" ht="12.75" customHeight="1">
      <c r="B298" s="103"/>
      <c r="C298" s="103"/>
      <c r="D298" s="103"/>
      <c r="E298" s="103"/>
      <c r="F298" s="408" t="s">
        <v>837</v>
      </c>
      <c r="G298" s="408"/>
      <c r="H298" s="120">
        <v>1.0900000000000001</v>
      </c>
    </row>
    <row r="299" spans="1:8" ht="12.75" customHeight="1">
      <c r="B299" s="103"/>
      <c r="C299" s="103"/>
      <c r="D299" s="103"/>
      <c r="E299" s="103"/>
      <c r="F299" s="409" t="s">
        <v>585</v>
      </c>
      <c r="G299" s="409"/>
      <c r="H299" s="101">
        <v>7.76</v>
      </c>
    </row>
    <row r="300" spans="1:8">
      <c r="B300" s="142"/>
      <c r="C300" s="142"/>
      <c r="D300" s="142"/>
      <c r="E300" s="142"/>
      <c r="F300" s="410"/>
      <c r="G300" s="410"/>
      <c r="H300" s="410"/>
    </row>
    <row r="301" spans="1:8" s="245" customFormat="1" ht="12.75" customHeight="1">
      <c r="A301" s="179" t="s">
        <v>201</v>
      </c>
      <c r="B301" s="179">
        <f>VLOOKUP(A301,ORÇAMENTO!$A$15:$F$743,2,FALSE)</f>
        <v>96385</v>
      </c>
      <c r="C301" s="404" t="str">
        <f>VLOOKUP(B301,ORÇAMENTO!$B$15:$F$743,2,FALSE)</f>
        <v>EXECUÇÃO E COMPACTAÇÃO DE ATERRO COM SOLO PREDOMINANTEMENTE ARGILOSO - EXCLUSIVE SOLO, ESCAVAÇÃO, CARGA E TRANSPORTE. AF_11/2019</v>
      </c>
      <c r="D301" s="405"/>
      <c r="E301" s="405"/>
      <c r="F301" s="405"/>
      <c r="G301" s="406"/>
      <c r="H301" s="121" t="str">
        <f>VLOOKUP(B301,ORÇAMENTO!$B$15:$F$743,4,FALSE)</f>
        <v>M3</v>
      </c>
    </row>
    <row r="302" spans="1:8" ht="12.75" customHeight="1">
      <c r="B302" s="407" t="s">
        <v>2121</v>
      </c>
      <c r="C302" s="407"/>
      <c r="D302" s="102" t="s">
        <v>806</v>
      </c>
      <c r="E302" s="102" t="s">
        <v>807</v>
      </c>
      <c r="F302" s="102" t="s">
        <v>808</v>
      </c>
      <c r="G302" s="102" t="s">
        <v>809</v>
      </c>
      <c r="H302" s="102" t="s">
        <v>810</v>
      </c>
    </row>
    <row r="303" spans="1:8" ht="38.25">
      <c r="B303" s="116" t="s">
        <v>2170</v>
      </c>
      <c r="C303" s="117" t="s">
        <v>2171</v>
      </c>
      <c r="D303" s="116" t="s">
        <v>125</v>
      </c>
      <c r="E303" s="116" t="s">
        <v>2124</v>
      </c>
      <c r="F303" s="118">
        <v>0.03</v>
      </c>
      <c r="G303" s="119">
        <v>74.400000000000006</v>
      </c>
      <c r="H303" s="119">
        <v>2.23</v>
      </c>
    </row>
    <row r="304" spans="1:8" ht="38.25">
      <c r="B304" s="116" t="s">
        <v>2172</v>
      </c>
      <c r="C304" s="117" t="s">
        <v>2173</v>
      </c>
      <c r="D304" s="116" t="s">
        <v>125</v>
      </c>
      <c r="E304" s="116" t="s">
        <v>2127</v>
      </c>
      <c r="F304" s="118">
        <v>4.0000000000000001E-3</v>
      </c>
      <c r="G304" s="119">
        <v>315.44</v>
      </c>
      <c r="H304" s="119">
        <v>1.26</v>
      </c>
    </row>
    <row r="305" spans="1:8" ht="25.5">
      <c r="B305" s="116" t="s">
        <v>2174</v>
      </c>
      <c r="C305" s="117" t="s">
        <v>2175</v>
      </c>
      <c r="D305" s="116" t="s">
        <v>125</v>
      </c>
      <c r="E305" s="116" t="s">
        <v>2124</v>
      </c>
      <c r="F305" s="118">
        <v>2.7E-2</v>
      </c>
      <c r="G305" s="119">
        <v>100.77</v>
      </c>
      <c r="H305" s="119">
        <v>2.72</v>
      </c>
    </row>
    <row r="306" spans="1:8" ht="25.5">
      <c r="B306" s="116" t="s">
        <v>2176</v>
      </c>
      <c r="C306" s="117" t="s">
        <v>2177</v>
      </c>
      <c r="D306" s="116" t="s">
        <v>125</v>
      </c>
      <c r="E306" s="116" t="s">
        <v>2127</v>
      </c>
      <c r="F306" s="118">
        <v>6.0000000000000001E-3</v>
      </c>
      <c r="G306" s="119">
        <v>255.5</v>
      </c>
      <c r="H306" s="119">
        <v>1.53</v>
      </c>
    </row>
    <row r="307" spans="1:8" ht="25.5">
      <c r="B307" s="116" t="s">
        <v>2178</v>
      </c>
      <c r="C307" s="117" t="s">
        <v>2179</v>
      </c>
      <c r="D307" s="116" t="s">
        <v>125</v>
      </c>
      <c r="E307" s="116" t="s">
        <v>2124</v>
      </c>
      <c r="F307" s="118">
        <v>2.3E-2</v>
      </c>
      <c r="G307" s="119">
        <v>67.59</v>
      </c>
      <c r="H307" s="119">
        <v>1.55</v>
      </c>
    </row>
    <row r="308" spans="1:8" ht="25.5">
      <c r="B308" s="116" t="s">
        <v>2180</v>
      </c>
      <c r="C308" s="117" t="s">
        <v>2181</v>
      </c>
      <c r="D308" s="116" t="s">
        <v>125</v>
      </c>
      <c r="E308" s="116" t="s">
        <v>2127</v>
      </c>
      <c r="F308" s="118">
        <v>0.01</v>
      </c>
      <c r="G308" s="119">
        <v>165.09</v>
      </c>
      <c r="H308" s="119">
        <v>1.65</v>
      </c>
    </row>
    <row r="309" spans="1:8" ht="12.75" customHeight="1">
      <c r="B309" s="103"/>
      <c r="C309" s="103"/>
      <c r="D309" s="103"/>
      <c r="E309" s="103"/>
      <c r="F309" s="408" t="s">
        <v>2128</v>
      </c>
      <c r="G309" s="408"/>
      <c r="H309" s="120">
        <v>10.94</v>
      </c>
    </row>
    <row r="310" spans="1:8" ht="12.75" customHeight="1">
      <c r="B310" s="407" t="s">
        <v>834</v>
      </c>
      <c r="C310" s="407"/>
      <c r="D310" s="102" t="s">
        <v>806</v>
      </c>
      <c r="E310" s="102" t="s">
        <v>807</v>
      </c>
      <c r="F310" s="102" t="s">
        <v>808</v>
      </c>
      <c r="G310" s="102" t="s">
        <v>809</v>
      </c>
      <c r="H310" s="102" t="s">
        <v>810</v>
      </c>
    </row>
    <row r="311" spans="1:8">
      <c r="B311" s="116" t="s">
        <v>852</v>
      </c>
      <c r="C311" s="117" t="s">
        <v>853</v>
      </c>
      <c r="D311" s="116" t="s">
        <v>125</v>
      </c>
      <c r="E311" s="116" t="s">
        <v>127</v>
      </c>
      <c r="F311" s="118">
        <v>3.3000000000000002E-2</v>
      </c>
      <c r="G311" s="119">
        <v>23.4</v>
      </c>
      <c r="H311" s="119">
        <v>0.77</v>
      </c>
    </row>
    <row r="312" spans="1:8" ht="12.75" customHeight="1">
      <c r="B312" s="103"/>
      <c r="C312" s="103"/>
      <c r="D312" s="103"/>
      <c r="E312" s="103"/>
      <c r="F312" s="408" t="s">
        <v>837</v>
      </c>
      <c r="G312" s="408"/>
      <c r="H312" s="120">
        <v>0.77</v>
      </c>
    </row>
    <row r="313" spans="1:8" ht="12.75" customHeight="1">
      <c r="B313" s="103"/>
      <c r="C313" s="103"/>
      <c r="D313" s="103"/>
      <c r="E313" s="103"/>
      <c r="F313" s="409" t="s">
        <v>585</v>
      </c>
      <c r="G313" s="409"/>
      <c r="H313" s="101">
        <v>11.71</v>
      </c>
    </row>
    <row r="314" spans="1:8">
      <c r="B314" s="142"/>
      <c r="C314" s="142"/>
      <c r="D314" s="142"/>
      <c r="E314" s="142"/>
      <c r="F314" s="410"/>
      <c r="G314" s="410"/>
      <c r="H314" s="410"/>
    </row>
    <row r="315" spans="1:8" s="245" customFormat="1" ht="12.75" customHeight="1">
      <c r="A315" s="179" t="s">
        <v>203</v>
      </c>
      <c r="B315" s="179">
        <f>VLOOKUP(A315,ORÇAMENTO!$A$15:$F$743,2,FALSE)</f>
        <v>100574</v>
      </c>
      <c r="C315" s="404" t="str">
        <f>VLOOKUP(B315,ORÇAMENTO!$B$15:$F$743,2,FALSE)</f>
        <v>ESPALHAMENTO DE MATERIAL COM TRATOR DE ESTEIRAS. AF_11/2019</v>
      </c>
      <c r="D315" s="405"/>
      <c r="E315" s="405"/>
      <c r="F315" s="405"/>
      <c r="G315" s="406"/>
      <c r="H315" s="121" t="str">
        <f>VLOOKUP(B315,ORÇAMENTO!$B$15:$F$743,4,FALSE)</f>
        <v>M3</v>
      </c>
    </row>
    <row r="316" spans="1:8" ht="12.75" customHeight="1">
      <c r="B316" s="407" t="s">
        <v>2121</v>
      </c>
      <c r="C316" s="407"/>
      <c r="D316" s="102" t="s">
        <v>806</v>
      </c>
      <c r="E316" s="102" t="s">
        <v>807</v>
      </c>
      <c r="F316" s="102" t="s">
        <v>808</v>
      </c>
      <c r="G316" s="102" t="s">
        <v>809</v>
      </c>
      <c r="H316" s="102" t="s">
        <v>810</v>
      </c>
    </row>
    <row r="317" spans="1:8" ht="25.5">
      <c r="B317" s="116" t="s">
        <v>2182</v>
      </c>
      <c r="C317" s="117" t="s">
        <v>2183</v>
      </c>
      <c r="D317" s="116" t="s">
        <v>125</v>
      </c>
      <c r="E317" s="116" t="s">
        <v>2124</v>
      </c>
      <c r="F317" s="118">
        <v>6.0000000000000001E-3</v>
      </c>
      <c r="G317" s="119">
        <v>84.46</v>
      </c>
      <c r="H317" s="119">
        <v>0.51</v>
      </c>
    </row>
    <row r="318" spans="1:8" ht="25.5">
      <c r="B318" s="116" t="s">
        <v>2184</v>
      </c>
      <c r="C318" s="117" t="s">
        <v>2185</v>
      </c>
      <c r="D318" s="116" t="s">
        <v>125</v>
      </c>
      <c r="E318" s="116" t="s">
        <v>2127</v>
      </c>
      <c r="F318" s="118">
        <v>3.0000000000000001E-3</v>
      </c>
      <c r="G318" s="119">
        <v>249.58</v>
      </c>
      <c r="H318" s="119">
        <v>0.75</v>
      </c>
    </row>
    <row r="319" spans="1:8" ht="12.75" customHeight="1">
      <c r="B319" s="103"/>
      <c r="C319" s="103"/>
      <c r="D319" s="103"/>
      <c r="E319" s="103"/>
      <c r="F319" s="408" t="s">
        <v>2128</v>
      </c>
      <c r="G319" s="408"/>
      <c r="H319" s="120">
        <v>1.26</v>
      </c>
    </row>
    <row r="320" spans="1:8" ht="12.75" customHeight="1">
      <c r="B320" s="407" t="s">
        <v>834</v>
      </c>
      <c r="C320" s="407"/>
      <c r="D320" s="102" t="s">
        <v>806</v>
      </c>
      <c r="E320" s="102" t="s">
        <v>807</v>
      </c>
      <c r="F320" s="102" t="s">
        <v>808</v>
      </c>
      <c r="G320" s="102" t="s">
        <v>809</v>
      </c>
      <c r="H320" s="102" t="s">
        <v>810</v>
      </c>
    </row>
    <row r="321" spans="1:8">
      <c r="B321" s="116" t="s">
        <v>852</v>
      </c>
      <c r="C321" s="117" t="s">
        <v>853</v>
      </c>
      <c r="D321" s="116" t="s">
        <v>125</v>
      </c>
      <c r="E321" s="116" t="s">
        <v>127</v>
      </c>
      <c r="F321" s="118">
        <v>8.9999999999999993E-3</v>
      </c>
      <c r="G321" s="119">
        <v>23.4</v>
      </c>
      <c r="H321" s="119">
        <v>0.21</v>
      </c>
    </row>
    <row r="322" spans="1:8" ht="12.75" customHeight="1">
      <c r="B322" s="103"/>
      <c r="C322" s="103"/>
      <c r="D322" s="103"/>
      <c r="E322" s="103"/>
      <c r="F322" s="408" t="s">
        <v>837</v>
      </c>
      <c r="G322" s="408"/>
      <c r="H322" s="120">
        <v>0.21</v>
      </c>
    </row>
    <row r="323" spans="1:8" ht="12.75" customHeight="1">
      <c r="B323" s="103"/>
      <c r="C323" s="103"/>
      <c r="D323" s="103"/>
      <c r="E323" s="103"/>
      <c r="F323" s="409" t="s">
        <v>585</v>
      </c>
      <c r="G323" s="409"/>
      <c r="H323" s="101">
        <v>1.45</v>
      </c>
    </row>
    <row r="324" spans="1:8">
      <c r="B324" s="142"/>
      <c r="C324" s="142"/>
      <c r="D324" s="142"/>
      <c r="E324" s="142"/>
      <c r="F324" s="410"/>
      <c r="G324" s="410"/>
      <c r="H324" s="410"/>
    </row>
    <row r="325" spans="1:8" s="245" customFormat="1" ht="12.75" customHeight="1">
      <c r="A325" s="179" t="s">
        <v>207</v>
      </c>
      <c r="B325" s="179">
        <f>VLOOKUP(A325,ORÇAMENTO!$A$15:$F$743,2,FALSE)</f>
        <v>100983</v>
      </c>
      <c r="C325" s="404" t="str">
        <f>VLOOKUP(B325,ORÇAMENTO!$B$15:$F$743,2,FALSE)</f>
        <v>CARGA, MANOBRA E DESCARGA DE ENTULHO EM CAMINHÃO BASCULANTE 14 M³ - CARGA COM ESCAVADEIRA HIDRÁULICA (CAÇAMBA DE 0,80 M³ / 111 HP) E DESCARGA LIVRE (UNIDADE: M3). AF_07/2020</v>
      </c>
      <c r="D325" s="405"/>
      <c r="E325" s="405"/>
      <c r="F325" s="405"/>
      <c r="G325" s="406"/>
      <c r="H325" s="121" t="str">
        <f>VLOOKUP(B325,ORÇAMENTO!$B$15:$F$743,4,FALSE)</f>
        <v>M3</v>
      </c>
    </row>
    <row r="326" spans="1:8" ht="12.75" customHeight="1">
      <c r="B326" s="407" t="s">
        <v>2121</v>
      </c>
      <c r="C326" s="407"/>
      <c r="D326" s="102" t="s">
        <v>806</v>
      </c>
      <c r="E326" s="102" t="s">
        <v>807</v>
      </c>
      <c r="F326" s="102" t="s">
        <v>808</v>
      </c>
      <c r="G326" s="102" t="s">
        <v>809</v>
      </c>
      <c r="H326" s="102" t="s">
        <v>810</v>
      </c>
    </row>
    <row r="327" spans="1:8" ht="38.25">
      <c r="B327" s="116" t="s">
        <v>2162</v>
      </c>
      <c r="C327" s="117" t="s">
        <v>2163</v>
      </c>
      <c r="D327" s="116" t="s">
        <v>125</v>
      </c>
      <c r="E327" s="116" t="s">
        <v>2124</v>
      </c>
      <c r="F327" s="118">
        <v>1.0999999999999999E-2</v>
      </c>
      <c r="G327" s="119">
        <v>89.25</v>
      </c>
      <c r="H327" s="119">
        <v>0.98</v>
      </c>
    </row>
    <row r="328" spans="1:8" ht="38.25">
      <c r="B328" s="116" t="s">
        <v>2164</v>
      </c>
      <c r="C328" s="117" t="s">
        <v>2165</v>
      </c>
      <c r="D328" s="116" t="s">
        <v>125</v>
      </c>
      <c r="E328" s="116" t="s">
        <v>2127</v>
      </c>
      <c r="F328" s="118">
        <v>1.6899999999999998E-2</v>
      </c>
      <c r="G328" s="119">
        <v>330.26</v>
      </c>
      <c r="H328" s="119">
        <v>5.58</v>
      </c>
    </row>
    <row r="329" spans="1:8" ht="25.5">
      <c r="B329" s="116" t="s">
        <v>2166</v>
      </c>
      <c r="C329" s="117" t="s">
        <v>2167</v>
      </c>
      <c r="D329" s="116" t="s">
        <v>125</v>
      </c>
      <c r="E329" s="116" t="s">
        <v>2124</v>
      </c>
      <c r="F329" s="118">
        <v>8.5000000000000006E-3</v>
      </c>
      <c r="G329" s="119">
        <v>87</v>
      </c>
      <c r="H329" s="119">
        <v>0.74</v>
      </c>
    </row>
    <row r="330" spans="1:8" ht="25.5">
      <c r="B330" s="116" t="s">
        <v>2168</v>
      </c>
      <c r="C330" s="117" t="s">
        <v>2169</v>
      </c>
      <c r="D330" s="116" t="s">
        <v>125</v>
      </c>
      <c r="E330" s="116" t="s">
        <v>2127</v>
      </c>
      <c r="F330" s="118">
        <v>8.3000000000000001E-3</v>
      </c>
      <c r="G330" s="119">
        <v>207.13</v>
      </c>
      <c r="H330" s="119">
        <v>1.72</v>
      </c>
    </row>
    <row r="331" spans="1:8" ht="12.75" customHeight="1">
      <c r="B331" s="103"/>
      <c r="C331" s="103"/>
      <c r="D331" s="103"/>
      <c r="E331" s="103"/>
      <c r="F331" s="408" t="s">
        <v>2128</v>
      </c>
      <c r="G331" s="408"/>
      <c r="H331" s="120">
        <v>9.02</v>
      </c>
    </row>
    <row r="332" spans="1:8" ht="12.75" customHeight="1">
      <c r="B332" s="103"/>
      <c r="C332" s="103"/>
      <c r="D332" s="103"/>
      <c r="E332" s="103"/>
      <c r="F332" s="409" t="s">
        <v>585</v>
      </c>
      <c r="G332" s="409"/>
      <c r="H332" s="101">
        <v>9</v>
      </c>
    </row>
    <row r="333" spans="1:8">
      <c r="B333" s="142"/>
      <c r="C333" s="142"/>
      <c r="D333" s="142"/>
      <c r="E333" s="142"/>
      <c r="F333" s="410"/>
      <c r="G333" s="410"/>
      <c r="H333" s="410"/>
    </row>
    <row r="334" spans="1:8" s="245" customFormat="1" ht="12.75" customHeight="1">
      <c r="A334" s="179" t="s">
        <v>208</v>
      </c>
      <c r="B334" s="179">
        <f>VLOOKUP(A334,ORÇAMENTO!$A$15:$F$743,2,FALSE)</f>
        <v>93591</v>
      </c>
      <c r="C334" s="404" t="str">
        <f>VLOOKUP(B334,ORÇAMENTO!$B$15:$F$743,2,FALSE)</f>
        <v>TRANSPORTE COM CAMINHÃO BASCULANTE, EM VIA URBANA - DESCARTE NA DISTÂNCIA DE 41,6 KM NO URE (UNIDADE DE RECEBIMENTO DE ENTULHOS). AF_07/2020</v>
      </c>
      <c r="D334" s="405"/>
      <c r="E334" s="405"/>
      <c r="F334" s="405"/>
      <c r="G334" s="406"/>
      <c r="H334" s="121" t="str">
        <f>VLOOKUP(B334,ORÇAMENTO!$B$15:$F$743,4,FALSE)</f>
        <v>M3XKM</v>
      </c>
    </row>
    <row r="335" spans="1:8" ht="12.75" customHeight="1">
      <c r="B335" s="407" t="s">
        <v>2121</v>
      </c>
      <c r="C335" s="407"/>
      <c r="D335" s="102" t="s">
        <v>806</v>
      </c>
      <c r="E335" s="102" t="s">
        <v>807</v>
      </c>
      <c r="F335" s="102" t="s">
        <v>808</v>
      </c>
      <c r="G335" s="102" t="s">
        <v>809</v>
      </c>
      <c r="H335" s="102" t="s">
        <v>810</v>
      </c>
    </row>
    <row r="336" spans="1:8" ht="38.25">
      <c r="B336" s="116" t="s">
        <v>2162</v>
      </c>
      <c r="C336" s="117" t="s">
        <v>2163</v>
      </c>
      <c r="D336" s="116" t="s">
        <v>125</v>
      </c>
      <c r="E336" s="116" t="s">
        <v>2124</v>
      </c>
      <c r="F336" s="118">
        <v>3.2000000000000002E-3</v>
      </c>
      <c r="G336" s="119">
        <v>89.25</v>
      </c>
      <c r="H336" s="119">
        <v>0.28999999999999998</v>
      </c>
    </row>
    <row r="337" spans="1:8" ht="38.25">
      <c r="B337" s="116" t="s">
        <v>2164</v>
      </c>
      <c r="C337" s="117" t="s">
        <v>2165</v>
      </c>
      <c r="D337" s="116" t="s">
        <v>125</v>
      </c>
      <c r="E337" s="116" t="s">
        <v>2127</v>
      </c>
      <c r="F337" s="118">
        <v>7.4999999999999997E-3</v>
      </c>
      <c r="G337" s="119">
        <v>330.26</v>
      </c>
      <c r="H337" s="119">
        <v>2.48</v>
      </c>
    </row>
    <row r="338" spans="1:8" ht="12.75" customHeight="1">
      <c r="B338" s="103"/>
      <c r="C338" s="103"/>
      <c r="D338" s="103"/>
      <c r="E338" s="103"/>
      <c r="F338" s="408" t="s">
        <v>2128</v>
      </c>
      <c r="G338" s="408"/>
      <c r="H338" s="120">
        <v>2.77</v>
      </c>
    </row>
    <row r="339" spans="1:8" ht="12.75" customHeight="1">
      <c r="B339" s="103"/>
      <c r="C339" s="103"/>
      <c r="D339" s="103"/>
      <c r="E339" s="103"/>
      <c r="F339" s="409" t="s">
        <v>585</v>
      </c>
      <c r="G339" s="409"/>
      <c r="H339" s="101">
        <v>2.75</v>
      </c>
    </row>
    <row r="340" spans="1:8">
      <c r="B340" s="142"/>
      <c r="C340" s="142"/>
      <c r="D340" s="142"/>
      <c r="E340" s="142"/>
      <c r="F340" s="410"/>
      <c r="G340" s="410"/>
      <c r="H340" s="410"/>
    </row>
    <row r="341" spans="1:8">
      <c r="B341" s="142"/>
      <c r="C341" s="142"/>
      <c r="D341" s="142"/>
      <c r="E341" s="142"/>
      <c r="F341" s="410"/>
      <c r="G341" s="410"/>
      <c r="H341" s="410"/>
    </row>
    <row r="342" spans="1:8" s="245" customFormat="1" ht="12.75" customHeight="1">
      <c r="A342" s="179" t="s">
        <v>215</v>
      </c>
      <c r="B342" s="179">
        <f>VLOOKUP(A342,ORÇAMENTO!$A$15:$F$743,2,FALSE)</f>
        <v>95583</v>
      </c>
      <c r="C342" s="404" t="str">
        <f>VLOOKUP(B342,ORÇAMENTO!$B$15:$F$743,2,FALSE)</f>
        <v>MONTAGEM DE ARMADURA TRANSVERSAL DE ESTACAS DE SEÇÃO CIRCULAR, DIÂMETRO = 5,0 MM. AF_09/2021_PS</v>
      </c>
      <c r="D342" s="405"/>
      <c r="E342" s="405"/>
      <c r="F342" s="405"/>
      <c r="G342" s="406"/>
      <c r="H342" s="121" t="str">
        <f>VLOOKUP(B342,ORÇAMENTO!$B$15:$F$743,4,FALSE)</f>
        <v>KG</v>
      </c>
    </row>
    <row r="343" spans="1:8">
      <c r="B343" s="407" t="s">
        <v>820</v>
      </c>
      <c r="C343" s="407"/>
      <c r="D343" s="102" t="s">
        <v>806</v>
      </c>
      <c r="E343" s="102" t="s">
        <v>807</v>
      </c>
      <c r="F343" s="102" t="s">
        <v>808</v>
      </c>
      <c r="G343" s="102" t="s">
        <v>809</v>
      </c>
      <c r="H343" s="102" t="s">
        <v>810</v>
      </c>
    </row>
    <row r="344" spans="1:8">
      <c r="B344" s="116" t="s">
        <v>869</v>
      </c>
      <c r="C344" s="117" t="s">
        <v>870</v>
      </c>
      <c r="D344" s="116" t="s">
        <v>125</v>
      </c>
      <c r="E344" s="116" t="s">
        <v>217</v>
      </c>
      <c r="F344" s="118">
        <v>0.02</v>
      </c>
      <c r="G344" s="119">
        <v>17</v>
      </c>
      <c r="H344" s="119">
        <v>0.34</v>
      </c>
    </row>
    <row r="345" spans="1:8" ht="25.5">
      <c r="B345" s="116" t="s">
        <v>2200</v>
      </c>
      <c r="C345" s="117" t="s">
        <v>2201</v>
      </c>
      <c r="D345" s="116" t="s">
        <v>125</v>
      </c>
      <c r="E345" s="116" t="s">
        <v>150</v>
      </c>
      <c r="F345" s="118">
        <v>1.19</v>
      </c>
      <c r="G345" s="119">
        <v>0.22</v>
      </c>
      <c r="H345" s="119">
        <v>0.26</v>
      </c>
    </row>
    <row r="346" spans="1:8">
      <c r="B346" s="103"/>
      <c r="C346" s="103"/>
      <c r="D346" s="103"/>
      <c r="E346" s="103"/>
      <c r="F346" s="408" t="s">
        <v>831</v>
      </c>
      <c r="G346" s="408"/>
      <c r="H346" s="120">
        <v>0.6</v>
      </c>
    </row>
    <row r="347" spans="1:8" ht="12.75" customHeight="1">
      <c r="B347" s="407" t="s">
        <v>834</v>
      </c>
      <c r="C347" s="407"/>
      <c r="D347" s="102" t="s">
        <v>806</v>
      </c>
      <c r="E347" s="102" t="s">
        <v>807</v>
      </c>
      <c r="F347" s="102" t="s">
        <v>808</v>
      </c>
      <c r="G347" s="102" t="s">
        <v>809</v>
      </c>
      <c r="H347" s="102" t="s">
        <v>810</v>
      </c>
    </row>
    <row r="348" spans="1:8">
      <c r="B348" s="116" t="s">
        <v>2202</v>
      </c>
      <c r="C348" s="117" t="s">
        <v>871</v>
      </c>
      <c r="D348" s="116" t="s">
        <v>125</v>
      </c>
      <c r="E348" s="116" t="s">
        <v>127</v>
      </c>
      <c r="F348" s="118">
        <v>3.3000000000000002E-2</v>
      </c>
      <c r="G348" s="119">
        <v>24.21</v>
      </c>
      <c r="H348" s="119">
        <v>0.8</v>
      </c>
    </row>
    <row r="349" spans="1:8">
      <c r="B349" s="116" t="s">
        <v>2203</v>
      </c>
      <c r="C349" s="117" t="s">
        <v>872</v>
      </c>
      <c r="D349" s="116" t="s">
        <v>125</v>
      </c>
      <c r="E349" s="116" t="s">
        <v>127</v>
      </c>
      <c r="F349" s="118">
        <v>0.16520000000000001</v>
      </c>
      <c r="G349" s="119">
        <v>30.85</v>
      </c>
      <c r="H349" s="119">
        <v>5.0999999999999996</v>
      </c>
    </row>
    <row r="350" spans="1:8" ht="12.75" customHeight="1">
      <c r="B350" s="103"/>
      <c r="C350" s="103"/>
      <c r="D350" s="103"/>
      <c r="E350" s="103"/>
      <c r="F350" s="408" t="s">
        <v>837</v>
      </c>
      <c r="G350" s="408"/>
      <c r="H350" s="120">
        <v>5.9</v>
      </c>
    </row>
    <row r="351" spans="1:8">
      <c r="B351" s="407" t="s">
        <v>813</v>
      </c>
      <c r="C351" s="407"/>
      <c r="D351" s="102" t="s">
        <v>806</v>
      </c>
      <c r="E351" s="102" t="s">
        <v>807</v>
      </c>
      <c r="F351" s="102" t="s">
        <v>808</v>
      </c>
      <c r="G351" s="102" t="s">
        <v>809</v>
      </c>
      <c r="H351" s="102" t="s">
        <v>810</v>
      </c>
    </row>
    <row r="352" spans="1:8">
      <c r="B352" s="116" t="s">
        <v>2243</v>
      </c>
      <c r="C352" s="117" t="s">
        <v>2244</v>
      </c>
      <c r="D352" s="116" t="s">
        <v>125</v>
      </c>
      <c r="E352" s="116" t="s">
        <v>217</v>
      </c>
      <c r="F352" s="118">
        <v>1</v>
      </c>
      <c r="G352" s="119">
        <v>10.62</v>
      </c>
      <c r="H352" s="119">
        <v>10.62</v>
      </c>
    </row>
    <row r="353" spans="1:8">
      <c r="B353" s="103"/>
      <c r="C353" s="103"/>
      <c r="D353" s="103"/>
      <c r="E353" s="103"/>
      <c r="F353" s="408" t="s">
        <v>814</v>
      </c>
      <c r="G353" s="408"/>
      <c r="H353" s="120">
        <v>10.62</v>
      </c>
    </row>
    <row r="354" spans="1:8" ht="12.75" customHeight="1">
      <c r="B354" s="103"/>
      <c r="C354" s="103"/>
      <c r="D354" s="103"/>
      <c r="E354" s="103"/>
      <c r="F354" s="409" t="s">
        <v>585</v>
      </c>
      <c r="G354" s="409"/>
      <c r="H354" s="101">
        <v>17.100000000000001</v>
      </c>
    </row>
    <row r="355" spans="1:8">
      <c r="B355" s="142"/>
      <c r="C355" s="142"/>
      <c r="D355" s="142"/>
      <c r="E355" s="142"/>
      <c r="F355" s="410"/>
      <c r="G355" s="410"/>
      <c r="H355" s="410"/>
    </row>
    <row r="356" spans="1:8" s="245" customFormat="1" ht="12.75" customHeight="1">
      <c r="A356" s="179" t="s">
        <v>218</v>
      </c>
      <c r="B356" s="179">
        <f>VLOOKUP(A356,ORÇAMENTO!$A$15:$F$743,2,FALSE)</f>
        <v>95584</v>
      </c>
      <c r="C356" s="404" t="str">
        <f>VLOOKUP(B356,ORÇAMENTO!$B$15:$F$743,2,FALSE)</f>
        <v>MONTAGEM DE ARMADURA TRANSVERSAL DE ESTACAS DE SEÇÃO CIRCULAR, DIÂMETRO = 6,30 MM. AF_09/2021_PS</v>
      </c>
      <c r="D356" s="405"/>
      <c r="E356" s="405"/>
      <c r="F356" s="405"/>
      <c r="G356" s="406"/>
      <c r="H356" s="121" t="str">
        <f>VLOOKUP(B356,ORÇAMENTO!$B$15:$F$743,4,FALSE)</f>
        <v>KG</v>
      </c>
    </row>
    <row r="357" spans="1:8">
      <c r="B357" s="407" t="s">
        <v>820</v>
      </c>
      <c r="C357" s="407"/>
      <c r="D357" s="102" t="s">
        <v>806</v>
      </c>
      <c r="E357" s="102" t="s">
        <v>807</v>
      </c>
      <c r="F357" s="102" t="s">
        <v>808</v>
      </c>
      <c r="G357" s="102" t="s">
        <v>809</v>
      </c>
      <c r="H357" s="102" t="s">
        <v>810</v>
      </c>
    </row>
    <row r="358" spans="1:8">
      <c r="B358" s="116" t="s">
        <v>869</v>
      </c>
      <c r="C358" s="117" t="s">
        <v>870</v>
      </c>
      <c r="D358" s="116" t="s">
        <v>125</v>
      </c>
      <c r="E358" s="116" t="s">
        <v>217</v>
      </c>
      <c r="F358" s="118">
        <v>0.02</v>
      </c>
      <c r="G358" s="119">
        <v>17</v>
      </c>
      <c r="H358" s="119">
        <v>0.34</v>
      </c>
    </row>
    <row r="359" spans="1:8" ht="25.5">
      <c r="B359" s="116" t="s">
        <v>2200</v>
      </c>
      <c r="C359" s="117" t="s">
        <v>2201</v>
      </c>
      <c r="D359" s="116" t="s">
        <v>125</v>
      </c>
      <c r="E359" s="116" t="s">
        <v>150</v>
      </c>
      <c r="F359" s="118">
        <v>0.97</v>
      </c>
      <c r="G359" s="119">
        <v>0.22</v>
      </c>
      <c r="H359" s="119">
        <v>0.21</v>
      </c>
    </row>
    <row r="360" spans="1:8">
      <c r="B360" s="103"/>
      <c r="C360" s="103"/>
      <c r="D360" s="103"/>
      <c r="E360" s="103"/>
      <c r="F360" s="408" t="s">
        <v>831</v>
      </c>
      <c r="G360" s="408"/>
      <c r="H360" s="120">
        <v>0.55000000000000004</v>
      </c>
    </row>
    <row r="361" spans="1:8" ht="12.75" customHeight="1">
      <c r="B361" s="407" t="s">
        <v>834</v>
      </c>
      <c r="C361" s="407"/>
      <c r="D361" s="102" t="s">
        <v>806</v>
      </c>
      <c r="E361" s="102" t="s">
        <v>807</v>
      </c>
      <c r="F361" s="102" t="s">
        <v>808</v>
      </c>
      <c r="G361" s="102" t="s">
        <v>809</v>
      </c>
      <c r="H361" s="102" t="s">
        <v>810</v>
      </c>
    </row>
    <row r="362" spans="1:8">
      <c r="B362" s="116" t="s">
        <v>2202</v>
      </c>
      <c r="C362" s="117" t="s">
        <v>871</v>
      </c>
      <c r="D362" s="116" t="s">
        <v>125</v>
      </c>
      <c r="E362" s="116" t="s">
        <v>127</v>
      </c>
      <c r="F362" s="118">
        <v>2.0799999999999999E-2</v>
      </c>
      <c r="G362" s="119">
        <v>24.21</v>
      </c>
      <c r="H362" s="119">
        <v>0.5</v>
      </c>
    </row>
    <row r="363" spans="1:8">
      <c r="B363" s="116" t="s">
        <v>2203</v>
      </c>
      <c r="C363" s="117" t="s">
        <v>872</v>
      </c>
      <c r="D363" s="116" t="s">
        <v>125</v>
      </c>
      <c r="E363" s="116" t="s">
        <v>127</v>
      </c>
      <c r="F363" s="118">
        <v>0.104</v>
      </c>
      <c r="G363" s="119">
        <v>30.85</v>
      </c>
      <c r="H363" s="119">
        <v>3.21</v>
      </c>
    </row>
    <row r="364" spans="1:8" ht="12.75" customHeight="1">
      <c r="B364" s="103"/>
      <c r="C364" s="103"/>
      <c r="D364" s="103"/>
      <c r="E364" s="103"/>
      <c r="F364" s="408" t="s">
        <v>837</v>
      </c>
      <c r="G364" s="408"/>
      <c r="H364" s="120">
        <v>3.71</v>
      </c>
    </row>
    <row r="365" spans="1:8">
      <c r="B365" s="407" t="s">
        <v>813</v>
      </c>
      <c r="C365" s="407"/>
      <c r="D365" s="102" t="s">
        <v>806</v>
      </c>
      <c r="E365" s="102" t="s">
        <v>807</v>
      </c>
      <c r="F365" s="102" t="s">
        <v>808</v>
      </c>
      <c r="G365" s="102" t="s">
        <v>809</v>
      </c>
      <c r="H365" s="102" t="s">
        <v>810</v>
      </c>
    </row>
    <row r="366" spans="1:8">
      <c r="B366" s="116" t="s">
        <v>2204</v>
      </c>
      <c r="C366" s="117" t="s">
        <v>2205</v>
      </c>
      <c r="D366" s="116" t="s">
        <v>125</v>
      </c>
      <c r="E366" s="116" t="s">
        <v>217</v>
      </c>
      <c r="F366" s="118">
        <v>1</v>
      </c>
      <c r="G366" s="119">
        <v>10.66</v>
      </c>
      <c r="H366" s="119">
        <v>10.66</v>
      </c>
    </row>
    <row r="367" spans="1:8">
      <c r="B367" s="103"/>
      <c r="C367" s="103"/>
      <c r="D367" s="103"/>
      <c r="E367" s="103"/>
      <c r="F367" s="408" t="s">
        <v>814</v>
      </c>
      <c r="G367" s="408"/>
      <c r="H367" s="120">
        <v>10.66</v>
      </c>
    </row>
    <row r="368" spans="1:8" ht="12.75" customHeight="1">
      <c r="B368" s="103"/>
      <c r="C368" s="103"/>
      <c r="D368" s="103"/>
      <c r="E368" s="103"/>
      <c r="F368" s="409" t="s">
        <v>585</v>
      </c>
      <c r="G368" s="409"/>
      <c r="H368" s="101">
        <v>14.91</v>
      </c>
    </row>
    <row r="369" spans="1:8">
      <c r="B369" s="142"/>
      <c r="C369" s="142"/>
      <c r="D369" s="142"/>
      <c r="E369" s="142"/>
      <c r="F369" s="410"/>
      <c r="G369" s="410"/>
      <c r="H369" s="410"/>
    </row>
    <row r="370" spans="1:8" s="245" customFormat="1" ht="12.75" customHeight="1">
      <c r="A370" s="179" t="s">
        <v>220</v>
      </c>
      <c r="B370" s="179">
        <f>VLOOKUP(A370,ORÇAMENTO!$A$15:$F$743,2,FALSE)</f>
        <v>95577</v>
      </c>
      <c r="C370" s="404" t="str">
        <f>VLOOKUP(B370,ORÇAMENTO!$B$15:$F$743,2,FALSE)</f>
        <v>MONTAGEM DE ARMADURA DE ESTACAS, DIÂMETRO = 10,0 MM. AF_09/2021_PS</v>
      </c>
      <c r="D370" s="405"/>
      <c r="E370" s="405"/>
      <c r="F370" s="405"/>
      <c r="G370" s="406"/>
      <c r="H370" s="121" t="str">
        <f>VLOOKUP(B370,ORÇAMENTO!$B$15:$F$743,4,FALSE)</f>
        <v>KG</v>
      </c>
    </row>
    <row r="371" spans="1:8">
      <c r="B371" s="407" t="s">
        <v>820</v>
      </c>
      <c r="C371" s="407"/>
      <c r="D371" s="102" t="s">
        <v>806</v>
      </c>
      <c r="E371" s="102" t="s">
        <v>807</v>
      </c>
      <c r="F371" s="102" t="s">
        <v>808</v>
      </c>
      <c r="G371" s="102" t="s">
        <v>809</v>
      </c>
      <c r="H371" s="102" t="s">
        <v>810</v>
      </c>
    </row>
    <row r="372" spans="1:8">
      <c r="B372" s="116" t="s">
        <v>869</v>
      </c>
      <c r="C372" s="117" t="s">
        <v>870</v>
      </c>
      <c r="D372" s="116" t="s">
        <v>125</v>
      </c>
      <c r="E372" s="116" t="s">
        <v>217</v>
      </c>
      <c r="F372" s="118">
        <v>0.02</v>
      </c>
      <c r="G372" s="119">
        <v>17</v>
      </c>
      <c r="H372" s="119">
        <v>0.34</v>
      </c>
    </row>
    <row r="373" spans="1:8" ht="25.5">
      <c r="B373" s="116" t="s">
        <v>2200</v>
      </c>
      <c r="C373" s="117" t="s">
        <v>2201</v>
      </c>
      <c r="D373" s="116" t="s">
        <v>125</v>
      </c>
      <c r="E373" s="116" t="s">
        <v>150</v>
      </c>
      <c r="F373" s="118">
        <v>0.54300000000000004</v>
      </c>
      <c r="G373" s="119">
        <v>0.22</v>
      </c>
      <c r="H373" s="119">
        <v>0.12</v>
      </c>
    </row>
    <row r="374" spans="1:8">
      <c r="B374" s="103"/>
      <c r="C374" s="103"/>
      <c r="D374" s="103"/>
      <c r="E374" s="103"/>
      <c r="F374" s="408" t="s">
        <v>831</v>
      </c>
      <c r="G374" s="408"/>
      <c r="H374" s="120">
        <v>0.46</v>
      </c>
    </row>
    <row r="375" spans="1:8" ht="12.75" customHeight="1">
      <c r="B375" s="407" t="s">
        <v>834</v>
      </c>
      <c r="C375" s="407"/>
      <c r="D375" s="102" t="s">
        <v>806</v>
      </c>
      <c r="E375" s="102" t="s">
        <v>807</v>
      </c>
      <c r="F375" s="102" t="s">
        <v>808</v>
      </c>
      <c r="G375" s="102" t="s">
        <v>809</v>
      </c>
      <c r="H375" s="102" t="s">
        <v>810</v>
      </c>
    </row>
    <row r="376" spans="1:8">
      <c r="B376" s="116" t="s">
        <v>2202</v>
      </c>
      <c r="C376" s="117" t="s">
        <v>871</v>
      </c>
      <c r="D376" s="116" t="s">
        <v>125</v>
      </c>
      <c r="E376" s="116" t="s">
        <v>127</v>
      </c>
      <c r="F376" s="118">
        <v>6.1000000000000004E-3</v>
      </c>
      <c r="G376" s="119">
        <v>24.21</v>
      </c>
      <c r="H376" s="119">
        <v>0.15</v>
      </c>
    </row>
    <row r="377" spans="1:8">
      <c r="B377" s="116" t="s">
        <v>2203</v>
      </c>
      <c r="C377" s="117" t="s">
        <v>872</v>
      </c>
      <c r="D377" s="116" t="s">
        <v>125</v>
      </c>
      <c r="E377" s="116" t="s">
        <v>127</v>
      </c>
      <c r="F377" s="118">
        <v>3.0599999999999999E-2</v>
      </c>
      <c r="G377" s="119">
        <v>30.85</v>
      </c>
      <c r="H377" s="119">
        <v>0.94</v>
      </c>
    </row>
    <row r="378" spans="1:8" ht="12.75" customHeight="1">
      <c r="B378" s="103"/>
      <c r="C378" s="103"/>
      <c r="D378" s="103"/>
      <c r="E378" s="103"/>
      <c r="F378" s="408" t="s">
        <v>837</v>
      </c>
      <c r="G378" s="408"/>
      <c r="H378" s="120">
        <v>1.0900000000000001</v>
      </c>
    </row>
    <row r="379" spans="1:8">
      <c r="B379" s="407" t="s">
        <v>813</v>
      </c>
      <c r="C379" s="407"/>
      <c r="D379" s="102" t="s">
        <v>806</v>
      </c>
      <c r="E379" s="102" t="s">
        <v>807</v>
      </c>
      <c r="F379" s="102" t="s">
        <v>808</v>
      </c>
      <c r="G379" s="102" t="s">
        <v>809</v>
      </c>
      <c r="H379" s="102" t="s">
        <v>810</v>
      </c>
    </row>
    <row r="380" spans="1:8">
      <c r="B380" s="116" t="s">
        <v>2247</v>
      </c>
      <c r="C380" s="117" t="s">
        <v>2248</v>
      </c>
      <c r="D380" s="116" t="s">
        <v>125</v>
      </c>
      <c r="E380" s="116" t="s">
        <v>217</v>
      </c>
      <c r="F380" s="118">
        <v>1</v>
      </c>
      <c r="G380" s="119">
        <v>9.74</v>
      </c>
      <c r="H380" s="119">
        <v>9.74</v>
      </c>
    </row>
    <row r="381" spans="1:8">
      <c r="B381" s="103"/>
      <c r="C381" s="103"/>
      <c r="D381" s="103"/>
      <c r="E381" s="103"/>
      <c r="F381" s="408" t="s">
        <v>814</v>
      </c>
      <c r="G381" s="408"/>
      <c r="H381" s="120">
        <v>9.74</v>
      </c>
    </row>
    <row r="382" spans="1:8" ht="12.75" customHeight="1">
      <c r="B382" s="103"/>
      <c r="C382" s="103"/>
      <c r="D382" s="103"/>
      <c r="E382" s="103"/>
      <c r="F382" s="409" t="s">
        <v>585</v>
      </c>
      <c r="G382" s="409"/>
      <c r="H382" s="101">
        <v>11.27</v>
      </c>
    </row>
    <row r="383" spans="1:8">
      <c r="B383" s="142"/>
      <c r="C383" s="142"/>
      <c r="D383" s="142"/>
      <c r="E383" s="142"/>
      <c r="F383" s="410"/>
      <c r="G383" s="410"/>
      <c r="H383" s="410"/>
    </row>
    <row r="384" spans="1:8" s="245" customFormat="1" ht="12.75" customHeight="1">
      <c r="A384" s="179" t="s">
        <v>3544</v>
      </c>
      <c r="B384" s="179">
        <f>VLOOKUP(A384,ORÇAMENTO!$A$15:$F$743,2,FALSE)</f>
        <v>95578</v>
      </c>
      <c r="C384" s="404" t="str">
        <f>VLOOKUP(B384,ORÇAMENTO!$B$15:$F$743,2,FALSE)</f>
        <v>MONTAGEM DE ARMADURA DE ESTACAS, DIÂMETRO = 12,5 MM. AF_09/2021_PS</v>
      </c>
      <c r="D384" s="405"/>
      <c r="E384" s="405"/>
      <c r="F384" s="405"/>
      <c r="G384" s="406"/>
      <c r="H384" s="121" t="str">
        <f>VLOOKUP(B384,ORÇAMENTO!$B$15:$F$743,4,FALSE)</f>
        <v>KG</v>
      </c>
    </row>
    <row r="385" spans="1:8">
      <c r="B385" s="407" t="s">
        <v>820</v>
      </c>
      <c r="C385" s="407"/>
      <c r="D385" s="102" t="s">
        <v>806</v>
      </c>
      <c r="E385" s="102" t="s">
        <v>807</v>
      </c>
      <c r="F385" s="102" t="s">
        <v>808</v>
      </c>
      <c r="G385" s="102" t="s">
        <v>809</v>
      </c>
      <c r="H385" s="102" t="s">
        <v>810</v>
      </c>
    </row>
    <row r="386" spans="1:8">
      <c r="B386" s="116" t="s">
        <v>869</v>
      </c>
      <c r="C386" s="117" t="s">
        <v>870</v>
      </c>
      <c r="D386" s="116" t="s">
        <v>125</v>
      </c>
      <c r="E386" s="116" t="s">
        <v>217</v>
      </c>
      <c r="F386" s="118">
        <v>0.02</v>
      </c>
      <c r="G386" s="119">
        <v>17</v>
      </c>
      <c r="H386" s="119">
        <v>0.34</v>
      </c>
    </row>
    <row r="387" spans="1:8" ht="25.5">
      <c r="B387" s="116" t="s">
        <v>2200</v>
      </c>
      <c r="C387" s="117" t="s">
        <v>2201</v>
      </c>
      <c r="D387" s="116" t="s">
        <v>125</v>
      </c>
      <c r="E387" s="116" t="s">
        <v>150</v>
      </c>
      <c r="F387" s="118">
        <v>0.36699999999999999</v>
      </c>
      <c r="G387" s="119">
        <v>0.22</v>
      </c>
      <c r="H387" s="119">
        <v>0.08</v>
      </c>
    </row>
    <row r="388" spans="1:8">
      <c r="B388" s="103"/>
      <c r="C388" s="103"/>
      <c r="D388" s="103"/>
      <c r="E388" s="103"/>
      <c r="F388" s="408" t="s">
        <v>831</v>
      </c>
      <c r="G388" s="408"/>
      <c r="H388" s="120">
        <v>0.42</v>
      </c>
    </row>
    <row r="389" spans="1:8" ht="12.75" customHeight="1">
      <c r="B389" s="407" t="s">
        <v>834</v>
      </c>
      <c r="C389" s="407"/>
      <c r="D389" s="102" t="s">
        <v>806</v>
      </c>
      <c r="E389" s="102" t="s">
        <v>807</v>
      </c>
      <c r="F389" s="102" t="s">
        <v>808</v>
      </c>
      <c r="G389" s="102" t="s">
        <v>809</v>
      </c>
      <c r="H389" s="102" t="s">
        <v>810</v>
      </c>
    </row>
    <row r="390" spans="1:8">
      <c r="B390" s="116" t="s">
        <v>2202</v>
      </c>
      <c r="C390" s="117" t="s">
        <v>871</v>
      </c>
      <c r="D390" s="116" t="s">
        <v>125</v>
      </c>
      <c r="E390" s="116" t="s">
        <v>127</v>
      </c>
      <c r="F390" s="118">
        <v>3.3E-3</v>
      </c>
      <c r="G390" s="119">
        <v>24.21</v>
      </c>
      <c r="H390" s="119">
        <v>0.08</v>
      </c>
    </row>
    <row r="391" spans="1:8">
      <c r="B391" s="116" t="s">
        <v>2203</v>
      </c>
      <c r="C391" s="117" t="s">
        <v>872</v>
      </c>
      <c r="D391" s="116" t="s">
        <v>125</v>
      </c>
      <c r="E391" s="116" t="s">
        <v>127</v>
      </c>
      <c r="F391" s="118">
        <v>1.67E-2</v>
      </c>
      <c r="G391" s="119">
        <v>30.85</v>
      </c>
      <c r="H391" s="119">
        <v>0.52</v>
      </c>
    </row>
    <row r="392" spans="1:8" ht="12.75" customHeight="1">
      <c r="B392" s="103"/>
      <c r="C392" s="103"/>
      <c r="D392" s="103"/>
      <c r="E392" s="103"/>
      <c r="F392" s="408" t="s">
        <v>837</v>
      </c>
      <c r="G392" s="408"/>
      <c r="H392" s="120">
        <v>0.6</v>
      </c>
    </row>
    <row r="393" spans="1:8">
      <c r="B393" s="407" t="s">
        <v>813</v>
      </c>
      <c r="C393" s="407"/>
      <c r="D393" s="102" t="s">
        <v>806</v>
      </c>
      <c r="E393" s="102" t="s">
        <v>807</v>
      </c>
      <c r="F393" s="102" t="s">
        <v>808</v>
      </c>
      <c r="G393" s="102" t="s">
        <v>809</v>
      </c>
      <c r="H393" s="102" t="s">
        <v>810</v>
      </c>
    </row>
    <row r="394" spans="1:8">
      <c r="B394" s="116" t="s">
        <v>2206</v>
      </c>
      <c r="C394" s="117" t="s">
        <v>2207</v>
      </c>
      <c r="D394" s="116" t="s">
        <v>125</v>
      </c>
      <c r="E394" s="116" t="s">
        <v>217</v>
      </c>
      <c r="F394" s="118">
        <v>1</v>
      </c>
      <c r="G394" s="119">
        <v>8.33</v>
      </c>
      <c r="H394" s="119">
        <v>8.33</v>
      </c>
    </row>
    <row r="395" spans="1:8">
      <c r="B395" s="103"/>
      <c r="C395" s="103"/>
      <c r="D395" s="103"/>
      <c r="E395" s="103"/>
      <c r="F395" s="408" t="s">
        <v>814</v>
      </c>
      <c r="G395" s="408"/>
      <c r="H395" s="120">
        <v>8.33</v>
      </c>
    </row>
    <row r="396" spans="1:8" ht="12.75" customHeight="1">
      <c r="B396" s="103"/>
      <c r="C396" s="103"/>
      <c r="D396" s="103"/>
      <c r="E396" s="103"/>
      <c r="F396" s="409" t="s">
        <v>585</v>
      </c>
      <c r="G396" s="409"/>
      <c r="H396" s="101">
        <v>9.33</v>
      </c>
    </row>
    <row r="397" spans="1:8">
      <c r="B397" s="142"/>
      <c r="C397" s="142"/>
      <c r="D397" s="142"/>
      <c r="E397" s="142"/>
      <c r="F397" s="410"/>
      <c r="G397" s="410"/>
      <c r="H397" s="410"/>
    </row>
    <row r="398" spans="1:8" s="245" customFormat="1" ht="12.75" customHeight="1">
      <c r="A398" s="179" t="s">
        <v>3545</v>
      </c>
      <c r="B398" s="179">
        <f>VLOOKUP(A398,ORÇAMENTO!$A$15:$F$743,2,FALSE)</f>
        <v>95601</v>
      </c>
      <c r="C398" s="404" t="str">
        <f>VLOOKUP(B398,ORÇAMENTO!$B$15:$F$743,2,FALSE)</f>
        <v>ARRASAMENTO MECANICO DE ESTACA DE CONCRETO ARMADO, DIAMETROS DE ATÉ 40 CM. AF_05/2021</v>
      </c>
      <c r="D398" s="405"/>
      <c r="E398" s="405"/>
      <c r="F398" s="405"/>
      <c r="G398" s="406"/>
      <c r="H398" s="121" t="str">
        <f>VLOOKUP(B398,ORÇAMENTO!$B$15:$F$743,4,FALSE)</f>
        <v>UN</v>
      </c>
    </row>
    <row r="399" spans="1:8" ht="12.75" customHeight="1">
      <c r="B399" s="407" t="s">
        <v>2121</v>
      </c>
      <c r="C399" s="407"/>
      <c r="D399" s="102" t="s">
        <v>806</v>
      </c>
      <c r="E399" s="102" t="s">
        <v>807</v>
      </c>
      <c r="F399" s="102" t="s">
        <v>808</v>
      </c>
      <c r="G399" s="102" t="s">
        <v>809</v>
      </c>
      <c r="H399" s="102" t="s">
        <v>810</v>
      </c>
    </row>
    <row r="400" spans="1:8" ht="25.5">
      <c r="B400" s="116" t="s">
        <v>2208</v>
      </c>
      <c r="C400" s="117" t="s">
        <v>2209</v>
      </c>
      <c r="D400" s="116" t="s">
        <v>125</v>
      </c>
      <c r="E400" s="116" t="s">
        <v>2124</v>
      </c>
      <c r="F400" s="118">
        <v>0.20030000000000001</v>
      </c>
      <c r="G400" s="119">
        <v>26.66</v>
      </c>
      <c r="H400" s="119">
        <v>5.34</v>
      </c>
    </row>
    <row r="401" spans="1:8" ht="25.5">
      <c r="B401" s="116" t="s">
        <v>2210</v>
      </c>
      <c r="C401" s="117" t="s">
        <v>2211</v>
      </c>
      <c r="D401" s="116" t="s">
        <v>125</v>
      </c>
      <c r="E401" s="116" t="s">
        <v>2127</v>
      </c>
      <c r="F401" s="118">
        <v>0.16270000000000001</v>
      </c>
      <c r="G401" s="119">
        <v>29.06</v>
      </c>
      <c r="H401" s="119">
        <v>4.7300000000000004</v>
      </c>
    </row>
    <row r="402" spans="1:8" ht="12.75" customHeight="1">
      <c r="B402" s="103"/>
      <c r="C402" s="103"/>
      <c r="D402" s="103"/>
      <c r="E402" s="103"/>
      <c r="F402" s="408" t="s">
        <v>2128</v>
      </c>
      <c r="G402" s="408"/>
      <c r="H402" s="120">
        <v>10.07</v>
      </c>
    </row>
    <row r="403" spans="1:8" ht="12.75" customHeight="1">
      <c r="B403" s="407" t="s">
        <v>834</v>
      </c>
      <c r="C403" s="407"/>
      <c r="D403" s="102" t="s">
        <v>806</v>
      </c>
      <c r="E403" s="102" t="s">
        <v>807</v>
      </c>
      <c r="F403" s="102" t="s">
        <v>808</v>
      </c>
      <c r="G403" s="102" t="s">
        <v>809</v>
      </c>
      <c r="H403" s="102" t="s">
        <v>810</v>
      </c>
    </row>
    <row r="404" spans="1:8">
      <c r="B404" s="116" t="s">
        <v>852</v>
      </c>
      <c r="C404" s="117" t="s">
        <v>853</v>
      </c>
      <c r="D404" s="116" t="s">
        <v>125</v>
      </c>
      <c r="E404" s="116" t="s">
        <v>127</v>
      </c>
      <c r="F404" s="118">
        <v>0.36299999999999999</v>
      </c>
      <c r="G404" s="119">
        <v>23.4</v>
      </c>
      <c r="H404" s="119">
        <v>8.49</v>
      </c>
    </row>
    <row r="405" spans="1:8" ht="12.75" customHeight="1">
      <c r="B405" s="103"/>
      <c r="C405" s="103"/>
      <c r="D405" s="103"/>
      <c r="E405" s="103"/>
      <c r="F405" s="408" t="s">
        <v>837</v>
      </c>
      <c r="G405" s="408"/>
      <c r="H405" s="120">
        <v>8.49</v>
      </c>
    </row>
    <row r="406" spans="1:8" ht="12.75" customHeight="1">
      <c r="B406" s="103"/>
      <c r="C406" s="103"/>
      <c r="D406" s="103"/>
      <c r="E406" s="103"/>
      <c r="F406" s="409" t="s">
        <v>585</v>
      </c>
      <c r="G406" s="409"/>
      <c r="H406" s="101">
        <v>18.54</v>
      </c>
    </row>
    <row r="407" spans="1:8">
      <c r="B407" s="142"/>
      <c r="C407" s="142"/>
      <c r="D407" s="142"/>
      <c r="E407" s="142"/>
      <c r="F407" s="410"/>
      <c r="G407" s="410"/>
      <c r="H407" s="410"/>
    </row>
    <row r="408" spans="1:8" s="245" customFormat="1" ht="12.75" customHeight="1">
      <c r="A408" s="179" t="s">
        <v>224</v>
      </c>
      <c r="B408" s="179">
        <f>VLOOKUP(A408,ORÇAMENTO!$A$15:$F$743,2,FALSE)</f>
        <v>96523</v>
      </c>
      <c r="C408" s="404" t="str">
        <f>VLOOKUP(B408,ORÇAMENTO!$B$15:$F$743,2,FALSE)</f>
        <v>ESCAVAÇÃO MANUAL PARA BLOCO DE COROAMENTO OU SAPATA (INCLUINDO ESCAVAÇÃO PARA COLOCAÇÃO DE FÔRMAS). AF_01/2024</v>
      </c>
      <c r="D408" s="405"/>
      <c r="E408" s="405"/>
      <c r="F408" s="405"/>
      <c r="G408" s="406"/>
      <c r="H408" s="121" t="str">
        <f>VLOOKUP(B408,ORÇAMENTO!$B$15:$F$743,4,FALSE)</f>
        <v>M3</v>
      </c>
    </row>
    <row r="409" spans="1:8" ht="12.75" customHeight="1">
      <c r="B409" s="407" t="s">
        <v>834</v>
      </c>
      <c r="C409" s="407"/>
      <c r="D409" s="102" t="s">
        <v>806</v>
      </c>
      <c r="E409" s="102" t="s">
        <v>807</v>
      </c>
      <c r="F409" s="102" t="s">
        <v>808</v>
      </c>
      <c r="G409" s="102" t="s">
        <v>809</v>
      </c>
      <c r="H409" s="102" t="s">
        <v>810</v>
      </c>
    </row>
    <row r="410" spans="1:8">
      <c r="B410" s="116" t="s">
        <v>873</v>
      </c>
      <c r="C410" s="117" t="s">
        <v>874</v>
      </c>
      <c r="D410" s="116" t="s">
        <v>125</v>
      </c>
      <c r="E410" s="116" t="s">
        <v>127</v>
      </c>
      <c r="F410" s="118">
        <v>0.96599999999999997</v>
      </c>
      <c r="G410" s="119">
        <v>31.1</v>
      </c>
      <c r="H410" s="119">
        <v>30.04</v>
      </c>
    </row>
    <row r="411" spans="1:8">
      <c r="B411" s="116" t="s">
        <v>852</v>
      </c>
      <c r="C411" s="117" t="s">
        <v>853</v>
      </c>
      <c r="D411" s="116" t="s">
        <v>125</v>
      </c>
      <c r="E411" s="116" t="s">
        <v>127</v>
      </c>
      <c r="F411" s="118">
        <v>3.1259999999999999</v>
      </c>
      <c r="G411" s="119">
        <v>23.4</v>
      </c>
      <c r="H411" s="119">
        <v>73.150000000000006</v>
      </c>
    </row>
    <row r="412" spans="1:8" ht="12.75" customHeight="1">
      <c r="B412" s="103"/>
      <c r="C412" s="103"/>
      <c r="D412" s="103"/>
      <c r="E412" s="103"/>
      <c r="F412" s="408" t="s">
        <v>837</v>
      </c>
      <c r="G412" s="408"/>
      <c r="H412" s="120">
        <v>103.19</v>
      </c>
    </row>
    <row r="413" spans="1:8" ht="12.75" customHeight="1">
      <c r="B413" s="103"/>
      <c r="C413" s="103"/>
      <c r="D413" s="103"/>
      <c r="E413" s="103"/>
      <c r="F413" s="409" t="s">
        <v>585</v>
      </c>
      <c r="G413" s="409"/>
      <c r="H413" s="101">
        <v>103.18</v>
      </c>
    </row>
    <row r="414" spans="1:8">
      <c r="B414" s="142"/>
      <c r="C414" s="142"/>
      <c r="D414" s="142"/>
      <c r="E414" s="142"/>
      <c r="F414" s="410"/>
      <c r="G414" s="410"/>
      <c r="H414" s="410"/>
    </row>
    <row r="415" spans="1:8" s="245" customFormat="1" ht="12.75" customHeight="1">
      <c r="A415" s="179" t="s">
        <v>226</v>
      </c>
      <c r="B415" s="179">
        <f>VLOOKUP(A415,ORÇAMENTO!$A$15:$F$743,2,FALSE)</f>
        <v>101616</v>
      </c>
      <c r="C415" s="404" t="str">
        <f>VLOOKUP(B415,ORÇAMENTO!$B$15:$F$743,2,FALSE)</f>
        <v>PREPARO DE FUNDO DE VALA COM LARGURA MENOR QUE 1,5 M (ACERTO DO SOLO NATURAL). AF_08/2020</v>
      </c>
      <c r="D415" s="405"/>
      <c r="E415" s="405"/>
      <c r="F415" s="405"/>
      <c r="G415" s="406"/>
      <c r="H415" s="121" t="str">
        <f>VLOOKUP(B415,ORÇAMENTO!$B$15:$F$743,4,FALSE)</f>
        <v>M2</v>
      </c>
    </row>
    <row r="416" spans="1:8" ht="12.75" customHeight="1">
      <c r="B416" s="407" t="s">
        <v>2121</v>
      </c>
      <c r="C416" s="407"/>
      <c r="D416" s="102" t="s">
        <v>806</v>
      </c>
      <c r="E416" s="102" t="s">
        <v>807</v>
      </c>
      <c r="F416" s="102" t="s">
        <v>808</v>
      </c>
      <c r="G416" s="102" t="s">
        <v>809</v>
      </c>
      <c r="H416" s="102" t="s">
        <v>810</v>
      </c>
    </row>
    <row r="417" spans="1:8" ht="25.5">
      <c r="B417" s="116" t="s">
        <v>2212</v>
      </c>
      <c r="C417" s="117" t="s">
        <v>2213</v>
      </c>
      <c r="D417" s="116" t="s">
        <v>125</v>
      </c>
      <c r="E417" s="116" t="s">
        <v>2124</v>
      </c>
      <c r="F417" s="118">
        <v>3.5999999999999999E-3</v>
      </c>
      <c r="G417" s="119">
        <v>26.82</v>
      </c>
      <c r="H417" s="119">
        <v>0.1</v>
      </c>
    </row>
    <row r="418" spans="1:8" ht="25.5">
      <c r="B418" s="116" t="s">
        <v>2214</v>
      </c>
      <c r="C418" s="117" t="s">
        <v>2215</v>
      </c>
      <c r="D418" s="116" t="s">
        <v>125</v>
      </c>
      <c r="E418" s="116" t="s">
        <v>2127</v>
      </c>
      <c r="F418" s="118">
        <v>3.5999999999999999E-3</v>
      </c>
      <c r="G418" s="119">
        <v>34.119999999999997</v>
      </c>
      <c r="H418" s="119">
        <v>0.12</v>
      </c>
    </row>
    <row r="419" spans="1:8" ht="12.75" customHeight="1">
      <c r="B419" s="103"/>
      <c r="C419" s="103"/>
      <c r="D419" s="103"/>
      <c r="E419" s="103"/>
      <c r="F419" s="408" t="s">
        <v>2128</v>
      </c>
      <c r="G419" s="408"/>
      <c r="H419" s="120">
        <v>0.22</v>
      </c>
    </row>
    <row r="420" spans="1:8" ht="12.75" customHeight="1">
      <c r="B420" s="407" t="s">
        <v>834</v>
      </c>
      <c r="C420" s="407"/>
      <c r="D420" s="102" t="s">
        <v>806</v>
      </c>
      <c r="E420" s="102" t="s">
        <v>807</v>
      </c>
      <c r="F420" s="102" t="s">
        <v>808</v>
      </c>
      <c r="G420" s="102" t="s">
        <v>809</v>
      </c>
      <c r="H420" s="102" t="s">
        <v>810</v>
      </c>
    </row>
    <row r="421" spans="1:8">
      <c r="B421" s="116" t="s">
        <v>873</v>
      </c>
      <c r="C421" s="117" t="s">
        <v>874</v>
      </c>
      <c r="D421" s="116" t="s">
        <v>125</v>
      </c>
      <c r="E421" s="116" t="s">
        <v>127</v>
      </c>
      <c r="F421" s="118">
        <v>0.10199999999999999</v>
      </c>
      <c r="G421" s="119">
        <v>31.1</v>
      </c>
      <c r="H421" s="119">
        <v>3.17</v>
      </c>
    </row>
    <row r="422" spans="1:8">
      <c r="B422" s="116" t="s">
        <v>852</v>
      </c>
      <c r="C422" s="117" t="s">
        <v>853</v>
      </c>
      <c r="D422" s="116" t="s">
        <v>125</v>
      </c>
      <c r="E422" s="116" t="s">
        <v>127</v>
      </c>
      <c r="F422" s="118">
        <v>0.15310000000000001</v>
      </c>
      <c r="G422" s="119">
        <v>23.4</v>
      </c>
      <c r="H422" s="119">
        <v>3.58</v>
      </c>
    </row>
    <row r="423" spans="1:8" ht="12.75" customHeight="1">
      <c r="B423" s="103"/>
      <c r="C423" s="103"/>
      <c r="D423" s="103"/>
      <c r="E423" s="103"/>
      <c r="F423" s="408" t="s">
        <v>837</v>
      </c>
      <c r="G423" s="408"/>
      <c r="H423" s="120">
        <v>6.75</v>
      </c>
    </row>
    <row r="424" spans="1:8" ht="12.75" customHeight="1">
      <c r="B424" s="103"/>
      <c r="C424" s="103"/>
      <c r="D424" s="103"/>
      <c r="E424" s="103"/>
      <c r="F424" s="409" t="s">
        <v>585</v>
      </c>
      <c r="G424" s="409"/>
      <c r="H424" s="101">
        <v>6.96</v>
      </c>
    </row>
    <row r="425" spans="1:8">
      <c r="B425" s="142"/>
      <c r="C425" s="142"/>
      <c r="D425" s="142"/>
      <c r="E425" s="142"/>
      <c r="F425" s="410"/>
      <c r="G425" s="410"/>
      <c r="H425" s="410"/>
    </row>
    <row r="426" spans="1:8" s="245" customFormat="1" ht="12.75" customHeight="1">
      <c r="A426" s="179" t="s">
        <v>229</v>
      </c>
      <c r="B426" s="179">
        <f>VLOOKUP(A426,ORÇAMENTO!$A$15:$F$743,2,FALSE)</f>
        <v>96616</v>
      </c>
      <c r="C426" s="404" t="str">
        <f>VLOOKUP(B426,ORÇAMENTO!$B$15:$F$743,2,FALSE)</f>
        <v>LASTRO DE CONCRETO MAGRO, APLICADO EM BLOCOS DE COROAMENTO OU SAPATAS. AF_01/2024</v>
      </c>
      <c r="D426" s="405"/>
      <c r="E426" s="405"/>
      <c r="F426" s="405"/>
      <c r="G426" s="406"/>
      <c r="H426" s="121" t="str">
        <f>VLOOKUP(B426,ORÇAMENTO!$B$15:$F$743,4,FALSE)</f>
        <v>M3</v>
      </c>
    </row>
    <row r="427" spans="1:8" ht="12.75" customHeight="1">
      <c r="B427" s="407" t="s">
        <v>834</v>
      </c>
      <c r="C427" s="407"/>
      <c r="D427" s="102" t="s">
        <v>806</v>
      </c>
      <c r="E427" s="102" t="s">
        <v>807</v>
      </c>
      <c r="F427" s="102" t="s">
        <v>808</v>
      </c>
      <c r="G427" s="102" t="s">
        <v>809</v>
      </c>
      <c r="H427" s="102" t="s">
        <v>810</v>
      </c>
    </row>
    <row r="428" spans="1:8">
      <c r="B428" s="116" t="s">
        <v>873</v>
      </c>
      <c r="C428" s="117" t="s">
        <v>874</v>
      </c>
      <c r="D428" s="116" t="s">
        <v>125</v>
      </c>
      <c r="E428" s="116" t="s">
        <v>127</v>
      </c>
      <c r="F428" s="118">
        <v>6.7809999999999997</v>
      </c>
      <c r="G428" s="119">
        <v>31.1</v>
      </c>
      <c r="H428" s="119">
        <v>210.89</v>
      </c>
    </row>
    <row r="429" spans="1:8">
      <c r="B429" s="116" t="s">
        <v>852</v>
      </c>
      <c r="C429" s="117" t="s">
        <v>853</v>
      </c>
      <c r="D429" s="116" t="s">
        <v>125</v>
      </c>
      <c r="E429" s="116" t="s">
        <v>127</v>
      </c>
      <c r="F429" s="118">
        <v>2.4529999999999998</v>
      </c>
      <c r="G429" s="119">
        <v>23.4</v>
      </c>
      <c r="H429" s="119">
        <v>57.4</v>
      </c>
    </row>
    <row r="430" spans="1:8" ht="12.75" customHeight="1">
      <c r="B430" s="103"/>
      <c r="C430" s="103"/>
      <c r="D430" s="103"/>
      <c r="E430" s="103"/>
      <c r="F430" s="408" t="s">
        <v>837</v>
      </c>
      <c r="G430" s="408"/>
      <c r="H430" s="120">
        <v>268.29000000000002</v>
      </c>
    </row>
    <row r="431" spans="1:8">
      <c r="B431" s="407" t="s">
        <v>813</v>
      </c>
      <c r="C431" s="407"/>
      <c r="D431" s="102" t="s">
        <v>806</v>
      </c>
      <c r="E431" s="102" t="s">
        <v>807</v>
      </c>
      <c r="F431" s="102" t="s">
        <v>808</v>
      </c>
      <c r="G431" s="102" t="s">
        <v>809</v>
      </c>
      <c r="H431" s="102" t="s">
        <v>810</v>
      </c>
    </row>
    <row r="432" spans="1:8" ht="25.5">
      <c r="B432" s="116" t="s">
        <v>2216</v>
      </c>
      <c r="C432" s="117" t="s">
        <v>2217</v>
      </c>
      <c r="D432" s="116" t="s">
        <v>125</v>
      </c>
      <c r="E432" s="116" t="s">
        <v>174</v>
      </c>
      <c r="F432" s="118">
        <v>1.38</v>
      </c>
      <c r="G432" s="119">
        <v>506.16</v>
      </c>
      <c r="H432" s="119">
        <v>698.5</v>
      </c>
    </row>
    <row r="433" spans="1:8">
      <c r="B433" s="103"/>
      <c r="C433" s="103"/>
      <c r="D433" s="103"/>
      <c r="E433" s="103"/>
      <c r="F433" s="408" t="s">
        <v>814</v>
      </c>
      <c r="G433" s="408"/>
      <c r="H433" s="120">
        <v>698.5</v>
      </c>
    </row>
    <row r="434" spans="1:8" ht="12.75" customHeight="1">
      <c r="B434" s="103"/>
      <c r="C434" s="103"/>
      <c r="D434" s="103"/>
      <c r="E434" s="103"/>
      <c r="F434" s="409" t="s">
        <v>585</v>
      </c>
      <c r="G434" s="409"/>
      <c r="H434" s="101">
        <v>966.78</v>
      </c>
    </row>
    <row r="435" spans="1:8">
      <c r="B435" s="142"/>
      <c r="C435" s="142"/>
      <c r="D435" s="142"/>
      <c r="E435" s="142"/>
      <c r="F435" s="410"/>
      <c r="G435" s="410"/>
      <c r="H435" s="410"/>
    </row>
    <row r="436" spans="1:8" s="245" customFormat="1" ht="12.75" customHeight="1">
      <c r="A436" s="179" t="s">
        <v>231</v>
      </c>
      <c r="B436" s="179">
        <f>VLOOKUP(A436,ORÇAMENTO!$A$15:$F$743,2,FALSE)</f>
        <v>96540</v>
      </c>
      <c r="C436" s="404" t="str">
        <f>VLOOKUP(B436,ORÇAMENTO!$B$15:$F$743,2,FALSE)</f>
        <v>FABRICAÇÃO, MONTAGEM E DESMONTAGEM DE FÔRMA PARA BLOCO DE COROAMENTO, EM CHAPA DE MADEIRA COMPENSADA RESINADA, E=17 MM, 4 UTILIZAÇÕES. AF_01/2024</v>
      </c>
      <c r="D436" s="405"/>
      <c r="E436" s="405"/>
      <c r="F436" s="405"/>
      <c r="G436" s="406"/>
      <c r="H436" s="121" t="str">
        <f>VLOOKUP(B436,ORÇAMENTO!$B$15:$F$743,4,FALSE)</f>
        <v>M2</v>
      </c>
    </row>
    <row r="437" spans="1:8" ht="12.75" customHeight="1">
      <c r="B437" s="407" t="s">
        <v>2121</v>
      </c>
      <c r="C437" s="407"/>
      <c r="D437" s="102" t="s">
        <v>806</v>
      </c>
      <c r="E437" s="102" t="s">
        <v>807</v>
      </c>
      <c r="F437" s="102" t="s">
        <v>808</v>
      </c>
      <c r="G437" s="102" t="s">
        <v>809</v>
      </c>
      <c r="H437" s="102" t="s">
        <v>810</v>
      </c>
    </row>
    <row r="438" spans="1:8" ht="25.5">
      <c r="B438" s="116" t="s">
        <v>2122</v>
      </c>
      <c r="C438" s="117" t="s">
        <v>2123</v>
      </c>
      <c r="D438" s="116" t="s">
        <v>125</v>
      </c>
      <c r="E438" s="116" t="s">
        <v>2124</v>
      </c>
      <c r="F438" s="118">
        <v>9.8000000000000004E-2</v>
      </c>
      <c r="G438" s="119">
        <v>25.91</v>
      </c>
      <c r="H438" s="119">
        <v>2.54</v>
      </c>
    </row>
    <row r="439" spans="1:8" ht="25.5">
      <c r="B439" s="116" t="s">
        <v>2125</v>
      </c>
      <c r="C439" s="117" t="s">
        <v>2126</v>
      </c>
      <c r="D439" s="116" t="s">
        <v>125</v>
      </c>
      <c r="E439" s="116" t="s">
        <v>2127</v>
      </c>
      <c r="F439" s="118">
        <v>2.4E-2</v>
      </c>
      <c r="G439" s="119">
        <v>27.13</v>
      </c>
      <c r="H439" s="119">
        <v>0.65</v>
      </c>
    </row>
    <row r="440" spans="1:8" ht="12.75" customHeight="1">
      <c r="B440" s="103"/>
      <c r="C440" s="103"/>
      <c r="D440" s="103"/>
      <c r="E440" s="103"/>
      <c r="F440" s="408" t="s">
        <v>2128</v>
      </c>
      <c r="G440" s="408"/>
      <c r="H440" s="120">
        <v>3.19</v>
      </c>
    </row>
    <row r="441" spans="1:8">
      <c r="B441" s="407" t="s">
        <v>820</v>
      </c>
      <c r="C441" s="407"/>
      <c r="D441" s="102" t="s">
        <v>806</v>
      </c>
      <c r="E441" s="102" t="s">
        <v>807</v>
      </c>
      <c r="F441" s="102" t="s">
        <v>808</v>
      </c>
      <c r="G441" s="102" t="s">
        <v>809</v>
      </c>
      <c r="H441" s="102" t="s">
        <v>810</v>
      </c>
    </row>
    <row r="442" spans="1:8" ht="25.5">
      <c r="B442" s="116" t="s">
        <v>875</v>
      </c>
      <c r="C442" s="117" t="s">
        <v>876</v>
      </c>
      <c r="D442" s="116" t="s">
        <v>125</v>
      </c>
      <c r="E442" s="116" t="s">
        <v>145</v>
      </c>
      <c r="F442" s="118">
        <v>0.33400000000000002</v>
      </c>
      <c r="G442" s="119">
        <v>36.07</v>
      </c>
      <c r="H442" s="119">
        <v>12.05</v>
      </c>
    </row>
    <row r="443" spans="1:8">
      <c r="B443" s="116" t="s">
        <v>877</v>
      </c>
      <c r="C443" s="117" t="s">
        <v>878</v>
      </c>
      <c r="D443" s="116" t="s">
        <v>125</v>
      </c>
      <c r="E443" s="116" t="s">
        <v>113</v>
      </c>
      <c r="F443" s="118">
        <v>9.5499999999999995E-3</v>
      </c>
      <c r="G443" s="119">
        <v>7.23</v>
      </c>
      <c r="H443" s="119">
        <v>7.0000000000000007E-2</v>
      </c>
    </row>
    <row r="444" spans="1:8">
      <c r="B444" s="116" t="s">
        <v>2129</v>
      </c>
      <c r="C444" s="117" t="s">
        <v>2130</v>
      </c>
      <c r="D444" s="116" t="s">
        <v>125</v>
      </c>
      <c r="E444" s="116" t="s">
        <v>180</v>
      </c>
      <c r="F444" s="118">
        <v>1.5549999999999999</v>
      </c>
      <c r="G444" s="119">
        <v>7.6</v>
      </c>
      <c r="H444" s="119">
        <v>11.82</v>
      </c>
    </row>
    <row r="445" spans="1:8">
      <c r="B445" s="116" t="s">
        <v>2218</v>
      </c>
      <c r="C445" s="117" t="s">
        <v>2219</v>
      </c>
      <c r="D445" s="116" t="s">
        <v>125</v>
      </c>
      <c r="E445" s="116" t="s">
        <v>217</v>
      </c>
      <c r="F445" s="118">
        <v>1.2999999999999999E-2</v>
      </c>
      <c r="G445" s="119">
        <v>22.53</v>
      </c>
      <c r="H445" s="119">
        <v>0.28999999999999998</v>
      </c>
    </row>
    <row r="446" spans="1:8">
      <c r="B446" s="116" t="s">
        <v>2220</v>
      </c>
      <c r="C446" s="117" t="s">
        <v>2221</v>
      </c>
      <c r="D446" s="116" t="s">
        <v>125</v>
      </c>
      <c r="E446" s="116" t="s">
        <v>217</v>
      </c>
      <c r="F446" s="118">
        <v>3.4000000000000002E-2</v>
      </c>
      <c r="G446" s="119">
        <v>20.74</v>
      </c>
      <c r="H446" s="119">
        <v>0.71</v>
      </c>
    </row>
    <row r="447" spans="1:8">
      <c r="B447" s="116" t="s">
        <v>2222</v>
      </c>
      <c r="C447" s="117" t="s">
        <v>2223</v>
      </c>
      <c r="D447" s="116" t="s">
        <v>125</v>
      </c>
      <c r="E447" s="116" t="s">
        <v>217</v>
      </c>
      <c r="F447" s="118">
        <v>3.2000000000000001E-2</v>
      </c>
      <c r="G447" s="119">
        <v>25.11</v>
      </c>
      <c r="H447" s="119">
        <v>0.8</v>
      </c>
    </row>
    <row r="448" spans="1:8">
      <c r="B448" s="116" t="s">
        <v>2224</v>
      </c>
      <c r="C448" s="117" t="s">
        <v>2225</v>
      </c>
      <c r="D448" s="116" t="s">
        <v>125</v>
      </c>
      <c r="E448" s="116" t="s">
        <v>180</v>
      </c>
      <c r="F448" s="118">
        <v>1.796</v>
      </c>
      <c r="G448" s="119">
        <v>2.66</v>
      </c>
      <c r="H448" s="119">
        <v>4.78</v>
      </c>
    </row>
    <row r="449" spans="1:8">
      <c r="B449" s="116" t="s">
        <v>2226</v>
      </c>
      <c r="C449" s="117" t="s">
        <v>2227</v>
      </c>
      <c r="D449" s="116" t="s">
        <v>125</v>
      </c>
      <c r="E449" s="116" t="s">
        <v>180</v>
      </c>
      <c r="F449" s="118">
        <v>0.6</v>
      </c>
      <c r="G449" s="119">
        <v>12.6</v>
      </c>
      <c r="H449" s="119">
        <v>7.56</v>
      </c>
    </row>
    <row r="450" spans="1:8">
      <c r="B450" s="103"/>
      <c r="C450" s="103"/>
      <c r="D450" s="103"/>
      <c r="E450" s="103"/>
      <c r="F450" s="408" t="s">
        <v>831</v>
      </c>
      <c r="G450" s="408"/>
      <c r="H450" s="120">
        <v>38.08</v>
      </c>
    </row>
    <row r="451" spans="1:8" ht="12.75" customHeight="1">
      <c r="B451" s="407" t="s">
        <v>834</v>
      </c>
      <c r="C451" s="407"/>
      <c r="D451" s="102" t="s">
        <v>806</v>
      </c>
      <c r="E451" s="102" t="s">
        <v>807</v>
      </c>
      <c r="F451" s="102" t="s">
        <v>808</v>
      </c>
      <c r="G451" s="102" t="s">
        <v>809</v>
      </c>
      <c r="H451" s="102" t="s">
        <v>810</v>
      </c>
    </row>
    <row r="452" spans="1:8">
      <c r="B452" s="116" t="s">
        <v>2135</v>
      </c>
      <c r="C452" s="117" t="s">
        <v>844</v>
      </c>
      <c r="D452" s="116" t="s">
        <v>125</v>
      </c>
      <c r="E452" s="116" t="s">
        <v>127</v>
      </c>
      <c r="F452" s="118">
        <v>0.88200000000000001</v>
      </c>
      <c r="G452" s="119">
        <v>24.12</v>
      </c>
      <c r="H452" s="119">
        <v>21.27</v>
      </c>
    </row>
    <row r="453" spans="1:8">
      <c r="B453" s="116" t="s">
        <v>2136</v>
      </c>
      <c r="C453" s="117" t="s">
        <v>845</v>
      </c>
      <c r="D453" s="116" t="s">
        <v>125</v>
      </c>
      <c r="E453" s="116" t="s">
        <v>127</v>
      </c>
      <c r="F453" s="118">
        <v>2.1419999999999999</v>
      </c>
      <c r="G453" s="119">
        <v>30.71</v>
      </c>
      <c r="H453" s="119">
        <v>65.78</v>
      </c>
    </row>
    <row r="454" spans="1:8" ht="12.75" customHeight="1">
      <c r="B454" s="103"/>
      <c r="C454" s="103"/>
      <c r="D454" s="103"/>
      <c r="E454" s="103"/>
      <c r="F454" s="408" t="s">
        <v>837</v>
      </c>
      <c r="G454" s="408"/>
      <c r="H454" s="120">
        <v>87.05</v>
      </c>
    </row>
    <row r="455" spans="1:8" ht="12.75" customHeight="1">
      <c r="B455" s="103"/>
      <c r="C455" s="103"/>
      <c r="D455" s="103"/>
      <c r="E455" s="103"/>
      <c r="F455" s="409" t="s">
        <v>585</v>
      </c>
      <c r="G455" s="409"/>
      <c r="H455" s="101">
        <v>128.26</v>
      </c>
    </row>
    <row r="456" spans="1:8">
      <c r="B456" s="142"/>
      <c r="C456" s="142"/>
      <c r="D456" s="142"/>
      <c r="E456" s="142"/>
      <c r="F456" s="410"/>
      <c r="G456" s="410"/>
      <c r="H456" s="410"/>
    </row>
    <row r="457" spans="1:8" s="245" customFormat="1" ht="12.75" customHeight="1">
      <c r="A457" s="179" t="s">
        <v>233</v>
      </c>
      <c r="B457" s="179">
        <f>VLOOKUP(A457,ORÇAMENTO!$A$15:$F$743,2,FALSE)</f>
        <v>96557</v>
      </c>
      <c r="C457" s="404" t="str">
        <f>VLOOKUP(B457,ORÇAMENTO!$B$15:$F$743,2,FALSE)</f>
        <v>CONCRETAGEM DE BLOCO DE COROAMENTO OU VIGA BALDRAME, FCK 30 MPA, COM USO DE BOMBA - LANÇAMENTO, ADENSAMENTO E ACABAMENTO. AF_01/2024</v>
      </c>
      <c r="D457" s="405"/>
      <c r="E457" s="405"/>
      <c r="F457" s="405"/>
      <c r="G457" s="406"/>
      <c r="H457" s="121" t="str">
        <f>VLOOKUP(B457,ORÇAMENTO!$B$15:$F$743,4,FALSE)</f>
        <v>M3</v>
      </c>
    </row>
    <row r="458" spans="1:8" ht="12.75" customHeight="1">
      <c r="B458" s="407" t="s">
        <v>2121</v>
      </c>
      <c r="C458" s="407"/>
      <c r="D458" s="102" t="s">
        <v>806</v>
      </c>
      <c r="E458" s="102" t="s">
        <v>807</v>
      </c>
      <c r="F458" s="102" t="s">
        <v>808</v>
      </c>
      <c r="G458" s="102" t="s">
        <v>809</v>
      </c>
      <c r="H458" s="102" t="s">
        <v>810</v>
      </c>
    </row>
    <row r="459" spans="1:8" ht="25.5">
      <c r="B459" s="116" t="s">
        <v>2228</v>
      </c>
      <c r="C459" s="117" t="s">
        <v>2229</v>
      </c>
      <c r="D459" s="116" t="s">
        <v>125</v>
      </c>
      <c r="E459" s="116" t="s">
        <v>2124</v>
      </c>
      <c r="F459" s="118">
        <v>7.4999999999999997E-2</v>
      </c>
      <c r="G459" s="119">
        <v>0.49</v>
      </c>
      <c r="H459" s="119">
        <v>0.04</v>
      </c>
    </row>
    <row r="460" spans="1:8" ht="25.5">
      <c r="B460" s="116" t="s">
        <v>2230</v>
      </c>
      <c r="C460" s="117" t="s">
        <v>2231</v>
      </c>
      <c r="D460" s="116" t="s">
        <v>125</v>
      </c>
      <c r="E460" s="116" t="s">
        <v>2127</v>
      </c>
      <c r="F460" s="118">
        <v>9.1999999999999998E-2</v>
      </c>
      <c r="G460" s="119">
        <v>1.24</v>
      </c>
      <c r="H460" s="119">
        <v>0.11</v>
      </c>
    </row>
    <row r="461" spans="1:8" ht="12.75" customHeight="1">
      <c r="B461" s="103"/>
      <c r="C461" s="103"/>
      <c r="D461" s="103"/>
      <c r="E461" s="103"/>
      <c r="F461" s="408" t="s">
        <v>2128</v>
      </c>
      <c r="G461" s="408"/>
      <c r="H461" s="120">
        <v>0.15</v>
      </c>
    </row>
    <row r="462" spans="1:8">
      <c r="B462" s="407" t="s">
        <v>820</v>
      </c>
      <c r="C462" s="407"/>
      <c r="D462" s="102" t="s">
        <v>806</v>
      </c>
      <c r="E462" s="102" t="s">
        <v>807</v>
      </c>
      <c r="F462" s="102" t="s">
        <v>808</v>
      </c>
      <c r="G462" s="102" t="s">
        <v>809</v>
      </c>
      <c r="H462" s="102" t="s">
        <v>810</v>
      </c>
    </row>
    <row r="463" spans="1:8" ht="25.5">
      <c r="B463" s="116" t="s">
        <v>2232</v>
      </c>
      <c r="C463" s="117" t="s">
        <v>2233</v>
      </c>
      <c r="D463" s="116" t="s">
        <v>125</v>
      </c>
      <c r="E463" s="116" t="s">
        <v>174</v>
      </c>
      <c r="F463" s="118">
        <v>1.23</v>
      </c>
      <c r="G463" s="119">
        <v>536.75</v>
      </c>
      <c r="H463" s="119">
        <v>660.2</v>
      </c>
    </row>
    <row r="464" spans="1:8">
      <c r="B464" s="103"/>
      <c r="C464" s="103"/>
      <c r="D464" s="103"/>
      <c r="E464" s="103"/>
      <c r="F464" s="408" t="s">
        <v>831</v>
      </c>
      <c r="G464" s="408"/>
      <c r="H464" s="120">
        <v>660.2</v>
      </c>
    </row>
    <row r="465" spans="1:8" ht="12.75" customHeight="1">
      <c r="B465" s="407" t="s">
        <v>834</v>
      </c>
      <c r="C465" s="407"/>
      <c r="D465" s="102" t="s">
        <v>806</v>
      </c>
      <c r="E465" s="102" t="s">
        <v>807</v>
      </c>
      <c r="F465" s="102" t="s">
        <v>808</v>
      </c>
      <c r="G465" s="102" t="s">
        <v>809</v>
      </c>
      <c r="H465" s="102" t="s">
        <v>810</v>
      </c>
    </row>
    <row r="466" spans="1:8">
      <c r="B466" s="116" t="s">
        <v>873</v>
      </c>
      <c r="C466" s="117" t="s">
        <v>874</v>
      </c>
      <c r="D466" s="116" t="s">
        <v>125</v>
      </c>
      <c r="E466" s="116" t="s">
        <v>127</v>
      </c>
      <c r="F466" s="118">
        <v>0.33400000000000002</v>
      </c>
      <c r="G466" s="119">
        <v>31.1</v>
      </c>
      <c r="H466" s="119">
        <v>10.39</v>
      </c>
    </row>
    <row r="467" spans="1:8">
      <c r="B467" s="116" t="s">
        <v>852</v>
      </c>
      <c r="C467" s="117" t="s">
        <v>853</v>
      </c>
      <c r="D467" s="116" t="s">
        <v>125</v>
      </c>
      <c r="E467" s="116" t="s">
        <v>127</v>
      </c>
      <c r="F467" s="118">
        <v>0.501</v>
      </c>
      <c r="G467" s="119">
        <v>23.4</v>
      </c>
      <c r="H467" s="119">
        <v>11.72</v>
      </c>
    </row>
    <row r="468" spans="1:8" ht="12.75" customHeight="1">
      <c r="B468" s="103"/>
      <c r="C468" s="103"/>
      <c r="D468" s="103"/>
      <c r="E468" s="103"/>
      <c r="F468" s="408" t="s">
        <v>837</v>
      </c>
      <c r="G468" s="408"/>
      <c r="H468" s="120">
        <v>22.11</v>
      </c>
    </row>
    <row r="469" spans="1:8" ht="12.75" customHeight="1">
      <c r="B469" s="103"/>
      <c r="C469" s="103"/>
      <c r="D469" s="103"/>
      <c r="E469" s="103"/>
      <c r="F469" s="409" t="s">
        <v>585</v>
      </c>
      <c r="G469" s="409"/>
      <c r="H469" s="101">
        <v>682.44</v>
      </c>
    </row>
    <row r="470" spans="1:8">
      <c r="B470" s="142"/>
      <c r="C470" s="142"/>
      <c r="D470" s="142"/>
      <c r="E470" s="142"/>
      <c r="F470" s="410"/>
      <c r="G470" s="410"/>
      <c r="H470" s="410"/>
    </row>
    <row r="471" spans="1:8" s="245" customFormat="1" ht="12.75" customHeight="1">
      <c r="A471" s="179" t="s">
        <v>235</v>
      </c>
      <c r="B471" s="179">
        <f>VLOOKUP(A471,ORÇAMENTO!$A$15:$F$743,2,FALSE)</f>
        <v>98557</v>
      </c>
      <c r="C471" s="404" t="str">
        <f>VLOOKUP(B471,ORÇAMENTO!$B$15:$F$743,2,FALSE)</f>
        <v>IMPERMEABILIZAÇÃO DE SUPERFÍCIE COM EMULSÃO ASFÁLTICA, 2 DEMÃOS. AF_09/2023</v>
      </c>
      <c r="D471" s="405"/>
      <c r="E471" s="405"/>
      <c r="F471" s="405"/>
      <c r="G471" s="406"/>
      <c r="H471" s="121" t="str">
        <f>VLOOKUP(B471,ORÇAMENTO!$B$15:$F$743,4,FALSE)</f>
        <v>M2</v>
      </c>
    </row>
    <row r="472" spans="1:8">
      <c r="B472" s="407" t="s">
        <v>820</v>
      </c>
      <c r="C472" s="407"/>
      <c r="D472" s="102" t="s">
        <v>806</v>
      </c>
      <c r="E472" s="102" t="s">
        <v>807</v>
      </c>
      <c r="F472" s="102" t="s">
        <v>808</v>
      </c>
      <c r="G472" s="102" t="s">
        <v>809</v>
      </c>
      <c r="H472" s="102" t="s">
        <v>810</v>
      </c>
    </row>
    <row r="473" spans="1:8" ht="38.25">
      <c r="B473" s="116" t="s">
        <v>2234</v>
      </c>
      <c r="C473" s="117" t="s">
        <v>3723</v>
      </c>
      <c r="D473" s="116" t="s">
        <v>125</v>
      </c>
      <c r="E473" s="116" t="s">
        <v>217</v>
      </c>
      <c r="F473" s="118">
        <v>1.5</v>
      </c>
      <c r="G473" s="119">
        <v>18.489999999999998</v>
      </c>
      <c r="H473" s="119">
        <v>27.74</v>
      </c>
    </row>
    <row r="474" spans="1:8">
      <c r="B474" s="103"/>
      <c r="C474" s="103"/>
      <c r="D474" s="103"/>
      <c r="E474" s="103"/>
      <c r="F474" s="408" t="s">
        <v>831</v>
      </c>
      <c r="G474" s="408"/>
      <c r="H474" s="120">
        <v>27.74</v>
      </c>
    </row>
    <row r="475" spans="1:8" ht="12.75" customHeight="1">
      <c r="B475" s="407" t="s">
        <v>834</v>
      </c>
      <c r="C475" s="407"/>
      <c r="D475" s="102" t="s">
        <v>806</v>
      </c>
      <c r="E475" s="102" t="s">
        <v>807</v>
      </c>
      <c r="F475" s="102" t="s">
        <v>808</v>
      </c>
      <c r="G475" s="102" t="s">
        <v>809</v>
      </c>
      <c r="H475" s="102" t="s">
        <v>810</v>
      </c>
    </row>
    <row r="476" spans="1:8">
      <c r="B476" s="116" t="s">
        <v>2235</v>
      </c>
      <c r="C476" s="117" t="s">
        <v>2236</v>
      </c>
      <c r="D476" s="116" t="s">
        <v>125</v>
      </c>
      <c r="E476" s="116" t="s">
        <v>127</v>
      </c>
      <c r="F476" s="118">
        <v>9.69E-2</v>
      </c>
      <c r="G476" s="119">
        <v>24.03</v>
      </c>
      <c r="H476" s="119">
        <v>2.33</v>
      </c>
    </row>
    <row r="477" spans="1:8">
      <c r="B477" s="116" t="s">
        <v>2237</v>
      </c>
      <c r="C477" s="117" t="s">
        <v>2238</v>
      </c>
      <c r="D477" s="116" t="s">
        <v>125</v>
      </c>
      <c r="E477" s="116" t="s">
        <v>127</v>
      </c>
      <c r="F477" s="118">
        <v>0.4299</v>
      </c>
      <c r="G477" s="119">
        <v>31.1</v>
      </c>
      <c r="H477" s="119">
        <v>13.37</v>
      </c>
    </row>
    <row r="478" spans="1:8" ht="12.75" customHeight="1">
      <c r="B478" s="103"/>
      <c r="C478" s="103"/>
      <c r="D478" s="103"/>
      <c r="E478" s="103"/>
      <c r="F478" s="408" t="s">
        <v>837</v>
      </c>
      <c r="G478" s="408"/>
      <c r="H478" s="120">
        <v>15.7</v>
      </c>
    </row>
    <row r="479" spans="1:8" ht="12.75" customHeight="1">
      <c r="B479" s="103"/>
      <c r="C479" s="103"/>
      <c r="D479" s="103"/>
      <c r="E479" s="103"/>
      <c r="F479" s="409" t="s">
        <v>585</v>
      </c>
      <c r="G479" s="409"/>
      <c r="H479" s="101">
        <v>43.41</v>
      </c>
    </row>
    <row r="480" spans="1:8">
      <c r="B480" s="142"/>
      <c r="C480" s="142"/>
      <c r="D480" s="142"/>
      <c r="E480" s="142"/>
      <c r="F480" s="410"/>
      <c r="G480" s="410"/>
      <c r="H480" s="410"/>
    </row>
    <row r="481" spans="1:8" s="245" customFormat="1" ht="12.75" customHeight="1">
      <c r="A481" s="179" t="s">
        <v>237</v>
      </c>
      <c r="B481" s="179">
        <f>VLOOKUP(A481,ORÇAMENTO!$A$15:$F$743,2,FALSE)</f>
        <v>93382</v>
      </c>
      <c r="C481" s="404" t="str">
        <f>VLOOKUP(B481,ORÇAMENTO!$B$15:$F$743,2,FALSE)</f>
        <v>REATERRO MANUAL DE VALAS, COM COMPACTADOR DE SOLOS DE PERCUSSÃO. AF_08/2023</v>
      </c>
      <c r="D481" s="405"/>
      <c r="E481" s="405"/>
      <c r="F481" s="405"/>
      <c r="G481" s="406"/>
      <c r="H481" s="121" t="str">
        <f>VLOOKUP(B481,ORÇAMENTO!$B$15:$F$743,4,FALSE)</f>
        <v>M3</v>
      </c>
    </row>
    <row r="482" spans="1:8" ht="12.75" customHeight="1">
      <c r="B482" s="407" t="s">
        <v>2121</v>
      </c>
      <c r="C482" s="407"/>
      <c r="D482" s="102" t="s">
        <v>806</v>
      </c>
      <c r="E482" s="102" t="s">
        <v>807</v>
      </c>
      <c r="F482" s="102" t="s">
        <v>808</v>
      </c>
      <c r="G482" s="102" t="s">
        <v>809</v>
      </c>
      <c r="H482" s="102" t="s">
        <v>810</v>
      </c>
    </row>
    <row r="483" spans="1:8" ht="38.25">
      <c r="B483" s="116" t="s">
        <v>2170</v>
      </c>
      <c r="C483" s="117" t="s">
        <v>2171</v>
      </c>
      <c r="D483" s="116" t="s">
        <v>125</v>
      </c>
      <c r="E483" s="116" t="s">
        <v>2124</v>
      </c>
      <c r="F483" s="118">
        <v>5.9999999999999995E-4</v>
      </c>
      <c r="G483" s="119">
        <v>74.400000000000006</v>
      </c>
      <c r="H483" s="119">
        <v>0.04</v>
      </c>
    </row>
    <row r="484" spans="1:8" ht="38.25">
      <c r="B484" s="116" t="s">
        <v>2172</v>
      </c>
      <c r="C484" s="117" t="s">
        <v>2173</v>
      </c>
      <c r="D484" s="116" t="s">
        <v>125</v>
      </c>
      <c r="E484" s="116" t="s">
        <v>2127</v>
      </c>
      <c r="F484" s="118">
        <v>5.4000000000000003E-3</v>
      </c>
      <c r="G484" s="119">
        <v>315.44</v>
      </c>
      <c r="H484" s="119">
        <v>1.7</v>
      </c>
    </row>
    <row r="485" spans="1:8" ht="25.5">
      <c r="B485" s="116" t="s">
        <v>2214</v>
      </c>
      <c r="C485" s="117" t="s">
        <v>2215</v>
      </c>
      <c r="D485" s="116" t="s">
        <v>125</v>
      </c>
      <c r="E485" s="116" t="s">
        <v>2127</v>
      </c>
      <c r="F485" s="118">
        <v>0.19620000000000001</v>
      </c>
      <c r="G485" s="119">
        <v>34.119999999999997</v>
      </c>
      <c r="H485" s="119">
        <v>6.69</v>
      </c>
    </row>
    <row r="486" spans="1:8" ht="12.75" customHeight="1">
      <c r="B486" s="103"/>
      <c r="C486" s="103"/>
      <c r="D486" s="103"/>
      <c r="E486" s="103"/>
      <c r="F486" s="408" t="s">
        <v>2128</v>
      </c>
      <c r="G486" s="408"/>
      <c r="H486" s="120">
        <v>8.43</v>
      </c>
    </row>
    <row r="487" spans="1:8" ht="12.75" customHeight="1">
      <c r="B487" s="407" t="s">
        <v>834</v>
      </c>
      <c r="C487" s="407"/>
      <c r="D487" s="102" t="s">
        <v>806</v>
      </c>
      <c r="E487" s="102" t="s">
        <v>807</v>
      </c>
      <c r="F487" s="102" t="s">
        <v>808</v>
      </c>
      <c r="G487" s="102" t="s">
        <v>809</v>
      </c>
      <c r="H487" s="102" t="s">
        <v>810</v>
      </c>
    </row>
    <row r="488" spans="1:8">
      <c r="B488" s="116" t="s">
        <v>852</v>
      </c>
      <c r="C488" s="117" t="s">
        <v>853</v>
      </c>
      <c r="D488" s="116" t="s">
        <v>125</v>
      </c>
      <c r="E488" s="116" t="s">
        <v>127</v>
      </c>
      <c r="F488" s="118">
        <v>0.78659999999999997</v>
      </c>
      <c r="G488" s="119">
        <v>23.4</v>
      </c>
      <c r="H488" s="119">
        <v>18.41</v>
      </c>
    </row>
    <row r="489" spans="1:8" ht="12.75" customHeight="1">
      <c r="B489" s="103"/>
      <c r="C489" s="103"/>
      <c r="D489" s="103"/>
      <c r="E489" s="103"/>
      <c r="F489" s="408" t="s">
        <v>837</v>
      </c>
      <c r="G489" s="408"/>
      <c r="H489" s="120">
        <v>18.41</v>
      </c>
    </row>
    <row r="490" spans="1:8" ht="12.75" customHeight="1">
      <c r="B490" s="103"/>
      <c r="C490" s="103"/>
      <c r="D490" s="103"/>
      <c r="E490" s="103"/>
      <c r="F490" s="409" t="s">
        <v>585</v>
      </c>
      <c r="G490" s="409"/>
      <c r="H490" s="101">
        <v>26.83</v>
      </c>
    </row>
    <row r="491" spans="1:8">
      <c r="B491" s="142"/>
      <c r="C491" s="142"/>
      <c r="D491" s="142"/>
      <c r="E491" s="142"/>
      <c r="F491" s="410"/>
      <c r="G491" s="410"/>
      <c r="H491" s="410"/>
    </row>
    <row r="492" spans="1:8" s="245" customFormat="1" ht="12.75" customHeight="1">
      <c r="A492" s="179" t="s">
        <v>241</v>
      </c>
      <c r="B492" s="179">
        <f>VLOOKUP(A492,ORÇAMENTO!$A$15:$F$743,2,FALSE)</f>
        <v>96527</v>
      </c>
      <c r="C492" s="404" t="str">
        <f>VLOOKUP(B492,ORÇAMENTO!$B$15:$F$743,2,FALSE)</f>
        <v>ESCAVAÇÃO MANUAL PARA VIGA BALDRAME OU SAPATA CORRIDA (INCLUINDO ESCAVAÇÃO PARA COLOCAÇÃO DE FÔRMAS). AF_01/2024</v>
      </c>
      <c r="D492" s="405"/>
      <c r="E492" s="405"/>
      <c r="F492" s="405"/>
      <c r="G492" s="406"/>
      <c r="H492" s="121" t="str">
        <f>VLOOKUP(B492,ORÇAMENTO!$B$15:$F$743,4,FALSE)</f>
        <v>M3</v>
      </c>
    </row>
    <row r="493" spans="1:8" ht="12.75" customHeight="1">
      <c r="B493" s="407" t="s">
        <v>834</v>
      </c>
      <c r="C493" s="407"/>
      <c r="D493" s="102" t="s">
        <v>806</v>
      </c>
      <c r="E493" s="102" t="s">
        <v>807</v>
      </c>
      <c r="F493" s="102" t="s">
        <v>808</v>
      </c>
      <c r="G493" s="102" t="s">
        <v>809</v>
      </c>
      <c r="H493" s="102" t="s">
        <v>810</v>
      </c>
    </row>
    <row r="494" spans="1:8">
      <c r="B494" s="116" t="s">
        <v>873</v>
      </c>
      <c r="C494" s="117" t="s">
        <v>874</v>
      </c>
      <c r="D494" s="116" t="s">
        <v>125</v>
      </c>
      <c r="E494" s="116" t="s">
        <v>127</v>
      </c>
      <c r="F494" s="118">
        <v>1.004</v>
      </c>
      <c r="G494" s="119">
        <v>31.1</v>
      </c>
      <c r="H494" s="119">
        <v>31.22</v>
      </c>
    </row>
    <row r="495" spans="1:8">
      <c r="B495" s="116" t="s">
        <v>852</v>
      </c>
      <c r="C495" s="117" t="s">
        <v>853</v>
      </c>
      <c r="D495" s="116" t="s">
        <v>125</v>
      </c>
      <c r="E495" s="116" t="s">
        <v>127</v>
      </c>
      <c r="F495" s="118">
        <v>3.5150000000000001</v>
      </c>
      <c r="G495" s="119">
        <v>23.4</v>
      </c>
      <c r="H495" s="119">
        <v>82.25</v>
      </c>
    </row>
    <row r="496" spans="1:8" ht="12.75" customHeight="1">
      <c r="B496" s="103"/>
      <c r="C496" s="103"/>
      <c r="D496" s="103"/>
      <c r="E496" s="103"/>
      <c r="F496" s="408" t="s">
        <v>837</v>
      </c>
      <c r="G496" s="408"/>
      <c r="H496" s="120">
        <v>113.47</v>
      </c>
    </row>
    <row r="497" spans="1:8" ht="12.75" customHeight="1">
      <c r="B497" s="103"/>
      <c r="C497" s="103"/>
      <c r="D497" s="103"/>
      <c r="E497" s="103"/>
      <c r="F497" s="409" t="s">
        <v>585</v>
      </c>
      <c r="G497" s="409"/>
      <c r="H497" s="101">
        <v>113.47</v>
      </c>
    </row>
    <row r="498" spans="1:8">
      <c r="B498" s="142"/>
      <c r="C498" s="142"/>
      <c r="D498" s="142"/>
      <c r="E498" s="142"/>
      <c r="F498" s="410"/>
      <c r="G498" s="410"/>
      <c r="H498" s="410"/>
    </row>
    <row r="499" spans="1:8" s="245" customFormat="1" ht="12.75" customHeight="1">
      <c r="A499" s="179" t="s">
        <v>243</v>
      </c>
      <c r="B499" s="179">
        <f>VLOOKUP(A499,ORÇAMENTO!$A$15:$F$743,2,FALSE)</f>
        <v>101616</v>
      </c>
      <c r="C499" s="404" t="str">
        <f>VLOOKUP(B499,ORÇAMENTO!$B$15:$F$743,2,FALSE)</f>
        <v>PREPARO DE FUNDO DE VALA COM LARGURA MENOR QUE 1,5 M (ACERTO DO SOLO NATURAL). AF_08/2020</v>
      </c>
      <c r="D499" s="405"/>
      <c r="E499" s="405"/>
      <c r="F499" s="405"/>
      <c r="G499" s="406"/>
      <c r="H499" s="121" t="str">
        <f>VLOOKUP(B499,ORÇAMENTO!$B$15:$F$743,4,FALSE)</f>
        <v>M2</v>
      </c>
    </row>
    <row r="500" spans="1:8" ht="12.75" customHeight="1">
      <c r="B500" s="407" t="s">
        <v>2121</v>
      </c>
      <c r="C500" s="407"/>
      <c r="D500" s="102" t="s">
        <v>806</v>
      </c>
      <c r="E500" s="102" t="s">
        <v>807</v>
      </c>
      <c r="F500" s="102" t="s">
        <v>808</v>
      </c>
      <c r="G500" s="102" t="s">
        <v>809</v>
      </c>
      <c r="H500" s="102" t="s">
        <v>810</v>
      </c>
    </row>
    <row r="501" spans="1:8" ht="25.5">
      <c r="B501" s="116" t="s">
        <v>2212</v>
      </c>
      <c r="C501" s="117" t="s">
        <v>2213</v>
      </c>
      <c r="D501" s="116" t="s">
        <v>125</v>
      </c>
      <c r="E501" s="116" t="s">
        <v>2124</v>
      </c>
      <c r="F501" s="118">
        <v>3.5999999999999999E-3</v>
      </c>
      <c r="G501" s="119">
        <v>26.82</v>
      </c>
      <c r="H501" s="119">
        <v>0.1</v>
      </c>
    </row>
    <row r="502" spans="1:8" ht="25.5">
      <c r="B502" s="116" t="s">
        <v>2214</v>
      </c>
      <c r="C502" s="117" t="s">
        <v>2215</v>
      </c>
      <c r="D502" s="116" t="s">
        <v>125</v>
      </c>
      <c r="E502" s="116" t="s">
        <v>2127</v>
      </c>
      <c r="F502" s="118">
        <v>3.5999999999999999E-3</v>
      </c>
      <c r="G502" s="119">
        <v>34.119999999999997</v>
      </c>
      <c r="H502" s="119">
        <v>0.12</v>
      </c>
    </row>
    <row r="503" spans="1:8" ht="12.75" customHeight="1">
      <c r="B503" s="103"/>
      <c r="C503" s="103"/>
      <c r="D503" s="103"/>
      <c r="E503" s="103"/>
      <c r="F503" s="408" t="s">
        <v>2128</v>
      </c>
      <c r="G503" s="408"/>
      <c r="H503" s="120">
        <v>0.22</v>
      </c>
    </row>
    <row r="504" spans="1:8" ht="12.75" customHeight="1">
      <c r="B504" s="407" t="s">
        <v>834</v>
      </c>
      <c r="C504" s="407"/>
      <c r="D504" s="102" t="s">
        <v>806</v>
      </c>
      <c r="E504" s="102" t="s">
        <v>807</v>
      </c>
      <c r="F504" s="102" t="s">
        <v>808</v>
      </c>
      <c r="G504" s="102" t="s">
        <v>809</v>
      </c>
      <c r="H504" s="102" t="s">
        <v>810</v>
      </c>
    </row>
    <row r="505" spans="1:8">
      <c r="B505" s="116" t="s">
        <v>873</v>
      </c>
      <c r="C505" s="117" t="s">
        <v>874</v>
      </c>
      <c r="D505" s="116" t="s">
        <v>125</v>
      </c>
      <c r="E505" s="116" t="s">
        <v>127</v>
      </c>
      <c r="F505" s="118">
        <v>0.10199999999999999</v>
      </c>
      <c r="G505" s="119">
        <v>31.1</v>
      </c>
      <c r="H505" s="119">
        <v>3.17</v>
      </c>
    </row>
    <row r="506" spans="1:8">
      <c r="B506" s="116" t="s">
        <v>852</v>
      </c>
      <c r="C506" s="117" t="s">
        <v>853</v>
      </c>
      <c r="D506" s="116" t="s">
        <v>125</v>
      </c>
      <c r="E506" s="116" t="s">
        <v>127</v>
      </c>
      <c r="F506" s="118">
        <v>0.15310000000000001</v>
      </c>
      <c r="G506" s="119">
        <v>23.4</v>
      </c>
      <c r="H506" s="119">
        <v>3.58</v>
      </c>
    </row>
    <row r="507" spans="1:8" ht="12.75" customHeight="1">
      <c r="B507" s="103"/>
      <c r="C507" s="103"/>
      <c r="D507" s="103"/>
      <c r="E507" s="103"/>
      <c r="F507" s="408" t="s">
        <v>837</v>
      </c>
      <c r="G507" s="408"/>
      <c r="H507" s="120">
        <v>6.75</v>
      </c>
    </row>
    <row r="508" spans="1:8" ht="12.75" customHeight="1">
      <c r="B508" s="103"/>
      <c r="C508" s="103"/>
      <c r="D508" s="103"/>
      <c r="E508" s="103"/>
      <c r="F508" s="409" t="s">
        <v>585</v>
      </c>
      <c r="G508" s="409"/>
      <c r="H508" s="101">
        <v>6.96</v>
      </c>
    </row>
    <row r="509" spans="1:8">
      <c r="B509" s="142"/>
      <c r="C509" s="142"/>
      <c r="D509" s="142"/>
      <c r="E509" s="142"/>
      <c r="F509" s="410"/>
      <c r="G509" s="410"/>
      <c r="H509" s="410"/>
    </row>
    <row r="510" spans="1:8" s="245" customFormat="1" ht="12.75" customHeight="1">
      <c r="A510" s="179" t="s">
        <v>244</v>
      </c>
      <c r="B510" s="179">
        <f>VLOOKUP(A510,ORÇAMENTO!$A$15:$F$743,2,FALSE)</f>
        <v>96616</v>
      </c>
      <c r="C510" s="404" t="str">
        <f>VLOOKUP(B510,ORÇAMENTO!$B$15:$F$743,2,FALSE)</f>
        <v>LASTRO DE CONCRETO MAGRO, APLICADO EM BLOCOS DE COROAMENTO OU SAPATAS. AF_01/2024</v>
      </c>
      <c r="D510" s="405"/>
      <c r="E510" s="405"/>
      <c r="F510" s="405"/>
      <c r="G510" s="406"/>
      <c r="H510" s="121" t="str">
        <f>VLOOKUP(B510,ORÇAMENTO!$B$15:$F$743,4,FALSE)</f>
        <v>M3</v>
      </c>
    </row>
    <row r="511" spans="1:8" ht="12.75" customHeight="1">
      <c r="B511" s="407" t="s">
        <v>834</v>
      </c>
      <c r="C511" s="407"/>
      <c r="D511" s="102" t="s">
        <v>806</v>
      </c>
      <c r="E511" s="102" t="s">
        <v>807</v>
      </c>
      <c r="F511" s="102" t="s">
        <v>808</v>
      </c>
      <c r="G511" s="102" t="s">
        <v>809</v>
      </c>
      <c r="H511" s="102" t="s">
        <v>810</v>
      </c>
    </row>
    <row r="512" spans="1:8">
      <c r="B512" s="116" t="s">
        <v>873</v>
      </c>
      <c r="C512" s="117" t="s">
        <v>874</v>
      </c>
      <c r="D512" s="116" t="s">
        <v>125</v>
      </c>
      <c r="E512" s="116" t="s">
        <v>127</v>
      </c>
      <c r="F512" s="118">
        <v>6.7809999999999997</v>
      </c>
      <c r="G512" s="119">
        <v>31.1</v>
      </c>
      <c r="H512" s="119">
        <v>210.89</v>
      </c>
    </row>
    <row r="513" spans="1:8">
      <c r="B513" s="116" t="s">
        <v>852</v>
      </c>
      <c r="C513" s="117" t="s">
        <v>853</v>
      </c>
      <c r="D513" s="116" t="s">
        <v>125</v>
      </c>
      <c r="E513" s="116" t="s">
        <v>127</v>
      </c>
      <c r="F513" s="118">
        <v>2.4529999999999998</v>
      </c>
      <c r="G513" s="119">
        <v>23.4</v>
      </c>
      <c r="H513" s="119">
        <v>57.4</v>
      </c>
    </row>
    <row r="514" spans="1:8" ht="12.75" customHeight="1">
      <c r="B514" s="103"/>
      <c r="C514" s="103"/>
      <c r="D514" s="103"/>
      <c r="E514" s="103"/>
      <c r="F514" s="408" t="s">
        <v>837</v>
      </c>
      <c r="G514" s="408"/>
      <c r="H514" s="120">
        <v>268.29000000000002</v>
      </c>
    </row>
    <row r="515" spans="1:8">
      <c r="B515" s="407" t="s">
        <v>813</v>
      </c>
      <c r="C515" s="407"/>
      <c r="D515" s="102" t="s">
        <v>806</v>
      </c>
      <c r="E515" s="102" t="s">
        <v>807</v>
      </c>
      <c r="F515" s="102" t="s">
        <v>808</v>
      </c>
      <c r="G515" s="102" t="s">
        <v>809</v>
      </c>
      <c r="H515" s="102" t="s">
        <v>810</v>
      </c>
    </row>
    <row r="516" spans="1:8" ht="25.5">
      <c r="B516" s="116" t="s">
        <v>2216</v>
      </c>
      <c r="C516" s="117" t="s">
        <v>2217</v>
      </c>
      <c r="D516" s="116" t="s">
        <v>125</v>
      </c>
      <c r="E516" s="116" t="s">
        <v>174</v>
      </c>
      <c r="F516" s="118">
        <v>1.38</v>
      </c>
      <c r="G516" s="119">
        <v>506.16</v>
      </c>
      <c r="H516" s="119">
        <v>698.5</v>
      </c>
    </row>
    <row r="517" spans="1:8">
      <c r="B517" s="103"/>
      <c r="C517" s="103"/>
      <c r="D517" s="103"/>
      <c r="E517" s="103"/>
      <c r="F517" s="408" t="s">
        <v>814</v>
      </c>
      <c r="G517" s="408"/>
      <c r="H517" s="120">
        <v>698.5</v>
      </c>
    </row>
    <row r="518" spans="1:8" ht="12.75" customHeight="1">
      <c r="B518" s="103"/>
      <c r="C518" s="103"/>
      <c r="D518" s="103"/>
      <c r="E518" s="103"/>
      <c r="F518" s="409" t="s">
        <v>585</v>
      </c>
      <c r="G518" s="409"/>
      <c r="H518" s="101">
        <v>966.78</v>
      </c>
    </row>
    <row r="519" spans="1:8">
      <c r="B519" s="142"/>
      <c r="C519" s="142"/>
      <c r="D519" s="142"/>
      <c r="E519" s="142"/>
      <c r="F519" s="410"/>
      <c r="G519" s="410"/>
      <c r="H519" s="410"/>
    </row>
    <row r="520" spans="1:8" s="245" customFormat="1" ht="12.75" customHeight="1">
      <c r="A520" s="179" t="s">
        <v>245</v>
      </c>
      <c r="B520" s="179">
        <f>VLOOKUP(A520,ORÇAMENTO!$A$15:$F$743,2,FALSE)</f>
        <v>96542</v>
      </c>
      <c r="C520" s="404" t="str">
        <f>VLOOKUP(B520,ORÇAMENTO!$B$15:$F$743,2,FALSE)</f>
        <v>FABRICAÇÃO, MONTAGEM E DESMONTAGEM DE FÔRMA PARA VIGA BALDRAME, EM CHAPA DE MADEIRA COMPENSADA RESINADA, E=17 MM, 4 UTILIZAÇÕES. AF_01/2024</v>
      </c>
      <c r="D520" s="405"/>
      <c r="E520" s="405"/>
      <c r="F520" s="405"/>
      <c r="G520" s="406"/>
      <c r="H520" s="121" t="str">
        <f>VLOOKUP(B520,ORÇAMENTO!$B$15:$F$743,4,FALSE)</f>
        <v>M2</v>
      </c>
    </row>
    <row r="521" spans="1:8" ht="12.75" customHeight="1">
      <c r="B521" s="407" t="s">
        <v>2121</v>
      </c>
      <c r="C521" s="407"/>
      <c r="D521" s="102" t="s">
        <v>806</v>
      </c>
      <c r="E521" s="102" t="s">
        <v>807</v>
      </c>
      <c r="F521" s="102" t="s">
        <v>808</v>
      </c>
      <c r="G521" s="102" t="s">
        <v>809</v>
      </c>
      <c r="H521" s="102" t="s">
        <v>810</v>
      </c>
    </row>
    <row r="522" spans="1:8" ht="25.5">
      <c r="B522" s="116" t="s">
        <v>2122</v>
      </c>
      <c r="C522" s="117" t="s">
        <v>2123</v>
      </c>
      <c r="D522" s="116" t="s">
        <v>125</v>
      </c>
      <c r="E522" s="116" t="s">
        <v>2124</v>
      </c>
      <c r="F522" s="118">
        <v>5.6000000000000001E-2</v>
      </c>
      <c r="G522" s="119">
        <v>25.91</v>
      </c>
      <c r="H522" s="119">
        <v>1.45</v>
      </c>
    </row>
    <row r="523" spans="1:8" ht="25.5">
      <c r="B523" s="116" t="s">
        <v>2125</v>
      </c>
      <c r="C523" s="117" t="s">
        <v>2126</v>
      </c>
      <c r="D523" s="116" t="s">
        <v>125</v>
      </c>
      <c r="E523" s="116" t="s">
        <v>2127</v>
      </c>
      <c r="F523" s="118">
        <v>1.4E-2</v>
      </c>
      <c r="G523" s="119">
        <v>27.13</v>
      </c>
      <c r="H523" s="119">
        <v>0.38</v>
      </c>
    </row>
    <row r="524" spans="1:8" ht="12.75" customHeight="1">
      <c r="B524" s="103"/>
      <c r="C524" s="103"/>
      <c r="D524" s="103"/>
      <c r="E524" s="103"/>
      <c r="F524" s="408" t="s">
        <v>2128</v>
      </c>
      <c r="G524" s="408"/>
      <c r="H524" s="120">
        <v>1.83</v>
      </c>
    </row>
    <row r="525" spans="1:8">
      <c r="B525" s="407" t="s">
        <v>820</v>
      </c>
      <c r="C525" s="407"/>
      <c r="D525" s="102" t="s">
        <v>806</v>
      </c>
      <c r="E525" s="102" t="s">
        <v>807</v>
      </c>
      <c r="F525" s="102" t="s">
        <v>808</v>
      </c>
      <c r="G525" s="102" t="s">
        <v>809</v>
      </c>
      <c r="H525" s="102" t="s">
        <v>810</v>
      </c>
    </row>
    <row r="526" spans="1:8" ht="25.5">
      <c r="B526" s="116" t="s">
        <v>875</v>
      </c>
      <c r="C526" s="117" t="s">
        <v>876</v>
      </c>
      <c r="D526" s="116" t="s">
        <v>125</v>
      </c>
      <c r="E526" s="116" t="s">
        <v>145</v>
      </c>
      <c r="F526" s="118">
        <v>0.315</v>
      </c>
      <c r="G526" s="119">
        <v>36.07</v>
      </c>
      <c r="H526" s="119">
        <v>11.36</v>
      </c>
    </row>
    <row r="527" spans="1:8">
      <c r="B527" s="116" t="s">
        <v>877</v>
      </c>
      <c r="C527" s="117" t="s">
        <v>878</v>
      </c>
      <c r="D527" s="116" t="s">
        <v>125</v>
      </c>
      <c r="E527" s="116" t="s">
        <v>113</v>
      </c>
      <c r="F527" s="118">
        <v>9.5499999999999995E-3</v>
      </c>
      <c r="G527" s="119">
        <v>7.23</v>
      </c>
      <c r="H527" s="119">
        <v>7.0000000000000007E-2</v>
      </c>
    </row>
    <row r="528" spans="1:8">
      <c r="B528" s="116" t="s">
        <v>2129</v>
      </c>
      <c r="C528" s="117" t="s">
        <v>2130</v>
      </c>
      <c r="D528" s="116" t="s">
        <v>125</v>
      </c>
      <c r="E528" s="116" t="s">
        <v>180</v>
      </c>
      <c r="F528" s="118">
        <v>1.218</v>
      </c>
      <c r="G528" s="119">
        <v>7.6</v>
      </c>
      <c r="H528" s="119">
        <v>9.26</v>
      </c>
    </row>
    <row r="529" spans="1:8">
      <c r="B529" s="116" t="s">
        <v>2218</v>
      </c>
      <c r="C529" s="117" t="s">
        <v>2219</v>
      </c>
      <c r="D529" s="116" t="s">
        <v>125</v>
      </c>
      <c r="E529" s="116" t="s">
        <v>217</v>
      </c>
      <c r="F529" s="118">
        <v>8.9999999999999993E-3</v>
      </c>
      <c r="G529" s="119">
        <v>22.53</v>
      </c>
      <c r="H529" s="119">
        <v>0.2</v>
      </c>
    </row>
    <row r="530" spans="1:8">
      <c r="B530" s="116" t="s">
        <v>2220</v>
      </c>
      <c r="C530" s="117" t="s">
        <v>2221</v>
      </c>
      <c r="D530" s="116" t="s">
        <v>125</v>
      </c>
      <c r="E530" s="116" t="s">
        <v>217</v>
      </c>
      <c r="F530" s="118">
        <v>8.0000000000000002E-3</v>
      </c>
      <c r="G530" s="119">
        <v>20.74</v>
      </c>
      <c r="H530" s="119">
        <v>0.17</v>
      </c>
    </row>
    <row r="531" spans="1:8">
      <c r="B531" s="116" t="s">
        <v>2222</v>
      </c>
      <c r="C531" s="117" t="s">
        <v>2223</v>
      </c>
      <c r="D531" s="116" t="s">
        <v>125</v>
      </c>
      <c r="E531" s="116" t="s">
        <v>217</v>
      </c>
      <c r="F531" s="118">
        <v>1.4999999999999999E-2</v>
      </c>
      <c r="G531" s="119">
        <v>25.11</v>
      </c>
      <c r="H531" s="119">
        <v>0.38</v>
      </c>
    </row>
    <row r="532" spans="1:8">
      <c r="B532" s="116" t="s">
        <v>2224</v>
      </c>
      <c r="C532" s="117" t="s">
        <v>2225</v>
      </c>
      <c r="D532" s="116" t="s">
        <v>125</v>
      </c>
      <c r="E532" s="116" t="s">
        <v>180</v>
      </c>
      <c r="F532" s="118">
        <v>0.72199999999999998</v>
      </c>
      <c r="G532" s="119">
        <v>2.66</v>
      </c>
      <c r="H532" s="119">
        <v>1.92</v>
      </c>
    </row>
    <row r="533" spans="1:8">
      <c r="B533" s="103"/>
      <c r="C533" s="103"/>
      <c r="D533" s="103"/>
      <c r="E533" s="103"/>
      <c r="F533" s="408" t="s">
        <v>831</v>
      </c>
      <c r="G533" s="408"/>
      <c r="H533" s="120">
        <v>23.36</v>
      </c>
    </row>
    <row r="534" spans="1:8" ht="12.75" customHeight="1">
      <c r="B534" s="407" t="s">
        <v>834</v>
      </c>
      <c r="C534" s="407"/>
      <c r="D534" s="102" t="s">
        <v>806</v>
      </c>
      <c r="E534" s="102" t="s">
        <v>807</v>
      </c>
      <c r="F534" s="102" t="s">
        <v>808</v>
      </c>
      <c r="G534" s="102" t="s">
        <v>809</v>
      </c>
      <c r="H534" s="102" t="s">
        <v>810</v>
      </c>
    </row>
    <row r="535" spans="1:8">
      <c r="B535" s="116" t="s">
        <v>2135</v>
      </c>
      <c r="C535" s="117" t="s">
        <v>844</v>
      </c>
      <c r="D535" s="116" t="s">
        <v>125</v>
      </c>
      <c r="E535" s="116" t="s">
        <v>127</v>
      </c>
      <c r="F535" s="118">
        <v>0.73099999999999998</v>
      </c>
      <c r="G535" s="119">
        <v>24.12</v>
      </c>
      <c r="H535" s="119">
        <v>17.63</v>
      </c>
    </row>
    <row r="536" spans="1:8">
      <c r="B536" s="116" t="s">
        <v>2136</v>
      </c>
      <c r="C536" s="117" t="s">
        <v>845</v>
      </c>
      <c r="D536" s="116" t="s">
        <v>125</v>
      </c>
      <c r="E536" s="116" t="s">
        <v>127</v>
      </c>
      <c r="F536" s="118">
        <v>1.718</v>
      </c>
      <c r="G536" s="119">
        <v>30.71</v>
      </c>
      <c r="H536" s="119">
        <v>52.76</v>
      </c>
    </row>
    <row r="537" spans="1:8" ht="12.75" customHeight="1">
      <c r="B537" s="103"/>
      <c r="C537" s="103"/>
      <c r="D537" s="103"/>
      <c r="E537" s="103"/>
      <c r="F537" s="408" t="s">
        <v>837</v>
      </c>
      <c r="G537" s="408"/>
      <c r="H537" s="120">
        <v>70.39</v>
      </c>
    </row>
    <row r="538" spans="1:8" ht="12.75" customHeight="1">
      <c r="B538" s="103"/>
      <c r="C538" s="103"/>
      <c r="D538" s="103"/>
      <c r="E538" s="103"/>
      <c r="F538" s="409" t="s">
        <v>585</v>
      </c>
      <c r="G538" s="409"/>
      <c r="H538" s="101">
        <v>95.52</v>
      </c>
    </row>
    <row r="539" spans="1:8">
      <c r="B539" s="142"/>
      <c r="C539" s="142"/>
      <c r="D539" s="142"/>
      <c r="E539" s="142"/>
      <c r="F539" s="410"/>
      <c r="G539" s="410"/>
      <c r="H539" s="410"/>
    </row>
    <row r="540" spans="1:8" s="245" customFormat="1" ht="12.75" customHeight="1">
      <c r="A540" s="179" t="s">
        <v>247</v>
      </c>
      <c r="B540" s="179">
        <f>VLOOKUP(A540,ORÇAMENTO!$A$15:$F$743,2,FALSE)</f>
        <v>96557</v>
      </c>
      <c r="C540" s="404" t="str">
        <f>VLOOKUP(B540,ORÇAMENTO!$B$15:$F$743,2,FALSE)</f>
        <v>CONCRETAGEM DE BLOCO DE COROAMENTO OU VIGA BALDRAME, FCK 30 MPA, COM USO DE BOMBA - LANÇAMENTO, ADENSAMENTO E ACABAMENTO. AF_01/2024</v>
      </c>
      <c r="D540" s="405"/>
      <c r="E540" s="405"/>
      <c r="F540" s="405"/>
      <c r="G540" s="406"/>
      <c r="H540" s="121" t="str">
        <f>VLOOKUP(B540,ORÇAMENTO!$B$15:$F$743,4,FALSE)</f>
        <v>M3</v>
      </c>
    </row>
    <row r="541" spans="1:8" ht="12.75" customHeight="1">
      <c r="B541" s="407" t="s">
        <v>2121</v>
      </c>
      <c r="C541" s="407"/>
      <c r="D541" s="102" t="s">
        <v>806</v>
      </c>
      <c r="E541" s="102" t="s">
        <v>807</v>
      </c>
      <c r="F541" s="102" t="s">
        <v>808</v>
      </c>
      <c r="G541" s="102" t="s">
        <v>809</v>
      </c>
      <c r="H541" s="102" t="s">
        <v>810</v>
      </c>
    </row>
    <row r="542" spans="1:8" ht="25.5">
      <c r="B542" s="116" t="s">
        <v>2228</v>
      </c>
      <c r="C542" s="117" t="s">
        <v>2229</v>
      </c>
      <c r="D542" s="116" t="s">
        <v>125</v>
      </c>
      <c r="E542" s="116" t="s">
        <v>2124</v>
      </c>
      <c r="F542" s="118">
        <v>7.4999999999999997E-2</v>
      </c>
      <c r="G542" s="119">
        <v>0.49</v>
      </c>
      <c r="H542" s="119">
        <v>0.04</v>
      </c>
    </row>
    <row r="543" spans="1:8" ht="25.5">
      <c r="B543" s="116" t="s">
        <v>2230</v>
      </c>
      <c r="C543" s="117" t="s">
        <v>2231</v>
      </c>
      <c r="D543" s="116" t="s">
        <v>125</v>
      </c>
      <c r="E543" s="116" t="s">
        <v>2127</v>
      </c>
      <c r="F543" s="118">
        <v>9.1999999999999998E-2</v>
      </c>
      <c r="G543" s="119">
        <v>1.24</v>
      </c>
      <c r="H543" s="119">
        <v>0.11</v>
      </c>
    </row>
    <row r="544" spans="1:8" ht="12.75" customHeight="1">
      <c r="B544" s="103"/>
      <c r="C544" s="103"/>
      <c r="D544" s="103"/>
      <c r="E544" s="103"/>
      <c r="F544" s="408" t="s">
        <v>2128</v>
      </c>
      <c r="G544" s="408"/>
      <c r="H544" s="120">
        <v>0.15</v>
      </c>
    </row>
    <row r="545" spans="1:8">
      <c r="B545" s="407" t="s">
        <v>820</v>
      </c>
      <c r="C545" s="407"/>
      <c r="D545" s="102" t="s">
        <v>806</v>
      </c>
      <c r="E545" s="102" t="s">
        <v>807</v>
      </c>
      <c r="F545" s="102" t="s">
        <v>808</v>
      </c>
      <c r="G545" s="102" t="s">
        <v>809</v>
      </c>
      <c r="H545" s="102" t="s">
        <v>810</v>
      </c>
    </row>
    <row r="546" spans="1:8" ht="25.5">
      <c r="B546" s="116" t="s">
        <v>2232</v>
      </c>
      <c r="C546" s="117" t="s">
        <v>2233</v>
      </c>
      <c r="D546" s="116" t="s">
        <v>125</v>
      </c>
      <c r="E546" s="116" t="s">
        <v>174</v>
      </c>
      <c r="F546" s="118">
        <v>1.23</v>
      </c>
      <c r="G546" s="119">
        <v>536.75</v>
      </c>
      <c r="H546" s="119">
        <v>660.2</v>
      </c>
    </row>
    <row r="547" spans="1:8">
      <c r="B547" s="103"/>
      <c r="C547" s="103"/>
      <c r="D547" s="103"/>
      <c r="E547" s="103"/>
      <c r="F547" s="408" t="s">
        <v>831</v>
      </c>
      <c r="G547" s="408"/>
      <c r="H547" s="120">
        <v>660.2</v>
      </c>
    </row>
    <row r="548" spans="1:8" ht="12.75" customHeight="1">
      <c r="B548" s="407" t="s">
        <v>834</v>
      </c>
      <c r="C548" s="407"/>
      <c r="D548" s="102" t="s">
        <v>806</v>
      </c>
      <c r="E548" s="102" t="s">
        <v>807</v>
      </c>
      <c r="F548" s="102" t="s">
        <v>808</v>
      </c>
      <c r="G548" s="102" t="s">
        <v>809</v>
      </c>
      <c r="H548" s="102" t="s">
        <v>810</v>
      </c>
    </row>
    <row r="549" spans="1:8">
      <c r="B549" s="116" t="s">
        <v>873</v>
      </c>
      <c r="C549" s="117" t="s">
        <v>874</v>
      </c>
      <c r="D549" s="116" t="s">
        <v>125</v>
      </c>
      <c r="E549" s="116" t="s">
        <v>127</v>
      </c>
      <c r="F549" s="118">
        <v>0.33400000000000002</v>
      </c>
      <c r="G549" s="119">
        <v>31.1</v>
      </c>
      <c r="H549" s="119">
        <v>10.39</v>
      </c>
    </row>
    <row r="550" spans="1:8">
      <c r="B550" s="116" t="s">
        <v>852</v>
      </c>
      <c r="C550" s="117" t="s">
        <v>853</v>
      </c>
      <c r="D550" s="116" t="s">
        <v>125</v>
      </c>
      <c r="E550" s="116" t="s">
        <v>127</v>
      </c>
      <c r="F550" s="118">
        <v>0.501</v>
      </c>
      <c r="G550" s="119">
        <v>23.4</v>
      </c>
      <c r="H550" s="119">
        <v>11.72</v>
      </c>
    </row>
    <row r="551" spans="1:8" ht="12.75" customHeight="1">
      <c r="B551" s="103"/>
      <c r="C551" s="103"/>
      <c r="D551" s="103"/>
      <c r="E551" s="103"/>
      <c r="F551" s="408" t="s">
        <v>837</v>
      </c>
      <c r="G551" s="408"/>
      <c r="H551" s="120">
        <v>22.11</v>
      </c>
    </row>
    <row r="552" spans="1:8" ht="12.75" customHeight="1">
      <c r="B552" s="103"/>
      <c r="C552" s="103"/>
      <c r="D552" s="103"/>
      <c r="E552" s="103"/>
      <c r="F552" s="409" t="s">
        <v>585</v>
      </c>
      <c r="G552" s="409"/>
      <c r="H552" s="101">
        <v>682.44</v>
      </c>
    </row>
    <row r="553" spans="1:8">
      <c r="B553" s="142"/>
      <c r="C553" s="142"/>
      <c r="D553" s="142"/>
      <c r="E553" s="142"/>
      <c r="F553" s="410"/>
      <c r="G553" s="410"/>
      <c r="H553" s="410"/>
    </row>
    <row r="554" spans="1:8" s="245" customFormat="1" ht="12.75" customHeight="1">
      <c r="A554" s="179" t="s">
        <v>248</v>
      </c>
      <c r="B554" s="179">
        <f>VLOOKUP(A554,ORÇAMENTO!$A$15:$F$743,2,FALSE)</f>
        <v>98557</v>
      </c>
      <c r="C554" s="404" t="str">
        <f>VLOOKUP(B554,ORÇAMENTO!$B$15:$F$743,2,FALSE)</f>
        <v>IMPERMEABILIZAÇÃO DE SUPERFÍCIE COM EMULSÃO ASFÁLTICA, 2 DEMÃOS. AF_09/2023</v>
      </c>
      <c r="D554" s="405"/>
      <c r="E554" s="405"/>
      <c r="F554" s="405"/>
      <c r="G554" s="406"/>
      <c r="H554" s="121" t="str">
        <f>VLOOKUP(B554,ORÇAMENTO!$B$15:$F$743,4,FALSE)</f>
        <v>M2</v>
      </c>
    </row>
    <row r="555" spans="1:8">
      <c r="B555" s="407" t="s">
        <v>820</v>
      </c>
      <c r="C555" s="407"/>
      <c r="D555" s="102" t="s">
        <v>806</v>
      </c>
      <c r="E555" s="102" t="s">
        <v>807</v>
      </c>
      <c r="F555" s="102" t="s">
        <v>808</v>
      </c>
      <c r="G555" s="102" t="s">
        <v>809</v>
      </c>
      <c r="H555" s="102" t="s">
        <v>810</v>
      </c>
    </row>
    <row r="556" spans="1:8" ht="38.25">
      <c r="B556" s="116" t="s">
        <v>2234</v>
      </c>
      <c r="C556" s="117" t="s">
        <v>3723</v>
      </c>
      <c r="D556" s="116" t="s">
        <v>125</v>
      </c>
      <c r="E556" s="116" t="s">
        <v>217</v>
      </c>
      <c r="F556" s="118">
        <v>1.5</v>
      </c>
      <c r="G556" s="119">
        <v>18.489999999999998</v>
      </c>
      <c r="H556" s="119">
        <v>27.74</v>
      </c>
    </row>
    <row r="557" spans="1:8">
      <c r="B557" s="103"/>
      <c r="C557" s="103"/>
      <c r="D557" s="103"/>
      <c r="E557" s="103"/>
      <c r="F557" s="408" t="s">
        <v>831</v>
      </c>
      <c r="G557" s="408"/>
      <c r="H557" s="120">
        <v>27.74</v>
      </c>
    </row>
    <row r="558" spans="1:8" ht="12.75" customHeight="1">
      <c r="B558" s="407" t="s">
        <v>834</v>
      </c>
      <c r="C558" s="407"/>
      <c r="D558" s="102" t="s">
        <v>806</v>
      </c>
      <c r="E558" s="102" t="s">
        <v>807</v>
      </c>
      <c r="F558" s="102" t="s">
        <v>808</v>
      </c>
      <c r="G558" s="102" t="s">
        <v>809</v>
      </c>
      <c r="H558" s="102" t="s">
        <v>810</v>
      </c>
    </row>
    <row r="559" spans="1:8">
      <c r="B559" s="116" t="s">
        <v>2235</v>
      </c>
      <c r="C559" s="117" t="s">
        <v>2236</v>
      </c>
      <c r="D559" s="116" t="s">
        <v>125</v>
      </c>
      <c r="E559" s="116" t="s">
        <v>127</v>
      </c>
      <c r="F559" s="118">
        <v>9.69E-2</v>
      </c>
      <c r="G559" s="119">
        <v>24.03</v>
      </c>
      <c r="H559" s="119">
        <v>2.33</v>
      </c>
    </row>
    <row r="560" spans="1:8">
      <c r="B560" s="116" t="s">
        <v>2237</v>
      </c>
      <c r="C560" s="117" t="s">
        <v>2238</v>
      </c>
      <c r="D560" s="116" t="s">
        <v>125</v>
      </c>
      <c r="E560" s="116" t="s">
        <v>127</v>
      </c>
      <c r="F560" s="118">
        <v>0.4299</v>
      </c>
      <c r="G560" s="119">
        <v>31.1</v>
      </c>
      <c r="H560" s="119">
        <v>13.37</v>
      </c>
    </row>
    <row r="561" spans="1:8" ht="12.75" customHeight="1">
      <c r="B561" s="103"/>
      <c r="C561" s="103"/>
      <c r="D561" s="103"/>
      <c r="E561" s="103"/>
      <c r="F561" s="408" t="s">
        <v>837</v>
      </c>
      <c r="G561" s="408"/>
      <c r="H561" s="120">
        <v>15.7</v>
      </c>
    </row>
    <row r="562" spans="1:8" ht="12.75" customHeight="1">
      <c r="B562" s="103"/>
      <c r="C562" s="103"/>
      <c r="D562" s="103"/>
      <c r="E562" s="103"/>
      <c r="F562" s="409" t="s">
        <v>585</v>
      </c>
      <c r="G562" s="409"/>
      <c r="H562" s="101">
        <v>43.41</v>
      </c>
    </row>
    <row r="563" spans="1:8">
      <c r="B563" s="142"/>
      <c r="C563" s="142"/>
      <c r="D563" s="142"/>
      <c r="E563" s="142"/>
      <c r="F563" s="410"/>
      <c r="G563" s="410"/>
      <c r="H563" s="410"/>
    </row>
    <row r="564" spans="1:8" s="245" customFormat="1" ht="12.75" customHeight="1">
      <c r="A564" s="179" t="s">
        <v>249</v>
      </c>
      <c r="B564" s="179">
        <f>VLOOKUP(A564,ORÇAMENTO!$A$15:$F$743,2,FALSE)</f>
        <v>93382</v>
      </c>
      <c r="C564" s="404" t="str">
        <f>VLOOKUP(B564,ORÇAMENTO!$B$15:$F$743,2,FALSE)</f>
        <v>REATERRO MANUAL DE VALAS, COM COMPACTADOR DE SOLOS DE PERCUSSÃO. AF_08/2023</v>
      </c>
      <c r="D564" s="405"/>
      <c r="E564" s="405"/>
      <c r="F564" s="405"/>
      <c r="G564" s="406"/>
      <c r="H564" s="121" t="str">
        <f>VLOOKUP(B564,ORÇAMENTO!$B$15:$F$743,4,FALSE)</f>
        <v>M3</v>
      </c>
    </row>
    <row r="565" spans="1:8" ht="12.75" customHeight="1">
      <c r="B565" s="407" t="s">
        <v>2121</v>
      </c>
      <c r="C565" s="407"/>
      <c r="D565" s="102" t="s">
        <v>806</v>
      </c>
      <c r="E565" s="102" t="s">
        <v>807</v>
      </c>
      <c r="F565" s="102" t="s">
        <v>808</v>
      </c>
      <c r="G565" s="102" t="s">
        <v>809</v>
      </c>
      <c r="H565" s="102" t="s">
        <v>810</v>
      </c>
    </row>
    <row r="566" spans="1:8" ht="38.25">
      <c r="B566" s="116" t="s">
        <v>2170</v>
      </c>
      <c r="C566" s="117" t="s">
        <v>2171</v>
      </c>
      <c r="D566" s="116" t="s">
        <v>125</v>
      </c>
      <c r="E566" s="116" t="s">
        <v>2124</v>
      </c>
      <c r="F566" s="118">
        <v>5.9999999999999995E-4</v>
      </c>
      <c r="G566" s="119">
        <v>74.400000000000006</v>
      </c>
      <c r="H566" s="119">
        <v>0.04</v>
      </c>
    </row>
    <row r="567" spans="1:8" ht="38.25">
      <c r="B567" s="116" t="s">
        <v>2172</v>
      </c>
      <c r="C567" s="117" t="s">
        <v>2173</v>
      </c>
      <c r="D567" s="116" t="s">
        <v>125</v>
      </c>
      <c r="E567" s="116" t="s">
        <v>2127</v>
      </c>
      <c r="F567" s="118">
        <v>5.4000000000000003E-3</v>
      </c>
      <c r="G567" s="119">
        <v>315.44</v>
      </c>
      <c r="H567" s="119">
        <v>1.7</v>
      </c>
    </row>
    <row r="568" spans="1:8" ht="25.5">
      <c r="B568" s="116" t="s">
        <v>2214</v>
      </c>
      <c r="C568" s="117" t="s">
        <v>2215</v>
      </c>
      <c r="D568" s="116" t="s">
        <v>125</v>
      </c>
      <c r="E568" s="116" t="s">
        <v>2127</v>
      </c>
      <c r="F568" s="118">
        <v>0.19620000000000001</v>
      </c>
      <c r="G568" s="119">
        <v>34.119999999999997</v>
      </c>
      <c r="H568" s="119">
        <v>6.69</v>
      </c>
    </row>
    <row r="569" spans="1:8" ht="12.75" customHeight="1">
      <c r="B569" s="103"/>
      <c r="C569" s="103"/>
      <c r="D569" s="103"/>
      <c r="E569" s="103"/>
      <c r="F569" s="408" t="s">
        <v>2128</v>
      </c>
      <c r="G569" s="408"/>
      <c r="H569" s="120">
        <v>8.43</v>
      </c>
    </row>
    <row r="570" spans="1:8" ht="12.75" customHeight="1">
      <c r="B570" s="407" t="s">
        <v>834</v>
      </c>
      <c r="C570" s="407"/>
      <c r="D570" s="102" t="s">
        <v>806</v>
      </c>
      <c r="E570" s="102" t="s">
        <v>807</v>
      </c>
      <c r="F570" s="102" t="s">
        <v>808</v>
      </c>
      <c r="G570" s="102" t="s">
        <v>809</v>
      </c>
      <c r="H570" s="102" t="s">
        <v>810</v>
      </c>
    </row>
    <row r="571" spans="1:8">
      <c r="B571" s="116" t="s">
        <v>852</v>
      </c>
      <c r="C571" s="117" t="s">
        <v>853</v>
      </c>
      <c r="D571" s="116" t="s">
        <v>125</v>
      </c>
      <c r="E571" s="116" t="s">
        <v>127</v>
      </c>
      <c r="F571" s="118">
        <v>0.78659999999999997</v>
      </c>
      <c r="G571" s="119">
        <v>23.4</v>
      </c>
      <c r="H571" s="119">
        <v>18.41</v>
      </c>
    </row>
    <row r="572" spans="1:8" ht="12.75" customHeight="1">
      <c r="B572" s="103"/>
      <c r="C572" s="103"/>
      <c r="D572" s="103"/>
      <c r="E572" s="103"/>
      <c r="F572" s="408" t="s">
        <v>837</v>
      </c>
      <c r="G572" s="408"/>
      <c r="H572" s="120">
        <v>18.41</v>
      </c>
    </row>
    <row r="573" spans="1:8" ht="12.75" customHeight="1">
      <c r="B573" s="103"/>
      <c r="C573" s="103"/>
      <c r="D573" s="103"/>
      <c r="E573" s="103"/>
      <c r="F573" s="409" t="s">
        <v>585</v>
      </c>
      <c r="G573" s="409"/>
      <c r="H573" s="101">
        <v>26.83</v>
      </c>
    </row>
    <row r="574" spans="1:8">
      <c r="B574" s="142"/>
      <c r="C574" s="142"/>
      <c r="D574" s="142"/>
      <c r="E574" s="142"/>
      <c r="F574" s="410"/>
      <c r="G574" s="410"/>
      <c r="H574" s="410"/>
    </row>
    <row r="575" spans="1:8">
      <c r="B575" s="142"/>
      <c r="C575" s="142"/>
      <c r="D575" s="142"/>
      <c r="E575" s="142"/>
      <c r="F575" s="410"/>
      <c r="G575" s="410"/>
      <c r="H575" s="410"/>
    </row>
    <row r="576" spans="1:8" s="245" customFormat="1" ht="12.75" customHeight="1">
      <c r="A576" s="179" t="s">
        <v>253</v>
      </c>
      <c r="B576" s="179">
        <f>VLOOKUP(A576,ORÇAMENTO!$A$15:$F$743,2,FALSE)</f>
        <v>87878</v>
      </c>
      <c r="C576" s="404" t="str">
        <f>VLOOKUP(B576,ORÇAMENTO!$B$15:$F$743,2,FALSE)</f>
        <v>CHAPISCO APLICADO EM ALVENARIAS E ESTRUTURAS DE CONCRETO INTERNAS, COM COLHER DE PEDREIRO. ARGAMASSA TRAÇO 1:3 COM PREPARO MANUAL. AF_10/2022</v>
      </c>
      <c r="D576" s="405"/>
      <c r="E576" s="405"/>
      <c r="F576" s="405"/>
      <c r="G576" s="406"/>
      <c r="H576" s="121" t="str">
        <f>VLOOKUP(B576,ORÇAMENTO!$B$15:$F$743,4,FALSE)</f>
        <v>M2</v>
      </c>
    </row>
    <row r="577" spans="1:8" ht="12.75" customHeight="1">
      <c r="B577" s="407" t="s">
        <v>834</v>
      </c>
      <c r="C577" s="407"/>
      <c r="D577" s="102" t="s">
        <v>806</v>
      </c>
      <c r="E577" s="102" t="s">
        <v>807</v>
      </c>
      <c r="F577" s="102" t="s">
        <v>808</v>
      </c>
      <c r="G577" s="102" t="s">
        <v>809</v>
      </c>
      <c r="H577" s="102" t="s">
        <v>810</v>
      </c>
    </row>
    <row r="578" spans="1:8">
      <c r="B578" s="116" t="s">
        <v>873</v>
      </c>
      <c r="C578" s="117" t="s">
        <v>874</v>
      </c>
      <c r="D578" s="116" t="s">
        <v>125</v>
      </c>
      <c r="E578" s="116" t="s">
        <v>127</v>
      </c>
      <c r="F578" s="118">
        <v>6.8099999999999994E-2</v>
      </c>
      <c r="G578" s="119">
        <v>31.1</v>
      </c>
      <c r="H578" s="119">
        <v>2.12</v>
      </c>
    </row>
    <row r="579" spans="1:8">
      <c r="B579" s="116" t="s">
        <v>852</v>
      </c>
      <c r="C579" s="117" t="s">
        <v>853</v>
      </c>
      <c r="D579" s="116" t="s">
        <v>125</v>
      </c>
      <c r="E579" s="116" t="s">
        <v>127</v>
      </c>
      <c r="F579" s="118">
        <v>2.5499999999999998E-2</v>
      </c>
      <c r="G579" s="119">
        <v>23.4</v>
      </c>
      <c r="H579" s="119">
        <v>0.6</v>
      </c>
    </row>
    <row r="580" spans="1:8" ht="12.75" customHeight="1">
      <c r="B580" s="103"/>
      <c r="C580" s="103"/>
      <c r="D580" s="103"/>
      <c r="E580" s="103"/>
      <c r="F580" s="408" t="s">
        <v>837</v>
      </c>
      <c r="G580" s="408"/>
      <c r="H580" s="120">
        <v>2.72</v>
      </c>
    </row>
    <row r="581" spans="1:8">
      <c r="B581" s="407" t="s">
        <v>813</v>
      </c>
      <c r="C581" s="407"/>
      <c r="D581" s="102" t="s">
        <v>806</v>
      </c>
      <c r="E581" s="102" t="s">
        <v>807</v>
      </c>
      <c r="F581" s="102" t="s">
        <v>808</v>
      </c>
      <c r="G581" s="102" t="s">
        <v>809</v>
      </c>
      <c r="H581" s="102" t="s">
        <v>810</v>
      </c>
    </row>
    <row r="582" spans="1:8" ht="25.5">
      <c r="B582" s="116" t="s">
        <v>2239</v>
      </c>
      <c r="C582" s="117" t="s">
        <v>2240</v>
      </c>
      <c r="D582" s="116" t="s">
        <v>125</v>
      </c>
      <c r="E582" s="116" t="s">
        <v>174</v>
      </c>
      <c r="F582" s="118">
        <v>3.7000000000000002E-3</v>
      </c>
      <c r="G582" s="119">
        <v>722.47</v>
      </c>
      <c r="H582" s="119">
        <v>2.67</v>
      </c>
    </row>
    <row r="583" spans="1:8">
      <c r="B583" s="103"/>
      <c r="C583" s="103"/>
      <c r="D583" s="103"/>
      <c r="E583" s="103"/>
      <c r="F583" s="408" t="s">
        <v>814</v>
      </c>
      <c r="G583" s="408"/>
      <c r="H583" s="120">
        <v>2.67</v>
      </c>
    </row>
    <row r="584" spans="1:8" ht="12.75" customHeight="1">
      <c r="B584" s="103"/>
      <c r="C584" s="103"/>
      <c r="D584" s="103"/>
      <c r="E584" s="103"/>
      <c r="F584" s="409" t="s">
        <v>585</v>
      </c>
      <c r="G584" s="409"/>
      <c r="H584" s="101">
        <v>5.37</v>
      </c>
    </row>
    <row r="585" spans="1:8">
      <c r="B585" s="142"/>
      <c r="C585" s="142"/>
      <c r="D585" s="142"/>
      <c r="E585" s="142"/>
      <c r="F585" s="410"/>
      <c r="G585" s="410"/>
      <c r="H585" s="410"/>
    </row>
    <row r="586" spans="1:8" s="245" customFormat="1" ht="12.75" customHeight="1">
      <c r="A586" s="179" t="s">
        <v>255</v>
      </c>
      <c r="B586" s="179">
        <f>VLOOKUP(A586,ORÇAMENTO!$A$15:$F$743,2,FALSE)</f>
        <v>100480</v>
      </c>
      <c r="C586" s="404" t="str">
        <f>VLOOKUP(B586,ORÇAMENTO!$B$15:$F$743,2,FALSE)</f>
        <v>ARGAMASSA TRAÇO 1:3 (EM VOLUME DE CIMENTO E AREIA MÉDIA ÚMIDA) COM ADIÇÃO DE IMPERMEABILIZANTE, PREPARO MANUAL. AF_08/2019</v>
      </c>
      <c r="D586" s="405"/>
      <c r="E586" s="405"/>
      <c r="F586" s="405"/>
      <c r="G586" s="406"/>
      <c r="H586" s="121" t="str">
        <f>VLOOKUP(B586,ORÇAMENTO!$B$15:$F$743,4,FALSE)</f>
        <v>M3</v>
      </c>
    </row>
    <row r="587" spans="1:8">
      <c r="B587" s="407" t="s">
        <v>820</v>
      </c>
      <c r="C587" s="407"/>
      <c r="D587" s="102" t="s">
        <v>806</v>
      </c>
      <c r="E587" s="102" t="s">
        <v>807</v>
      </c>
      <c r="F587" s="102" t="s">
        <v>808</v>
      </c>
      <c r="G587" s="102" t="s">
        <v>809</v>
      </c>
      <c r="H587" s="102" t="s">
        <v>810</v>
      </c>
    </row>
    <row r="588" spans="1:8" ht="25.5">
      <c r="B588" s="116" t="s">
        <v>2241</v>
      </c>
      <c r="C588" s="117" t="s">
        <v>2242</v>
      </c>
      <c r="D588" s="116" t="s">
        <v>125</v>
      </c>
      <c r="E588" s="116" t="s">
        <v>113</v>
      </c>
      <c r="F588" s="118">
        <v>19.39</v>
      </c>
      <c r="G588" s="119">
        <v>7.53</v>
      </c>
      <c r="H588" s="119">
        <v>146.01</v>
      </c>
    </row>
    <row r="589" spans="1:8">
      <c r="B589" s="116" t="s">
        <v>879</v>
      </c>
      <c r="C589" s="117" t="s">
        <v>880</v>
      </c>
      <c r="D589" s="116" t="s">
        <v>125</v>
      </c>
      <c r="E589" s="116" t="s">
        <v>174</v>
      </c>
      <c r="F589" s="118">
        <v>1.08</v>
      </c>
      <c r="G589" s="119">
        <v>195</v>
      </c>
      <c r="H589" s="119">
        <v>210.6</v>
      </c>
    </row>
    <row r="590" spans="1:8">
      <c r="B590" s="116" t="s">
        <v>881</v>
      </c>
      <c r="C590" s="117" t="s">
        <v>882</v>
      </c>
      <c r="D590" s="116" t="s">
        <v>125</v>
      </c>
      <c r="E590" s="116" t="s">
        <v>217</v>
      </c>
      <c r="F590" s="118">
        <v>484.67</v>
      </c>
      <c r="G590" s="119">
        <v>0.66</v>
      </c>
      <c r="H590" s="119">
        <v>319.88</v>
      </c>
    </row>
    <row r="591" spans="1:8">
      <c r="B591" s="103"/>
      <c r="C591" s="103"/>
      <c r="D591" s="103"/>
      <c r="E591" s="103"/>
      <c r="F591" s="408" t="s">
        <v>831</v>
      </c>
      <c r="G591" s="408"/>
      <c r="H591" s="120">
        <v>676.49</v>
      </c>
    </row>
    <row r="592" spans="1:8" ht="12.75" customHeight="1">
      <c r="B592" s="407" t="s">
        <v>834</v>
      </c>
      <c r="C592" s="407"/>
      <c r="D592" s="102" t="s">
        <v>806</v>
      </c>
      <c r="E592" s="102" t="s">
        <v>807</v>
      </c>
      <c r="F592" s="102" t="s">
        <v>808</v>
      </c>
      <c r="G592" s="102" t="s">
        <v>809</v>
      </c>
      <c r="H592" s="102" t="s">
        <v>810</v>
      </c>
    </row>
    <row r="593" spans="1:8">
      <c r="B593" s="116" t="s">
        <v>852</v>
      </c>
      <c r="C593" s="117" t="s">
        <v>853</v>
      </c>
      <c r="D593" s="116" t="s">
        <v>125</v>
      </c>
      <c r="E593" s="116" t="s">
        <v>127</v>
      </c>
      <c r="F593" s="118">
        <v>8.9</v>
      </c>
      <c r="G593" s="119">
        <v>23.4</v>
      </c>
      <c r="H593" s="119">
        <v>208.26</v>
      </c>
    </row>
    <row r="594" spans="1:8" ht="12.75" customHeight="1">
      <c r="B594" s="103"/>
      <c r="C594" s="103"/>
      <c r="D594" s="103"/>
      <c r="E594" s="103"/>
      <c r="F594" s="408" t="s">
        <v>837</v>
      </c>
      <c r="G594" s="408"/>
      <c r="H594" s="120">
        <v>208.26</v>
      </c>
    </row>
    <row r="595" spans="1:8" ht="12.75" customHeight="1">
      <c r="B595" s="103"/>
      <c r="C595" s="103"/>
      <c r="D595" s="103"/>
      <c r="E595" s="103"/>
      <c r="F595" s="409" t="s">
        <v>585</v>
      </c>
      <c r="G595" s="409"/>
      <c r="H595" s="101">
        <v>884.74</v>
      </c>
    </row>
    <row r="596" spans="1:8">
      <c r="B596" s="142"/>
      <c r="C596" s="142"/>
      <c r="D596" s="142"/>
      <c r="E596" s="142"/>
      <c r="F596" s="410"/>
      <c r="G596" s="410"/>
      <c r="H596" s="410"/>
    </row>
    <row r="597" spans="1:8" s="245" customFormat="1" ht="12.75" customHeight="1">
      <c r="A597" s="179" t="s">
        <v>257</v>
      </c>
      <c r="B597" s="179">
        <f>VLOOKUP(A597,ORÇAMENTO!$A$15:$F$743,2,FALSE)</f>
        <v>98557</v>
      </c>
      <c r="C597" s="404" t="str">
        <f>VLOOKUP(B597,ORÇAMENTO!$B$15:$F$743,2,FALSE)</f>
        <v>IMPERMEABILIZAÇÃO DE SUPERFÍCIE COM EMULSÃO ASFÁLTICA, 2 DEMÃOS. AF_09/2023</v>
      </c>
      <c r="D597" s="405"/>
      <c r="E597" s="405"/>
      <c r="F597" s="405"/>
      <c r="G597" s="406"/>
      <c r="H597" s="121" t="str">
        <f>VLOOKUP(B597,ORÇAMENTO!$B$15:$F$743,4,FALSE)</f>
        <v>M2</v>
      </c>
    </row>
    <row r="598" spans="1:8">
      <c r="B598" s="407" t="s">
        <v>820</v>
      </c>
      <c r="C598" s="407"/>
      <c r="D598" s="102" t="s">
        <v>806</v>
      </c>
      <c r="E598" s="102" t="s">
        <v>807</v>
      </c>
      <c r="F598" s="102" t="s">
        <v>808</v>
      </c>
      <c r="G598" s="102" t="s">
        <v>809</v>
      </c>
      <c r="H598" s="102" t="s">
        <v>810</v>
      </c>
    </row>
    <row r="599" spans="1:8" ht="38.25">
      <c r="B599" s="116" t="s">
        <v>2234</v>
      </c>
      <c r="C599" s="117" t="s">
        <v>3723</v>
      </c>
      <c r="D599" s="116" t="s">
        <v>125</v>
      </c>
      <c r="E599" s="116" t="s">
        <v>217</v>
      </c>
      <c r="F599" s="118">
        <v>1.5</v>
      </c>
      <c r="G599" s="119">
        <v>18.489999999999998</v>
      </c>
      <c r="H599" s="119">
        <v>27.74</v>
      </c>
    </row>
    <row r="600" spans="1:8">
      <c r="B600" s="103"/>
      <c r="C600" s="103"/>
      <c r="D600" s="103"/>
      <c r="E600" s="103"/>
      <c r="F600" s="408" t="s">
        <v>831</v>
      </c>
      <c r="G600" s="408"/>
      <c r="H600" s="120">
        <v>27.74</v>
      </c>
    </row>
    <row r="601" spans="1:8" ht="12.75" customHeight="1">
      <c r="B601" s="407" t="s">
        <v>834</v>
      </c>
      <c r="C601" s="407"/>
      <c r="D601" s="102" t="s">
        <v>806</v>
      </c>
      <c r="E601" s="102" t="s">
        <v>807</v>
      </c>
      <c r="F601" s="102" t="s">
        <v>808</v>
      </c>
      <c r="G601" s="102" t="s">
        <v>809</v>
      </c>
      <c r="H601" s="102" t="s">
        <v>810</v>
      </c>
    </row>
    <row r="602" spans="1:8">
      <c r="B602" s="116" t="s">
        <v>2235</v>
      </c>
      <c r="C602" s="117" t="s">
        <v>2236</v>
      </c>
      <c r="D602" s="116" t="s">
        <v>125</v>
      </c>
      <c r="E602" s="116" t="s">
        <v>127</v>
      </c>
      <c r="F602" s="118">
        <v>9.69E-2</v>
      </c>
      <c r="G602" s="119">
        <v>24.03</v>
      </c>
      <c r="H602" s="119">
        <v>2.33</v>
      </c>
    </row>
    <row r="603" spans="1:8">
      <c r="B603" s="116" t="s">
        <v>2237</v>
      </c>
      <c r="C603" s="117" t="s">
        <v>2238</v>
      </c>
      <c r="D603" s="116" t="s">
        <v>125</v>
      </c>
      <c r="E603" s="116" t="s">
        <v>127</v>
      </c>
      <c r="F603" s="118">
        <v>0.4299</v>
      </c>
      <c r="G603" s="119">
        <v>31.1</v>
      </c>
      <c r="H603" s="119">
        <v>13.37</v>
      </c>
    </row>
    <row r="604" spans="1:8" ht="12.75" customHeight="1">
      <c r="B604" s="103"/>
      <c r="C604" s="103"/>
      <c r="D604" s="103"/>
      <c r="E604" s="103"/>
      <c r="F604" s="408" t="s">
        <v>837</v>
      </c>
      <c r="G604" s="408"/>
      <c r="H604" s="120">
        <v>15.7</v>
      </c>
    </row>
    <row r="605" spans="1:8" ht="12.75" customHeight="1">
      <c r="B605" s="103"/>
      <c r="C605" s="103"/>
      <c r="D605" s="103"/>
      <c r="E605" s="103"/>
      <c r="F605" s="409" t="s">
        <v>585</v>
      </c>
      <c r="G605" s="409"/>
      <c r="H605" s="101">
        <v>43.41</v>
      </c>
    </row>
    <row r="606" spans="1:8">
      <c r="B606" s="142"/>
      <c r="C606" s="142"/>
      <c r="D606" s="142"/>
      <c r="E606" s="142"/>
      <c r="F606" s="410"/>
      <c r="G606" s="410"/>
      <c r="H606" s="410"/>
    </row>
    <row r="607" spans="1:8" s="245" customFormat="1" ht="12.75" customHeight="1">
      <c r="A607" s="179" t="s">
        <v>1050</v>
      </c>
      <c r="B607" s="179">
        <f>VLOOKUP(A607,ORÇAMENTO!$A$15:$F$743,2,FALSE)</f>
        <v>96543</v>
      </c>
      <c r="C607" s="404" t="str">
        <f>VLOOKUP(B607,ORÇAMENTO!$B$15:$F$743,2,FALSE)</f>
        <v>ARMAÇÃO DE BLOCO E VIGA BALDRAME UTILIZANDO AÇO CA-60 DE 5 MM - MONTAGEM. AF_01/2024</v>
      </c>
      <c r="D607" s="405"/>
      <c r="E607" s="405"/>
      <c r="F607" s="405"/>
      <c r="G607" s="406"/>
      <c r="H607" s="121" t="str">
        <f>VLOOKUP(B607,ORÇAMENTO!$B$15:$F$743,4,FALSE)</f>
        <v>KG</v>
      </c>
    </row>
    <row r="608" spans="1:8">
      <c r="B608" s="407" t="s">
        <v>820</v>
      </c>
      <c r="C608" s="407"/>
      <c r="D608" s="102" t="s">
        <v>806</v>
      </c>
      <c r="E608" s="102" t="s">
        <v>807</v>
      </c>
      <c r="F608" s="102" t="s">
        <v>808</v>
      </c>
      <c r="G608" s="102" t="s">
        <v>809</v>
      </c>
      <c r="H608" s="102" t="s">
        <v>810</v>
      </c>
    </row>
    <row r="609" spans="1:8">
      <c r="B609" s="116" t="s">
        <v>869</v>
      </c>
      <c r="C609" s="117" t="s">
        <v>870</v>
      </c>
      <c r="D609" s="116" t="s">
        <v>125</v>
      </c>
      <c r="E609" s="116" t="s">
        <v>217</v>
      </c>
      <c r="F609" s="118">
        <v>2.5000000000000001E-2</v>
      </c>
      <c r="G609" s="119">
        <v>17</v>
      </c>
      <c r="H609" s="119">
        <v>0.43</v>
      </c>
    </row>
    <row r="610" spans="1:8" ht="25.5">
      <c r="B610" s="116" t="s">
        <v>2200</v>
      </c>
      <c r="C610" s="117" t="s">
        <v>2201</v>
      </c>
      <c r="D610" s="116" t="s">
        <v>125</v>
      </c>
      <c r="E610" s="116" t="s">
        <v>150</v>
      </c>
      <c r="F610" s="118">
        <v>1.143</v>
      </c>
      <c r="G610" s="119">
        <v>0.22</v>
      </c>
      <c r="H610" s="119">
        <v>0.25</v>
      </c>
    </row>
    <row r="611" spans="1:8">
      <c r="B611" s="103"/>
      <c r="C611" s="103"/>
      <c r="D611" s="103"/>
      <c r="E611" s="103"/>
      <c r="F611" s="408" t="s">
        <v>831</v>
      </c>
      <c r="G611" s="408"/>
      <c r="H611" s="120">
        <v>0.68</v>
      </c>
    </row>
    <row r="612" spans="1:8" ht="12.75" customHeight="1">
      <c r="B612" s="407" t="s">
        <v>834</v>
      </c>
      <c r="C612" s="407"/>
      <c r="D612" s="102" t="s">
        <v>806</v>
      </c>
      <c r="E612" s="102" t="s">
        <v>807</v>
      </c>
      <c r="F612" s="102" t="s">
        <v>808</v>
      </c>
      <c r="G612" s="102" t="s">
        <v>809</v>
      </c>
      <c r="H612" s="102" t="s">
        <v>810</v>
      </c>
    </row>
    <row r="613" spans="1:8">
      <c r="B613" s="116" t="s">
        <v>2202</v>
      </c>
      <c r="C613" s="117" t="s">
        <v>871</v>
      </c>
      <c r="D613" s="116" t="s">
        <v>125</v>
      </c>
      <c r="E613" s="116" t="s">
        <v>127</v>
      </c>
      <c r="F613" s="118">
        <v>9.7000000000000003E-2</v>
      </c>
      <c r="G613" s="119">
        <v>24.21</v>
      </c>
      <c r="H613" s="119">
        <v>2.35</v>
      </c>
    </row>
    <row r="614" spans="1:8">
      <c r="B614" s="116" t="s">
        <v>2203</v>
      </c>
      <c r="C614" s="117" t="s">
        <v>872</v>
      </c>
      <c r="D614" s="116" t="s">
        <v>125</v>
      </c>
      <c r="E614" s="116" t="s">
        <v>127</v>
      </c>
      <c r="F614" s="118">
        <v>0.252</v>
      </c>
      <c r="G614" s="119">
        <v>30.85</v>
      </c>
      <c r="H614" s="119">
        <v>7.77</v>
      </c>
    </row>
    <row r="615" spans="1:8" ht="12.75" customHeight="1">
      <c r="B615" s="103"/>
      <c r="C615" s="103"/>
      <c r="D615" s="103"/>
      <c r="E615" s="103"/>
      <c r="F615" s="408" t="s">
        <v>837</v>
      </c>
      <c r="G615" s="408"/>
      <c r="H615" s="120">
        <v>10.119999999999999</v>
      </c>
    </row>
    <row r="616" spans="1:8">
      <c r="B616" s="407" t="s">
        <v>813</v>
      </c>
      <c r="C616" s="407"/>
      <c r="D616" s="102" t="s">
        <v>806</v>
      </c>
      <c r="E616" s="102" t="s">
        <v>807</v>
      </c>
      <c r="F616" s="102" t="s">
        <v>808</v>
      </c>
      <c r="G616" s="102" t="s">
        <v>809</v>
      </c>
      <c r="H616" s="102" t="s">
        <v>810</v>
      </c>
    </row>
    <row r="617" spans="1:8">
      <c r="B617" s="116" t="s">
        <v>2243</v>
      </c>
      <c r="C617" s="117" t="s">
        <v>2244</v>
      </c>
      <c r="D617" s="116" t="s">
        <v>125</v>
      </c>
      <c r="E617" s="116" t="s">
        <v>217</v>
      </c>
      <c r="F617" s="118">
        <v>1</v>
      </c>
      <c r="G617" s="119">
        <v>10.62</v>
      </c>
      <c r="H617" s="119">
        <v>10.62</v>
      </c>
    </row>
    <row r="618" spans="1:8">
      <c r="B618" s="103"/>
      <c r="C618" s="103"/>
      <c r="D618" s="103"/>
      <c r="E618" s="103"/>
      <c r="F618" s="408" t="s">
        <v>814</v>
      </c>
      <c r="G618" s="408"/>
      <c r="H618" s="120">
        <v>10.62</v>
      </c>
    </row>
    <row r="619" spans="1:8" ht="12.75" customHeight="1">
      <c r="B619" s="103"/>
      <c r="C619" s="103"/>
      <c r="D619" s="103"/>
      <c r="E619" s="103"/>
      <c r="F619" s="409" t="s">
        <v>585</v>
      </c>
      <c r="G619" s="409"/>
      <c r="H619" s="101">
        <v>21.4</v>
      </c>
    </row>
    <row r="620" spans="1:8">
      <c r="B620" s="142"/>
      <c r="C620" s="142"/>
      <c r="D620" s="142"/>
      <c r="E620" s="142"/>
      <c r="F620" s="410"/>
      <c r="G620" s="410"/>
      <c r="H620" s="410"/>
    </row>
    <row r="621" spans="1:8" s="245" customFormat="1" ht="12.75" customHeight="1">
      <c r="A621" s="179" t="s">
        <v>1051</v>
      </c>
      <c r="B621" s="179">
        <f>VLOOKUP(A621,ORÇAMENTO!$A$15:$F$743,2,FALSE)</f>
        <v>96544</v>
      </c>
      <c r="C621" s="404" t="str">
        <f>VLOOKUP(B621,ORÇAMENTO!$B$15:$F$743,2,FALSE)</f>
        <v>ARMAÇÃO DE BLOCO E VIGA BALDRAME UTILIZANDO AÇO CA-50 DE 6,3 MM - MONTAGEM. AF_01/2024</v>
      </c>
      <c r="D621" s="405"/>
      <c r="E621" s="405"/>
      <c r="F621" s="405"/>
      <c r="G621" s="406"/>
      <c r="H621" s="121" t="str">
        <f>VLOOKUP(B621,ORÇAMENTO!$B$15:$F$743,4,FALSE)</f>
        <v>KG</v>
      </c>
    </row>
    <row r="622" spans="1:8">
      <c r="B622" s="407" t="s">
        <v>820</v>
      </c>
      <c r="C622" s="407"/>
      <c r="D622" s="102" t="s">
        <v>806</v>
      </c>
      <c r="E622" s="102" t="s">
        <v>807</v>
      </c>
      <c r="F622" s="102" t="s">
        <v>808</v>
      </c>
      <c r="G622" s="102" t="s">
        <v>809</v>
      </c>
      <c r="H622" s="102" t="s">
        <v>810</v>
      </c>
    </row>
    <row r="623" spans="1:8">
      <c r="B623" s="116" t="s">
        <v>869</v>
      </c>
      <c r="C623" s="117" t="s">
        <v>870</v>
      </c>
      <c r="D623" s="116" t="s">
        <v>125</v>
      </c>
      <c r="E623" s="116" t="s">
        <v>217</v>
      </c>
      <c r="F623" s="118">
        <v>2.5000000000000001E-2</v>
      </c>
      <c r="G623" s="119">
        <v>17</v>
      </c>
      <c r="H623" s="119">
        <v>0.43</v>
      </c>
    </row>
    <row r="624" spans="1:8" ht="25.5">
      <c r="B624" s="116" t="s">
        <v>2200</v>
      </c>
      <c r="C624" s="117" t="s">
        <v>2201</v>
      </c>
      <c r="D624" s="116" t="s">
        <v>125</v>
      </c>
      <c r="E624" s="116" t="s">
        <v>150</v>
      </c>
      <c r="F624" s="118">
        <v>0.85599999999999998</v>
      </c>
      <c r="G624" s="119">
        <v>0.22</v>
      </c>
      <c r="H624" s="119">
        <v>0.19</v>
      </c>
    </row>
    <row r="625" spans="1:8">
      <c r="B625" s="103"/>
      <c r="C625" s="103"/>
      <c r="D625" s="103"/>
      <c r="E625" s="103"/>
      <c r="F625" s="408" t="s">
        <v>831</v>
      </c>
      <c r="G625" s="408"/>
      <c r="H625" s="120">
        <v>0.62</v>
      </c>
    </row>
    <row r="626" spans="1:8" ht="12.75" customHeight="1">
      <c r="B626" s="407" t="s">
        <v>834</v>
      </c>
      <c r="C626" s="407"/>
      <c r="D626" s="102" t="s">
        <v>806</v>
      </c>
      <c r="E626" s="102" t="s">
        <v>807</v>
      </c>
      <c r="F626" s="102" t="s">
        <v>808</v>
      </c>
      <c r="G626" s="102" t="s">
        <v>809</v>
      </c>
      <c r="H626" s="102" t="s">
        <v>810</v>
      </c>
    </row>
    <row r="627" spans="1:8">
      <c r="B627" s="116" t="s">
        <v>2202</v>
      </c>
      <c r="C627" s="117" t="s">
        <v>871</v>
      </c>
      <c r="D627" s="116" t="s">
        <v>125</v>
      </c>
      <c r="E627" s="116" t="s">
        <v>127</v>
      </c>
      <c r="F627" s="118">
        <v>7.4999999999999997E-2</v>
      </c>
      <c r="G627" s="119">
        <v>24.21</v>
      </c>
      <c r="H627" s="119">
        <v>1.82</v>
      </c>
    </row>
    <row r="628" spans="1:8">
      <c r="B628" s="116" t="s">
        <v>2203</v>
      </c>
      <c r="C628" s="117" t="s">
        <v>872</v>
      </c>
      <c r="D628" s="116" t="s">
        <v>125</v>
      </c>
      <c r="E628" s="116" t="s">
        <v>127</v>
      </c>
      <c r="F628" s="118">
        <v>0.19600000000000001</v>
      </c>
      <c r="G628" s="119">
        <v>30.85</v>
      </c>
      <c r="H628" s="119">
        <v>6.05</v>
      </c>
    </row>
    <row r="629" spans="1:8" ht="12.75" customHeight="1">
      <c r="B629" s="103"/>
      <c r="C629" s="103"/>
      <c r="D629" s="103"/>
      <c r="E629" s="103"/>
      <c r="F629" s="408" t="s">
        <v>837</v>
      </c>
      <c r="G629" s="408"/>
      <c r="H629" s="120">
        <v>7.87</v>
      </c>
    </row>
    <row r="630" spans="1:8">
      <c r="B630" s="407" t="s">
        <v>813</v>
      </c>
      <c r="C630" s="407"/>
      <c r="D630" s="102" t="s">
        <v>806</v>
      </c>
      <c r="E630" s="102" t="s">
        <v>807</v>
      </c>
      <c r="F630" s="102" t="s">
        <v>808</v>
      </c>
      <c r="G630" s="102" t="s">
        <v>809</v>
      </c>
      <c r="H630" s="102" t="s">
        <v>810</v>
      </c>
    </row>
    <row r="631" spans="1:8">
      <c r="B631" s="116" t="s">
        <v>2204</v>
      </c>
      <c r="C631" s="117" t="s">
        <v>2205</v>
      </c>
      <c r="D631" s="116" t="s">
        <v>125</v>
      </c>
      <c r="E631" s="116" t="s">
        <v>217</v>
      </c>
      <c r="F631" s="118">
        <v>1</v>
      </c>
      <c r="G631" s="119">
        <v>10.66</v>
      </c>
      <c r="H631" s="119">
        <v>10.66</v>
      </c>
    </row>
    <row r="632" spans="1:8">
      <c r="B632" s="103"/>
      <c r="C632" s="103"/>
      <c r="D632" s="103"/>
      <c r="E632" s="103"/>
      <c r="F632" s="408" t="s">
        <v>814</v>
      </c>
      <c r="G632" s="408"/>
      <c r="H632" s="120">
        <v>10.66</v>
      </c>
    </row>
    <row r="633" spans="1:8" ht="12.75" customHeight="1">
      <c r="B633" s="103"/>
      <c r="C633" s="103"/>
      <c r="D633" s="103"/>
      <c r="E633" s="103"/>
      <c r="F633" s="409" t="s">
        <v>585</v>
      </c>
      <c r="G633" s="409"/>
      <c r="H633" s="101">
        <v>19.11</v>
      </c>
    </row>
    <row r="634" spans="1:8">
      <c r="B634" s="142"/>
      <c r="C634" s="142"/>
      <c r="D634" s="142"/>
      <c r="E634" s="142"/>
      <c r="F634" s="410"/>
      <c r="G634" s="410"/>
      <c r="H634" s="410"/>
    </row>
    <row r="635" spans="1:8" s="245" customFormat="1" ht="12.75" customHeight="1">
      <c r="A635" s="179" t="s">
        <v>1052</v>
      </c>
      <c r="B635" s="179">
        <f>VLOOKUP(A635,ORÇAMENTO!$A$15:$F$743,2,FALSE)</f>
        <v>96545</v>
      </c>
      <c r="C635" s="404" t="str">
        <f>VLOOKUP(B635,ORÇAMENTO!$B$15:$F$743,2,FALSE)</f>
        <v>ARMAÇÃO DE BLOCO E VIGA BALDRAME UTILIZANDO AÇO CA-50 DE 8 MM - MONTAGEM. AF_01/2024</v>
      </c>
      <c r="D635" s="405"/>
      <c r="E635" s="405"/>
      <c r="F635" s="405"/>
      <c r="G635" s="406"/>
      <c r="H635" s="121" t="str">
        <f>VLOOKUP(B635,ORÇAMENTO!$B$15:$F$743,4,FALSE)</f>
        <v>KG</v>
      </c>
    </row>
    <row r="636" spans="1:8">
      <c r="B636" s="407" t="s">
        <v>820</v>
      </c>
      <c r="C636" s="407"/>
      <c r="D636" s="102" t="s">
        <v>806</v>
      </c>
      <c r="E636" s="102" t="s">
        <v>807</v>
      </c>
      <c r="F636" s="102" t="s">
        <v>808</v>
      </c>
      <c r="G636" s="102" t="s">
        <v>809</v>
      </c>
      <c r="H636" s="102" t="s">
        <v>810</v>
      </c>
    </row>
    <row r="637" spans="1:8">
      <c r="B637" s="116" t="s">
        <v>869</v>
      </c>
      <c r="C637" s="117" t="s">
        <v>870</v>
      </c>
      <c r="D637" s="116" t="s">
        <v>125</v>
      </c>
      <c r="E637" s="116" t="s">
        <v>217</v>
      </c>
      <c r="F637" s="118">
        <v>2.5000000000000001E-2</v>
      </c>
      <c r="G637" s="119">
        <v>17</v>
      </c>
      <c r="H637" s="119">
        <v>0.43</v>
      </c>
    </row>
    <row r="638" spans="1:8" ht="25.5">
      <c r="B638" s="116" t="s">
        <v>2200</v>
      </c>
      <c r="C638" s="117" t="s">
        <v>2201</v>
      </c>
      <c r="D638" s="116" t="s">
        <v>125</v>
      </c>
      <c r="E638" s="116" t="s">
        <v>150</v>
      </c>
      <c r="F638" s="118">
        <v>0.63500000000000001</v>
      </c>
      <c r="G638" s="119">
        <v>0.22</v>
      </c>
      <c r="H638" s="119">
        <v>0.14000000000000001</v>
      </c>
    </row>
    <row r="639" spans="1:8">
      <c r="B639" s="103"/>
      <c r="C639" s="103"/>
      <c r="D639" s="103"/>
      <c r="E639" s="103"/>
      <c r="F639" s="408" t="s">
        <v>831</v>
      </c>
      <c r="G639" s="408"/>
      <c r="H639" s="120">
        <v>0.56999999999999995</v>
      </c>
    </row>
    <row r="640" spans="1:8" ht="12.75" customHeight="1">
      <c r="B640" s="407" t="s">
        <v>834</v>
      </c>
      <c r="C640" s="407"/>
      <c r="D640" s="102" t="s">
        <v>806</v>
      </c>
      <c r="E640" s="102" t="s">
        <v>807</v>
      </c>
      <c r="F640" s="102" t="s">
        <v>808</v>
      </c>
      <c r="G640" s="102" t="s">
        <v>809</v>
      </c>
      <c r="H640" s="102" t="s">
        <v>810</v>
      </c>
    </row>
    <row r="641" spans="1:8">
      <c r="B641" s="116" t="s">
        <v>2202</v>
      </c>
      <c r="C641" s="117" t="s">
        <v>871</v>
      </c>
      <c r="D641" s="116" t="s">
        <v>125</v>
      </c>
      <c r="E641" s="116" t="s">
        <v>127</v>
      </c>
      <c r="F641" s="118">
        <v>5.7000000000000002E-2</v>
      </c>
      <c r="G641" s="119">
        <v>24.21</v>
      </c>
      <c r="H641" s="119">
        <v>1.38</v>
      </c>
    </row>
    <row r="642" spans="1:8">
      <c r="B642" s="116" t="s">
        <v>2203</v>
      </c>
      <c r="C642" s="117" t="s">
        <v>872</v>
      </c>
      <c r="D642" s="116" t="s">
        <v>125</v>
      </c>
      <c r="E642" s="116" t="s">
        <v>127</v>
      </c>
      <c r="F642" s="118">
        <v>0.15</v>
      </c>
      <c r="G642" s="119">
        <v>30.85</v>
      </c>
      <c r="H642" s="119">
        <v>4.63</v>
      </c>
    </row>
    <row r="643" spans="1:8" ht="12.75" customHeight="1">
      <c r="B643" s="103"/>
      <c r="C643" s="103"/>
      <c r="D643" s="103"/>
      <c r="E643" s="103"/>
      <c r="F643" s="408" t="s">
        <v>837</v>
      </c>
      <c r="G643" s="408"/>
      <c r="H643" s="120">
        <v>6.01</v>
      </c>
    </row>
    <row r="644" spans="1:8">
      <c r="B644" s="407" t="s">
        <v>813</v>
      </c>
      <c r="C644" s="407"/>
      <c r="D644" s="102" t="s">
        <v>806</v>
      </c>
      <c r="E644" s="102" t="s">
        <v>807</v>
      </c>
      <c r="F644" s="102" t="s">
        <v>808</v>
      </c>
      <c r="G644" s="102" t="s">
        <v>809</v>
      </c>
      <c r="H644" s="102" t="s">
        <v>810</v>
      </c>
    </row>
    <row r="645" spans="1:8">
      <c r="B645" s="116" t="s">
        <v>2245</v>
      </c>
      <c r="C645" s="117" t="s">
        <v>2246</v>
      </c>
      <c r="D645" s="116" t="s">
        <v>125</v>
      </c>
      <c r="E645" s="116" t="s">
        <v>217</v>
      </c>
      <c r="F645" s="118">
        <v>1</v>
      </c>
      <c r="G645" s="119">
        <v>10.57</v>
      </c>
      <c r="H645" s="119">
        <v>10.57</v>
      </c>
    </row>
    <row r="646" spans="1:8">
      <c r="B646" s="103"/>
      <c r="C646" s="103"/>
      <c r="D646" s="103"/>
      <c r="E646" s="103"/>
      <c r="F646" s="408" t="s">
        <v>814</v>
      </c>
      <c r="G646" s="408"/>
      <c r="H646" s="120">
        <v>10.57</v>
      </c>
    </row>
    <row r="647" spans="1:8" ht="12.75" customHeight="1">
      <c r="B647" s="103"/>
      <c r="C647" s="103"/>
      <c r="D647" s="103"/>
      <c r="E647" s="103"/>
      <c r="F647" s="409" t="s">
        <v>585</v>
      </c>
      <c r="G647" s="409"/>
      <c r="H647" s="101">
        <v>17.11</v>
      </c>
    </row>
    <row r="648" spans="1:8">
      <c r="B648" s="142"/>
      <c r="C648" s="142"/>
      <c r="D648" s="142"/>
      <c r="E648" s="142"/>
      <c r="F648" s="410"/>
      <c r="G648" s="410"/>
      <c r="H648" s="410"/>
    </row>
    <row r="649" spans="1:8" s="245" customFormat="1" ht="12.75" customHeight="1">
      <c r="A649" s="179" t="s">
        <v>1053</v>
      </c>
      <c r="B649" s="179">
        <f>VLOOKUP(A649,ORÇAMENTO!$A$15:$F$743,2,FALSE)</f>
        <v>96546</v>
      </c>
      <c r="C649" s="404" t="str">
        <f>VLOOKUP(B649,ORÇAMENTO!$B$15:$F$743,2,FALSE)</f>
        <v>ARMAÇÃO DE BLOCO E VIGA BALDRAME UTILIZANDO AÇO CA-50 DE 10 MM - MONTAGEM. AF_01/2024</v>
      </c>
      <c r="D649" s="405"/>
      <c r="E649" s="405"/>
      <c r="F649" s="405"/>
      <c r="G649" s="406"/>
      <c r="H649" s="121" t="str">
        <f>VLOOKUP(B649,ORÇAMENTO!$B$15:$F$743,4,FALSE)</f>
        <v>KG</v>
      </c>
    </row>
    <row r="650" spans="1:8">
      <c r="B650" s="407" t="s">
        <v>820</v>
      </c>
      <c r="C650" s="407"/>
      <c r="D650" s="102" t="s">
        <v>806</v>
      </c>
      <c r="E650" s="102" t="s">
        <v>807</v>
      </c>
      <c r="F650" s="102" t="s">
        <v>808</v>
      </c>
      <c r="G650" s="102" t="s">
        <v>809</v>
      </c>
      <c r="H650" s="102" t="s">
        <v>810</v>
      </c>
    </row>
    <row r="651" spans="1:8">
      <c r="B651" s="116" t="s">
        <v>869</v>
      </c>
      <c r="C651" s="117" t="s">
        <v>870</v>
      </c>
      <c r="D651" s="116" t="s">
        <v>125</v>
      </c>
      <c r="E651" s="116" t="s">
        <v>217</v>
      </c>
      <c r="F651" s="118">
        <v>2.5000000000000001E-2</v>
      </c>
      <c r="G651" s="119">
        <v>17</v>
      </c>
      <c r="H651" s="119">
        <v>0.43</v>
      </c>
    </row>
    <row r="652" spans="1:8" ht="25.5">
      <c r="B652" s="116" t="s">
        <v>2200</v>
      </c>
      <c r="C652" s="117" t="s">
        <v>2201</v>
      </c>
      <c r="D652" s="116" t="s">
        <v>125</v>
      </c>
      <c r="E652" s="116" t="s">
        <v>150</v>
      </c>
      <c r="F652" s="118">
        <v>0.48</v>
      </c>
      <c r="G652" s="119">
        <v>0.22</v>
      </c>
      <c r="H652" s="119">
        <v>0.11</v>
      </c>
    </row>
    <row r="653" spans="1:8">
      <c r="B653" s="103"/>
      <c r="C653" s="103"/>
      <c r="D653" s="103"/>
      <c r="E653" s="103"/>
      <c r="F653" s="408" t="s">
        <v>831</v>
      </c>
      <c r="G653" s="408"/>
      <c r="H653" s="120">
        <v>0.54</v>
      </c>
    </row>
    <row r="654" spans="1:8" ht="12.75" customHeight="1">
      <c r="B654" s="407" t="s">
        <v>834</v>
      </c>
      <c r="C654" s="407"/>
      <c r="D654" s="102" t="s">
        <v>806</v>
      </c>
      <c r="E654" s="102" t="s">
        <v>807</v>
      </c>
      <c r="F654" s="102" t="s">
        <v>808</v>
      </c>
      <c r="G654" s="102" t="s">
        <v>809</v>
      </c>
      <c r="H654" s="102" t="s">
        <v>810</v>
      </c>
    </row>
    <row r="655" spans="1:8">
      <c r="B655" s="116" t="s">
        <v>2202</v>
      </c>
      <c r="C655" s="117" t="s">
        <v>871</v>
      </c>
      <c r="D655" s="116" t="s">
        <v>125</v>
      </c>
      <c r="E655" s="116" t="s">
        <v>127</v>
      </c>
      <c r="F655" s="118">
        <v>4.3999999999999997E-2</v>
      </c>
      <c r="G655" s="119">
        <v>24.21</v>
      </c>
      <c r="H655" s="119">
        <v>1.07</v>
      </c>
    </row>
    <row r="656" spans="1:8">
      <c r="B656" s="116" t="s">
        <v>2203</v>
      </c>
      <c r="C656" s="117" t="s">
        <v>872</v>
      </c>
      <c r="D656" s="116" t="s">
        <v>125</v>
      </c>
      <c r="E656" s="116" t="s">
        <v>127</v>
      </c>
      <c r="F656" s="118">
        <v>0.11600000000000001</v>
      </c>
      <c r="G656" s="119">
        <v>30.85</v>
      </c>
      <c r="H656" s="119">
        <v>3.58</v>
      </c>
    </row>
    <row r="657" spans="1:8" ht="12.75" customHeight="1">
      <c r="B657" s="103"/>
      <c r="C657" s="103"/>
      <c r="D657" s="103"/>
      <c r="E657" s="103"/>
      <c r="F657" s="408" t="s">
        <v>837</v>
      </c>
      <c r="G657" s="408"/>
      <c r="H657" s="120">
        <v>4.6500000000000004</v>
      </c>
    </row>
    <row r="658" spans="1:8">
      <c r="B658" s="407" t="s">
        <v>813</v>
      </c>
      <c r="C658" s="407"/>
      <c r="D658" s="102" t="s">
        <v>806</v>
      </c>
      <c r="E658" s="102" t="s">
        <v>807</v>
      </c>
      <c r="F658" s="102" t="s">
        <v>808</v>
      </c>
      <c r="G658" s="102" t="s">
        <v>809</v>
      </c>
      <c r="H658" s="102" t="s">
        <v>810</v>
      </c>
    </row>
    <row r="659" spans="1:8">
      <c r="B659" s="116" t="s">
        <v>2247</v>
      </c>
      <c r="C659" s="117" t="s">
        <v>2248</v>
      </c>
      <c r="D659" s="116" t="s">
        <v>125</v>
      </c>
      <c r="E659" s="116" t="s">
        <v>217</v>
      </c>
      <c r="F659" s="118">
        <v>1</v>
      </c>
      <c r="G659" s="119">
        <v>9.74</v>
      </c>
      <c r="H659" s="119">
        <v>9.74</v>
      </c>
    </row>
    <row r="660" spans="1:8">
      <c r="B660" s="103"/>
      <c r="C660" s="103"/>
      <c r="D660" s="103"/>
      <c r="E660" s="103"/>
      <c r="F660" s="408" t="s">
        <v>814</v>
      </c>
      <c r="G660" s="408"/>
      <c r="H660" s="120">
        <v>9.74</v>
      </c>
    </row>
    <row r="661" spans="1:8" ht="12.75" customHeight="1">
      <c r="B661" s="103"/>
      <c r="C661" s="103"/>
      <c r="D661" s="103"/>
      <c r="E661" s="103"/>
      <c r="F661" s="409" t="s">
        <v>585</v>
      </c>
      <c r="G661" s="409"/>
      <c r="H661" s="101">
        <v>14.89</v>
      </c>
    </row>
    <row r="662" spans="1:8">
      <c r="B662" s="142"/>
      <c r="C662" s="142"/>
      <c r="D662" s="142"/>
      <c r="E662" s="142"/>
      <c r="F662" s="410"/>
      <c r="G662" s="410"/>
      <c r="H662" s="410"/>
    </row>
    <row r="663" spans="1:8" s="245" customFormat="1" ht="12.75" customHeight="1">
      <c r="A663" s="179" t="s">
        <v>1054</v>
      </c>
      <c r="B663" s="179">
        <f>VLOOKUP(A663,ORÇAMENTO!$A$15:$F$743,2,FALSE)</f>
        <v>104920</v>
      </c>
      <c r="C663" s="404" t="str">
        <f>VLOOKUP(B663,ORÇAMENTO!$B$15:$F$743,2,FALSE)</f>
        <v>ARMAÇÃO DE BLOCO, SAPATA ISOLADA, VIGA BALDRAME E SAPATA CORRIDA UTILIZANDO AÇO CA-50 DE 12,5 MM - MONTAGEM. AF_01/2024</v>
      </c>
      <c r="D663" s="405"/>
      <c r="E663" s="405"/>
      <c r="F663" s="405"/>
      <c r="G663" s="406"/>
      <c r="H663" s="121" t="str">
        <f>VLOOKUP(B663,ORÇAMENTO!$B$15:$F$743,4,FALSE)</f>
        <v>KG</v>
      </c>
    </row>
    <row r="664" spans="1:8">
      <c r="B664" s="407" t="s">
        <v>820</v>
      </c>
      <c r="C664" s="407"/>
      <c r="D664" s="102" t="s">
        <v>806</v>
      </c>
      <c r="E664" s="102" t="s">
        <v>807</v>
      </c>
      <c r="F664" s="102" t="s">
        <v>808</v>
      </c>
      <c r="G664" s="102" t="s">
        <v>809</v>
      </c>
      <c r="H664" s="102" t="s">
        <v>810</v>
      </c>
    </row>
    <row r="665" spans="1:8">
      <c r="B665" s="116" t="s">
        <v>869</v>
      </c>
      <c r="C665" s="117" t="s">
        <v>870</v>
      </c>
      <c r="D665" s="116" t="s">
        <v>125</v>
      </c>
      <c r="E665" s="116" t="s">
        <v>217</v>
      </c>
      <c r="F665" s="118">
        <v>2.5000000000000001E-2</v>
      </c>
      <c r="G665" s="119">
        <v>17</v>
      </c>
      <c r="H665" s="119">
        <v>0.43</v>
      </c>
    </row>
    <row r="666" spans="1:8" ht="25.5">
      <c r="B666" s="116" t="s">
        <v>2200</v>
      </c>
      <c r="C666" s="117" t="s">
        <v>2201</v>
      </c>
      <c r="D666" s="116" t="s">
        <v>125</v>
      </c>
      <c r="E666" s="116" t="s">
        <v>150</v>
      </c>
      <c r="F666" s="118">
        <v>0.317</v>
      </c>
      <c r="G666" s="119">
        <v>0.22</v>
      </c>
      <c r="H666" s="119">
        <v>7.0000000000000007E-2</v>
      </c>
    </row>
    <row r="667" spans="1:8">
      <c r="B667" s="103"/>
      <c r="C667" s="103"/>
      <c r="D667" s="103"/>
      <c r="E667" s="103"/>
      <c r="F667" s="408" t="s">
        <v>831</v>
      </c>
      <c r="G667" s="408"/>
      <c r="H667" s="120">
        <v>0.5</v>
      </c>
    </row>
    <row r="668" spans="1:8" ht="12.75" customHeight="1">
      <c r="B668" s="407" t="s">
        <v>834</v>
      </c>
      <c r="C668" s="407"/>
      <c r="D668" s="102" t="s">
        <v>806</v>
      </c>
      <c r="E668" s="102" t="s">
        <v>807</v>
      </c>
      <c r="F668" s="102" t="s">
        <v>808</v>
      </c>
      <c r="G668" s="102" t="s">
        <v>809</v>
      </c>
      <c r="H668" s="102" t="s">
        <v>810</v>
      </c>
    </row>
    <row r="669" spans="1:8">
      <c r="B669" s="116" t="s">
        <v>2202</v>
      </c>
      <c r="C669" s="117" t="s">
        <v>871</v>
      </c>
      <c r="D669" s="116" t="s">
        <v>125</v>
      </c>
      <c r="E669" s="116" t="s">
        <v>127</v>
      </c>
      <c r="F669" s="118">
        <v>2.5000000000000001E-2</v>
      </c>
      <c r="G669" s="119">
        <v>24.21</v>
      </c>
      <c r="H669" s="119">
        <v>0.61</v>
      </c>
    </row>
    <row r="670" spans="1:8">
      <c r="B670" s="116" t="s">
        <v>2203</v>
      </c>
      <c r="C670" s="117" t="s">
        <v>872</v>
      </c>
      <c r="D670" s="116" t="s">
        <v>125</v>
      </c>
      <c r="E670" s="116" t="s">
        <v>127</v>
      </c>
      <c r="F670" s="118">
        <v>6.4000000000000001E-2</v>
      </c>
      <c r="G670" s="119">
        <v>30.85</v>
      </c>
      <c r="H670" s="119">
        <v>1.97</v>
      </c>
    </row>
    <row r="671" spans="1:8" ht="12.75" customHeight="1">
      <c r="B671" s="103"/>
      <c r="C671" s="103"/>
      <c r="D671" s="103"/>
      <c r="E671" s="103"/>
      <c r="F671" s="408" t="s">
        <v>837</v>
      </c>
      <c r="G671" s="408"/>
      <c r="H671" s="120">
        <v>2.58</v>
      </c>
    </row>
    <row r="672" spans="1:8">
      <c r="B672" s="407" t="s">
        <v>813</v>
      </c>
      <c r="C672" s="407"/>
      <c r="D672" s="102" t="s">
        <v>806</v>
      </c>
      <c r="E672" s="102" t="s">
        <v>807</v>
      </c>
      <c r="F672" s="102" t="s">
        <v>808</v>
      </c>
      <c r="G672" s="102" t="s">
        <v>809</v>
      </c>
      <c r="H672" s="102" t="s">
        <v>810</v>
      </c>
    </row>
    <row r="673" spans="1:8">
      <c r="B673" s="116" t="s">
        <v>2206</v>
      </c>
      <c r="C673" s="117" t="s">
        <v>2207</v>
      </c>
      <c r="D673" s="116" t="s">
        <v>125</v>
      </c>
      <c r="E673" s="116" t="s">
        <v>217</v>
      </c>
      <c r="F673" s="118">
        <v>1</v>
      </c>
      <c r="G673" s="119">
        <v>8.33</v>
      </c>
      <c r="H673" s="119">
        <v>8.33</v>
      </c>
    </row>
    <row r="674" spans="1:8">
      <c r="B674" s="103"/>
      <c r="C674" s="103"/>
      <c r="D674" s="103"/>
      <c r="E674" s="103"/>
      <c r="F674" s="408" t="s">
        <v>814</v>
      </c>
      <c r="G674" s="408"/>
      <c r="H674" s="120">
        <v>8.33</v>
      </c>
    </row>
    <row r="675" spans="1:8" ht="12.75" customHeight="1">
      <c r="B675" s="103"/>
      <c r="C675" s="103"/>
      <c r="D675" s="103"/>
      <c r="E675" s="103"/>
      <c r="F675" s="409" t="s">
        <v>585</v>
      </c>
      <c r="G675" s="409"/>
      <c r="H675" s="101">
        <v>11.38</v>
      </c>
    </row>
    <row r="676" spans="1:8">
      <c r="B676" s="142"/>
      <c r="C676" s="142"/>
      <c r="D676" s="142"/>
      <c r="E676" s="142"/>
      <c r="F676" s="410"/>
      <c r="G676" s="410"/>
      <c r="H676" s="410"/>
    </row>
    <row r="677" spans="1:8" s="245" customFormat="1" ht="12.75" customHeight="1">
      <c r="A677" s="179" t="s">
        <v>261</v>
      </c>
      <c r="B677" s="179">
        <f>VLOOKUP(A677,ORÇAMENTO!$A$15:$F$743,2,FALSE)</f>
        <v>92431</v>
      </c>
      <c r="C677" s="404" t="str">
        <f>VLOOKUP(B677,ORÇAMENTO!$B$15:$F$743,2,FALSE)</f>
        <v>MONTAGEM E DESMONTAGEM DE FÔRMA DE PILARES RETANGULARES E ESTRUTURAS SIMILARES, PÉ-DIREITO SIMPLES, EM CHAPA DE MADEIRA COMPENSADA PLASTIFICADA, 10 UTILIZAÇÕES. AF_09/2020</v>
      </c>
      <c r="D677" s="405"/>
      <c r="E677" s="405"/>
      <c r="F677" s="405"/>
      <c r="G677" s="406"/>
      <c r="H677" s="121" t="str">
        <f>VLOOKUP(B677,ORÇAMENTO!$B$15:$F$743,4,FALSE)</f>
        <v>M2</v>
      </c>
    </row>
    <row r="678" spans="1:8" ht="12.75" customHeight="1">
      <c r="B678" s="407" t="s">
        <v>815</v>
      </c>
      <c r="C678" s="407"/>
      <c r="D678" s="102" t="s">
        <v>806</v>
      </c>
      <c r="E678" s="102" t="s">
        <v>807</v>
      </c>
      <c r="F678" s="102" t="s">
        <v>808</v>
      </c>
      <c r="G678" s="102" t="s">
        <v>809</v>
      </c>
      <c r="H678" s="102" t="s">
        <v>810</v>
      </c>
    </row>
    <row r="679" spans="1:8" ht="25.5">
      <c r="B679" s="116" t="s">
        <v>2249</v>
      </c>
      <c r="C679" s="117" t="s">
        <v>2250</v>
      </c>
      <c r="D679" s="116" t="s">
        <v>125</v>
      </c>
      <c r="E679" s="116" t="s">
        <v>2251</v>
      </c>
      <c r="F679" s="118">
        <v>0.19600000000000001</v>
      </c>
      <c r="G679" s="119">
        <v>23.15</v>
      </c>
      <c r="H679" s="119">
        <v>4.54</v>
      </c>
    </row>
    <row r="680" spans="1:8" ht="25.5">
      <c r="B680" s="116" t="s">
        <v>2252</v>
      </c>
      <c r="C680" s="117" t="s">
        <v>2253</v>
      </c>
      <c r="D680" s="116" t="s">
        <v>125</v>
      </c>
      <c r="E680" s="116" t="s">
        <v>129</v>
      </c>
      <c r="F680" s="118">
        <v>0.78500000000000003</v>
      </c>
      <c r="G680" s="119">
        <v>8.91</v>
      </c>
      <c r="H680" s="119">
        <v>6.99</v>
      </c>
    </row>
    <row r="681" spans="1:8" ht="25.5">
      <c r="B681" s="116" t="s">
        <v>2254</v>
      </c>
      <c r="C681" s="117" t="s">
        <v>2255</v>
      </c>
      <c r="D681" s="116" t="s">
        <v>125</v>
      </c>
      <c r="E681" s="116" t="s">
        <v>2251</v>
      </c>
      <c r="F681" s="118">
        <v>0.39300000000000002</v>
      </c>
      <c r="G681" s="119">
        <v>24.2</v>
      </c>
      <c r="H681" s="119">
        <v>9.51</v>
      </c>
    </row>
    <row r="682" spans="1:8">
      <c r="B682" s="103"/>
      <c r="C682" s="103"/>
      <c r="D682" s="103"/>
      <c r="E682" s="103"/>
      <c r="F682" s="408" t="s">
        <v>816</v>
      </c>
      <c r="G682" s="408"/>
      <c r="H682" s="120">
        <v>21.04</v>
      </c>
    </row>
    <row r="683" spans="1:8">
      <c r="B683" s="407" t="s">
        <v>820</v>
      </c>
      <c r="C683" s="407"/>
      <c r="D683" s="102" t="s">
        <v>806</v>
      </c>
      <c r="E683" s="102" t="s">
        <v>807</v>
      </c>
      <c r="F683" s="102" t="s">
        <v>808</v>
      </c>
      <c r="G683" s="102" t="s">
        <v>809</v>
      </c>
      <c r="H683" s="102" t="s">
        <v>810</v>
      </c>
    </row>
    <row r="684" spans="1:8">
      <c r="B684" s="116" t="s">
        <v>877</v>
      </c>
      <c r="C684" s="117" t="s">
        <v>878</v>
      </c>
      <c r="D684" s="116" t="s">
        <v>125</v>
      </c>
      <c r="E684" s="116" t="s">
        <v>113</v>
      </c>
      <c r="F684" s="118">
        <v>4.0000000000000001E-3</v>
      </c>
      <c r="G684" s="119">
        <v>7.23</v>
      </c>
      <c r="H684" s="119">
        <v>0.03</v>
      </c>
    </row>
    <row r="685" spans="1:8">
      <c r="B685" s="116" t="s">
        <v>2222</v>
      </c>
      <c r="C685" s="117" t="s">
        <v>2223</v>
      </c>
      <c r="D685" s="116" t="s">
        <v>125</v>
      </c>
      <c r="E685" s="116" t="s">
        <v>217</v>
      </c>
      <c r="F685" s="118">
        <v>1.9E-2</v>
      </c>
      <c r="G685" s="119">
        <v>25.11</v>
      </c>
      <c r="H685" s="119">
        <v>0.48</v>
      </c>
    </row>
    <row r="686" spans="1:8">
      <c r="B686" s="103"/>
      <c r="C686" s="103"/>
      <c r="D686" s="103"/>
      <c r="E686" s="103"/>
      <c r="F686" s="408" t="s">
        <v>831</v>
      </c>
      <c r="G686" s="408"/>
      <c r="H686" s="120">
        <v>0.51</v>
      </c>
    </row>
    <row r="687" spans="1:8" ht="12.75" customHeight="1">
      <c r="B687" s="407" t="s">
        <v>834</v>
      </c>
      <c r="C687" s="407"/>
      <c r="D687" s="102" t="s">
        <v>806</v>
      </c>
      <c r="E687" s="102" t="s">
        <v>807</v>
      </c>
      <c r="F687" s="102" t="s">
        <v>808</v>
      </c>
      <c r="G687" s="102" t="s">
        <v>809</v>
      </c>
      <c r="H687" s="102" t="s">
        <v>810</v>
      </c>
    </row>
    <row r="688" spans="1:8">
      <c r="B688" s="116" t="s">
        <v>2135</v>
      </c>
      <c r="C688" s="117" t="s">
        <v>844</v>
      </c>
      <c r="D688" s="116" t="s">
        <v>125</v>
      </c>
      <c r="E688" s="116" t="s">
        <v>127</v>
      </c>
      <c r="F688" s="118">
        <v>0.121</v>
      </c>
      <c r="G688" s="119">
        <v>24.12</v>
      </c>
      <c r="H688" s="119">
        <v>2.92</v>
      </c>
    </row>
    <row r="689" spans="1:8">
      <c r="B689" s="116" t="s">
        <v>2136</v>
      </c>
      <c r="C689" s="117" t="s">
        <v>845</v>
      </c>
      <c r="D689" s="116" t="s">
        <v>125</v>
      </c>
      <c r="E689" s="116" t="s">
        <v>127</v>
      </c>
      <c r="F689" s="118">
        <v>0.66100000000000003</v>
      </c>
      <c r="G689" s="119">
        <v>30.71</v>
      </c>
      <c r="H689" s="119">
        <v>20.3</v>
      </c>
    </row>
    <row r="690" spans="1:8" ht="12.75" customHeight="1">
      <c r="B690" s="103"/>
      <c r="C690" s="103"/>
      <c r="D690" s="103"/>
      <c r="E690" s="103"/>
      <c r="F690" s="408" t="s">
        <v>837</v>
      </c>
      <c r="G690" s="408"/>
      <c r="H690" s="120">
        <v>23.22</v>
      </c>
    </row>
    <row r="691" spans="1:8">
      <c r="B691" s="407" t="s">
        <v>813</v>
      </c>
      <c r="C691" s="407"/>
      <c r="D691" s="102" t="s">
        <v>806</v>
      </c>
      <c r="E691" s="102" t="s">
        <v>807</v>
      </c>
      <c r="F691" s="102" t="s">
        <v>808</v>
      </c>
      <c r="G691" s="102" t="s">
        <v>809</v>
      </c>
      <c r="H691" s="102" t="s">
        <v>810</v>
      </c>
    </row>
    <row r="692" spans="1:8" ht="25.5">
      <c r="B692" s="116" t="s">
        <v>2256</v>
      </c>
      <c r="C692" s="117" t="s">
        <v>2257</v>
      </c>
      <c r="D692" s="116" t="s">
        <v>125</v>
      </c>
      <c r="E692" s="116" t="s">
        <v>145</v>
      </c>
      <c r="F692" s="118">
        <v>0.105</v>
      </c>
      <c r="G692" s="119">
        <v>178.51</v>
      </c>
      <c r="H692" s="119">
        <v>18.739999999999998</v>
      </c>
    </row>
    <row r="693" spans="1:8">
      <c r="B693" s="103"/>
      <c r="C693" s="103"/>
      <c r="D693" s="103"/>
      <c r="E693" s="103"/>
      <c r="F693" s="408" t="s">
        <v>814</v>
      </c>
      <c r="G693" s="408"/>
      <c r="H693" s="120">
        <v>18.739999999999998</v>
      </c>
    </row>
    <row r="694" spans="1:8" ht="12.75" customHeight="1">
      <c r="B694" s="103"/>
      <c r="C694" s="103"/>
      <c r="D694" s="103"/>
      <c r="E694" s="103"/>
      <c r="F694" s="409" t="s">
        <v>585</v>
      </c>
      <c r="G694" s="409"/>
      <c r="H694" s="101">
        <v>63.46</v>
      </c>
    </row>
    <row r="695" spans="1:8">
      <c r="B695" s="142"/>
      <c r="C695" s="142"/>
      <c r="D695" s="142"/>
      <c r="E695" s="142"/>
      <c r="F695" s="410"/>
      <c r="G695" s="410"/>
      <c r="H695" s="410"/>
    </row>
    <row r="696" spans="1:8" s="245" customFormat="1" ht="12.75" customHeight="1">
      <c r="A696" s="179" t="s">
        <v>263</v>
      </c>
      <c r="B696" s="179">
        <f>VLOOKUP(A696,ORÇAMENTO!$A$15:$F$743,2,FALSE)</f>
        <v>96557</v>
      </c>
      <c r="C696" s="404" t="str">
        <f>VLOOKUP(B696,ORÇAMENTO!$B$15:$F$743,2,FALSE)</f>
        <v>CONCRETAGEM DE BLOCO DE COROAMENTO OU VIGA BALDRAME, FCK 30 MPA, COM USO DE BOMBA - LANÇAMENTO, ADENSAMENTO E ACABAMENTO. AF_01/2024</v>
      </c>
      <c r="D696" s="405"/>
      <c r="E696" s="405"/>
      <c r="F696" s="405"/>
      <c r="G696" s="406"/>
      <c r="H696" s="121" t="str">
        <f>VLOOKUP(B696,ORÇAMENTO!$B$15:$F$743,4,FALSE)</f>
        <v>M3</v>
      </c>
    </row>
    <row r="697" spans="1:8" ht="12.75" customHeight="1">
      <c r="B697" s="407" t="s">
        <v>2121</v>
      </c>
      <c r="C697" s="407"/>
      <c r="D697" s="102" t="s">
        <v>806</v>
      </c>
      <c r="E697" s="102" t="s">
        <v>807</v>
      </c>
      <c r="F697" s="102" t="s">
        <v>808</v>
      </c>
      <c r="G697" s="102" t="s">
        <v>809</v>
      </c>
      <c r="H697" s="102" t="s">
        <v>810</v>
      </c>
    </row>
    <row r="698" spans="1:8" ht="25.5">
      <c r="B698" s="116" t="s">
        <v>2228</v>
      </c>
      <c r="C698" s="117" t="s">
        <v>2229</v>
      </c>
      <c r="D698" s="116" t="s">
        <v>125</v>
      </c>
      <c r="E698" s="116" t="s">
        <v>2124</v>
      </c>
      <c r="F698" s="118">
        <v>7.4999999999999997E-2</v>
      </c>
      <c r="G698" s="119">
        <v>0.49</v>
      </c>
      <c r="H698" s="119">
        <v>0.04</v>
      </c>
    </row>
    <row r="699" spans="1:8" ht="25.5">
      <c r="B699" s="116" t="s">
        <v>2230</v>
      </c>
      <c r="C699" s="117" t="s">
        <v>2231</v>
      </c>
      <c r="D699" s="116" t="s">
        <v>125</v>
      </c>
      <c r="E699" s="116" t="s">
        <v>2127</v>
      </c>
      <c r="F699" s="118">
        <v>9.1999999999999998E-2</v>
      </c>
      <c r="G699" s="119">
        <v>1.24</v>
      </c>
      <c r="H699" s="119">
        <v>0.11</v>
      </c>
    </row>
    <row r="700" spans="1:8" ht="12.75" customHeight="1">
      <c r="B700" s="103"/>
      <c r="C700" s="103"/>
      <c r="D700" s="103"/>
      <c r="E700" s="103"/>
      <c r="F700" s="408" t="s">
        <v>2128</v>
      </c>
      <c r="G700" s="408"/>
      <c r="H700" s="120">
        <v>0.15</v>
      </c>
    </row>
    <row r="701" spans="1:8">
      <c r="B701" s="407" t="s">
        <v>820</v>
      </c>
      <c r="C701" s="407"/>
      <c r="D701" s="102" t="s">
        <v>806</v>
      </c>
      <c r="E701" s="102" t="s">
        <v>807</v>
      </c>
      <c r="F701" s="102" t="s">
        <v>808</v>
      </c>
      <c r="G701" s="102" t="s">
        <v>809</v>
      </c>
      <c r="H701" s="102" t="s">
        <v>810</v>
      </c>
    </row>
    <row r="702" spans="1:8" ht="25.5">
      <c r="B702" s="116" t="s">
        <v>2232</v>
      </c>
      <c r="C702" s="117" t="s">
        <v>2233</v>
      </c>
      <c r="D702" s="116" t="s">
        <v>125</v>
      </c>
      <c r="E702" s="116" t="s">
        <v>174</v>
      </c>
      <c r="F702" s="118">
        <v>1.23</v>
      </c>
      <c r="G702" s="119">
        <v>536.75</v>
      </c>
      <c r="H702" s="119">
        <v>660.2</v>
      </c>
    </row>
    <row r="703" spans="1:8">
      <c r="B703" s="103"/>
      <c r="C703" s="103"/>
      <c r="D703" s="103"/>
      <c r="E703" s="103"/>
      <c r="F703" s="408" t="s">
        <v>831</v>
      </c>
      <c r="G703" s="408"/>
      <c r="H703" s="120">
        <v>660.2</v>
      </c>
    </row>
    <row r="704" spans="1:8" ht="12.75" customHeight="1">
      <c r="B704" s="407" t="s">
        <v>834</v>
      </c>
      <c r="C704" s="407"/>
      <c r="D704" s="102" t="s">
        <v>806</v>
      </c>
      <c r="E704" s="102" t="s">
        <v>807</v>
      </c>
      <c r="F704" s="102" t="s">
        <v>808</v>
      </c>
      <c r="G704" s="102" t="s">
        <v>809</v>
      </c>
      <c r="H704" s="102" t="s">
        <v>810</v>
      </c>
    </row>
    <row r="705" spans="1:8">
      <c r="B705" s="116" t="s">
        <v>873</v>
      </c>
      <c r="C705" s="117" t="s">
        <v>874</v>
      </c>
      <c r="D705" s="116" t="s">
        <v>125</v>
      </c>
      <c r="E705" s="116" t="s">
        <v>127</v>
      </c>
      <c r="F705" s="118">
        <v>0.33400000000000002</v>
      </c>
      <c r="G705" s="119">
        <v>31.1</v>
      </c>
      <c r="H705" s="119">
        <v>10.39</v>
      </c>
    </row>
    <row r="706" spans="1:8">
      <c r="B706" s="116" t="s">
        <v>852</v>
      </c>
      <c r="C706" s="117" t="s">
        <v>853</v>
      </c>
      <c r="D706" s="116" t="s">
        <v>125</v>
      </c>
      <c r="E706" s="116" t="s">
        <v>127</v>
      </c>
      <c r="F706" s="118">
        <v>0.501</v>
      </c>
      <c r="G706" s="119">
        <v>23.4</v>
      </c>
      <c r="H706" s="119">
        <v>11.72</v>
      </c>
    </row>
    <row r="707" spans="1:8" ht="12.75" customHeight="1">
      <c r="B707" s="103"/>
      <c r="C707" s="103"/>
      <c r="D707" s="103"/>
      <c r="E707" s="103"/>
      <c r="F707" s="408" t="s">
        <v>837</v>
      </c>
      <c r="G707" s="408"/>
      <c r="H707" s="120">
        <v>22.11</v>
      </c>
    </row>
    <row r="708" spans="1:8" ht="12.75" customHeight="1">
      <c r="B708" s="103"/>
      <c r="C708" s="103"/>
      <c r="D708" s="103"/>
      <c r="E708" s="103"/>
      <c r="F708" s="409" t="s">
        <v>585</v>
      </c>
      <c r="G708" s="409"/>
      <c r="H708" s="101">
        <v>682.44</v>
      </c>
    </row>
    <row r="709" spans="1:8">
      <c r="B709" s="142"/>
      <c r="C709" s="142"/>
      <c r="D709" s="142"/>
      <c r="E709" s="142"/>
      <c r="F709" s="410"/>
      <c r="G709" s="410"/>
      <c r="H709" s="410"/>
    </row>
    <row r="710" spans="1:8" s="245" customFormat="1" ht="12.75" customHeight="1">
      <c r="A710" s="179" t="s">
        <v>266</v>
      </c>
      <c r="B710" s="179">
        <f>VLOOKUP(A710,ORÇAMENTO!$A$15:$F$743,2,FALSE)</f>
        <v>92460</v>
      </c>
      <c r="C710" s="404" t="str">
        <f>VLOOKUP(B710,ORÇAMENTO!$B$15:$F$743,2,FALSE)</f>
        <v>MONTAGEM E DESMONTAGEM DE FÔRMA DE VIGA, ESCORAMENTO METÁLICO, PÉ-DIREITO SIMPLES, EM CHAPA DE MADEIRA RESINADA, 6 UTILIZAÇÕES. AF_09/2020</v>
      </c>
      <c r="D710" s="405"/>
      <c r="E710" s="405"/>
      <c r="F710" s="405"/>
      <c r="G710" s="406"/>
      <c r="H710" s="121" t="str">
        <f>VLOOKUP(B710,ORÇAMENTO!$B$15:$F$743,4,FALSE)</f>
        <v>M2</v>
      </c>
    </row>
    <row r="711" spans="1:8" ht="12.75" customHeight="1">
      <c r="B711" s="407" t="s">
        <v>815</v>
      </c>
      <c r="C711" s="407"/>
      <c r="D711" s="102" t="s">
        <v>806</v>
      </c>
      <c r="E711" s="102" t="s">
        <v>807</v>
      </c>
      <c r="F711" s="102" t="s">
        <v>808</v>
      </c>
      <c r="G711" s="102" t="s">
        <v>809</v>
      </c>
      <c r="H711" s="102" t="s">
        <v>810</v>
      </c>
    </row>
    <row r="712" spans="1:8" ht="25.5">
      <c r="B712" s="116" t="s">
        <v>2252</v>
      </c>
      <c r="C712" s="117" t="s">
        <v>2253</v>
      </c>
      <c r="D712" s="116" t="s">
        <v>125</v>
      </c>
      <c r="E712" s="116" t="s">
        <v>129</v>
      </c>
      <c r="F712" s="118">
        <v>0.47399999999999998</v>
      </c>
      <c r="G712" s="119">
        <v>8.91</v>
      </c>
      <c r="H712" s="119">
        <v>4.22</v>
      </c>
    </row>
    <row r="713" spans="1:8" ht="25.5">
      <c r="B713" s="116" t="s">
        <v>2258</v>
      </c>
      <c r="C713" s="117" t="s">
        <v>2259</v>
      </c>
      <c r="D713" s="116" t="s">
        <v>125</v>
      </c>
      <c r="E713" s="116" t="s">
        <v>2251</v>
      </c>
      <c r="F713" s="118">
        <v>1.1859999999999999</v>
      </c>
      <c r="G713" s="119">
        <v>8.1199999999999992</v>
      </c>
      <c r="H713" s="119">
        <v>9.6300000000000008</v>
      </c>
    </row>
    <row r="714" spans="1:8" ht="25.5">
      <c r="B714" s="116" t="s">
        <v>2260</v>
      </c>
      <c r="C714" s="117" t="s">
        <v>2261</v>
      </c>
      <c r="D714" s="116" t="s">
        <v>125</v>
      </c>
      <c r="E714" s="116" t="s">
        <v>2251</v>
      </c>
      <c r="F714" s="118">
        <v>1.1859999999999999</v>
      </c>
      <c r="G714" s="119">
        <v>26.84</v>
      </c>
      <c r="H714" s="119">
        <v>31.83</v>
      </c>
    </row>
    <row r="715" spans="1:8" ht="25.5">
      <c r="B715" s="116" t="s">
        <v>2254</v>
      </c>
      <c r="C715" s="117" t="s">
        <v>2255</v>
      </c>
      <c r="D715" s="116" t="s">
        <v>125</v>
      </c>
      <c r="E715" s="116" t="s">
        <v>2251</v>
      </c>
      <c r="F715" s="118">
        <v>9.0499999999999997E-2</v>
      </c>
      <c r="G715" s="119">
        <v>24.2</v>
      </c>
      <c r="H715" s="119">
        <v>2.19</v>
      </c>
    </row>
    <row r="716" spans="1:8">
      <c r="B716" s="103"/>
      <c r="C716" s="103"/>
      <c r="D716" s="103"/>
      <c r="E716" s="103"/>
      <c r="F716" s="408" t="s">
        <v>816</v>
      </c>
      <c r="G716" s="408"/>
      <c r="H716" s="120">
        <v>47.87</v>
      </c>
    </row>
    <row r="717" spans="1:8">
      <c r="B717" s="407" t="s">
        <v>820</v>
      </c>
      <c r="C717" s="407"/>
      <c r="D717" s="102" t="s">
        <v>806</v>
      </c>
      <c r="E717" s="102" t="s">
        <v>807</v>
      </c>
      <c r="F717" s="102" t="s">
        <v>808</v>
      </c>
      <c r="G717" s="102" t="s">
        <v>809</v>
      </c>
      <c r="H717" s="102" t="s">
        <v>810</v>
      </c>
    </row>
    <row r="718" spans="1:8">
      <c r="B718" s="116" t="s">
        <v>877</v>
      </c>
      <c r="C718" s="117" t="s">
        <v>878</v>
      </c>
      <c r="D718" s="116" t="s">
        <v>125</v>
      </c>
      <c r="E718" s="116" t="s">
        <v>113</v>
      </c>
      <c r="F718" s="118">
        <v>0.01</v>
      </c>
      <c r="G718" s="119">
        <v>7.23</v>
      </c>
      <c r="H718" s="119">
        <v>7.0000000000000007E-2</v>
      </c>
    </row>
    <row r="719" spans="1:8">
      <c r="B719" s="116" t="s">
        <v>2129</v>
      </c>
      <c r="C719" s="117" t="s">
        <v>2130</v>
      </c>
      <c r="D719" s="116" t="s">
        <v>125</v>
      </c>
      <c r="E719" s="116" t="s">
        <v>180</v>
      </c>
      <c r="F719" s="118">
        <v>0.372</v>
      </c>
      <c r="G719" s="119">
        <v>7.6</v>
      </c>
      <c r="H719" s="119">
        <v>2.83</v>
      </c>
    </row>
    <row r="720" spans="1:8">
      <c r="B720" s="116" t="s">
        <v>2222</v>
      </c>
      <c r="C720" s="117" t="s">
        <v>2223</v>
      </c>
      <c r="D720" s="116" t="s">
        <v>125</v>
      </c>
      <c r="E720" s="116" t="s">
        <v>217</v>
      </c>
      <c r="F720" s="118">
        <v>3.3000000000000002E-2</v>
      </c>
      <c r="G720" s="119">
        <v>25.11</v>
      </c>
      <c r="H720" s="119">
        <v>0.83</v>
      </c>
    </row>
    <row r="721" spans="1:8">
      <c r="B721" s="103"/>
      <c r="C721" s="103"/>
      <c r="D721" s="103"/>
      <c r="E721" s="103"/>
      <c r="F721" s="408" t="s">
        <v>831</v>
      </c>
      <c r="G721" s="408"/>
      <c r="H721" s="120">
        <v>3.73</v>
      </c>
    </row>
    <row r="722" spans="1:8" ht="12.75" customHeight="1">
      <c r="B722" s="407" t="s">
        <v>834</v>
      </c>
      <c r="C722" s="407"/>
      <c r="D722" s="102" t="s">
        <v>806</v>
      </c>
      <c r="E722" s="102" t="s">
        <v>807</v>
      </c>
      <c r="F722" s="102" t="s">
        <v>808</v>
      </c>
      <c r="G722" s="102" t="s">
        <v>809</v>
      </c>
      <c r="H722" s="102" t="s">
        <v>810</v>
      </c>
    </row>
    <row r="723" spans="1:8">
      <c r="B723" s="116" t="s">
        <v>2135</v>
      </c>
      <c r="C723" s="117" t="s">
        <v>844</v>
      </c>
      <c r="D723" s="116" t="s">
        <v>125</v>
      </c>
      <c r="E723" s="116" t="s">
        <v>127</v>
      </c>
      <c r="F723" s="118">
        <v>0.27700000000000002</v>
      </c>
      <c r="G723" s="119">
        <v>24.12</v>
      </c>
      <c r="H723" s="119">
        <v>6.68</v>
      </c>
    </row>
    <row r="724" spans="1:8">
      <c r="B724" s="116" t="s">
        <v>2136</v>
      </c>
      <c r="C724" s="117" t="s">
        <v>845</v>
      </c>
      <c r="D724" s="116" t="s">
        <v>125</v>
      </c>
      <c r="E724" s="116" t="s">
        <v>127</v>
      </c>
      <c r="F724" s="118">
        <v>1.5109999999999999</v>
      </c>
      <c r="G724" s="119">
        <v>30.71</v>
      </c>
      <c r="H724" s="119">
        <v>46.4</v>
      </c>
    </row>
    <row r="725" spans="1:8" ht="12.75" customHeight="1">
      <c r="B725" s="103"/>
      <c r="C725" s="103"/>
      <c r="D725" s="103"/>
      <c r="E725" s="103"/>
      <c r="F725" s="408" t="s">
        <v>837</v>
      </c>
      <c r="G725" s="408"/>
      <c r="H725" s="120">
        <v>53.08</v>
      </c>
    </row>
    <row r="726" spans="1:8">
      <c r="B726" s="407" t="s">
        <v>813</v>
      </c>
      <c r="C726" s="407"/>
      <c r="D726" s="102" t="s">
        <v>806</v>
      </c>
      <c r="E726" s="102" t="s">
        <v>807</v>
      </c>
      <c r="F726" s="102" t="s">
        <v>808</v>
      </c>
      <c r="G726" s="102" t="s">
        <v>809</v>
      </c>
      <c r="H726" s="102" t="s">
        <v>810</v>
      </c>
    </row>
    <row r="727" spans="1:8" ht="25.5">
      <c r="B727" s="116" t="s">
        <v>2262</v>
      </c>
      <c r="C727" s="117" t="s">
        <v>2263</v>
      </c>
      <c r="D727" s="116" t="s">
        <v>125</v>
      </c>
      <c r="E727" s="116" t="s">
        <v>145</v>
      </c>
      <c r="F727" s="118">
        <v>0.29699999999999999</v>
      </c>
      <c r="G727" s="119">
        <v>104.64</v>
      </c>
      <c r="H727" s="119">
        <v>31.08</v>
      </c>
    </row>
    <row r="728" spans="1:8">
      <c r="B728" s="103"/>
      <c r="C728" s="103"/>
      <c r="D728" s="103"/>
      <c r="E728" s="103"/>
      <c r="F728" s="408" t="s">
        <v>814</v>
      </c>
      <c r="G728" s="408"/>
      <c r="H728" s="120">
        <v>31.08</v>
      </c>
    </row>
    <row r="729" spans="1:8" ht="12.75" customHeight="1">
      <c r="B729" s="103"/>
      <c r="C729" s="103"/>
      <c r="D729" s="103"/>
      <c r="E729" s="103"/>
      <c r="F729" s="409" t="s">
        <v>585</v>
      </c>
      <c r="G729" s="409"/>
      <c r="H729" s="101">
        <v>135.72999999999999</v>
      </c>
    </row>
    <row r="730" spans="1:8">
      <c r="B730" s="142"/>
      <c r="C730" s="142"/>
      <c r="D730" s="142"/>
      <c r="E730" s="142"/>
      <c r="F730" s="410"/>
      <c r="G730" s="410"/>
      <c r="H730" s="410"/>
    </row>
    <row r="731" spans="1:8" s="245" customFormat="1" ht="12.75" customHeight="1">
      <c r="A731" s="179" t="s">
        <v>268</v>
      </c>
      <c r="B731" s="179">
        <f>VLOOKUP(A731,ORÇAMENTO!$A$15:$F$743,2,FALSE)</f>
        <v>96557</v>
      </c>
      <c r="C731" s="404" t="str">
        <f>VLOOKUP(B731,ORÇAMENTO!$B$15:$F$743,2,FALSE)</f>
        <v>CONCRETAGEM DE BLOCO DE COROAMENTO OU VIGA BALDRAME, FCK 30 MPA, COM USO DE BOMBA - LANÇAMENTO, ADENSAMENTO E ACABAMENTO. AF_01/2024</v>
      </c>
      <c r="D731" s="405"/>
      <c r="E731" s="405"/>
      <c r="F731" s="405"/>
      <c r="G731" s="406"/>
      <c r="H731" s="121" t="str">
        <f>VLOOKUP(B731,ORÇAMENTO!$B$15:$F$743,4,FALSE)</f>
        <v>M3</v>
      </c>
    </row>
    <row r="732" spans="1:8" ht="12.75" customHeight="1">
      <c r="B732" s="407" t="s">
        <v>2121</v>
      </c>
      <c r="C732" s="407"/>
      <c r="D732" s="102" t="s">
        <v>806</v>
      </c>
      <c r="E732" s="102" t="s">
        <v>807</v>
      </c>
      <c r="F732" s="102" t="s">
        <v>808</v>
      </c>
      <c r="G732" s="102" t="s">
        <v>809</v>
      </c>
      <c r="H732" s="102" t="s">
        <v>810</v>
      </c>
    </row>
    <row r="733" spans="1:8" ht="25.5">
      <c r="B733" s="116" t="s">
        <v>2228</v>
      </c>
      <c r="C733" s="117" t="s">
        <v>2229</v>
      </c>
      <c r="D733" s="116" t="s">
        <v>125</v>
      </c>
      <c r="E733" s="116" t="s">
        <v>2124</v>
      </c>
      <c r="F733" s="118">
        <v>7.4999999999999997E-2</v>
      </c>
      <c r="G733" s="119">
        <v>0.49</v>
      </c>
      <c r="H733" s="119">
        <v>0.04</v>
      </c>
    </row>
    <row r="734" spans="1:8" ht="25.5">
      <c r="B734" s="116" t="s">
        <v>2230</v>
      </c>
      <c r="C734" s="117" t="s">
        <v>2231</v>
      </c>
      <c r="D734" s="116" t="s">
        <v>125</v>
      </c>
      <c r="E734" s="116" t="s">
        <v>2127</v>
      </c>
      <c r="F734" s="118">
        <v>9.1999999999999998E-2</v>
      </c>
      <c r="G734" s="119">
        <v>1.24</v>
      </c>
      <c r="H734" s="119">
        <v>0.11</v>
      </c>
    </row>
    <row r="735" spans="1:8" ht="12.75" customHeight="1">
      <c r="B735" s="103"/>
      <c r="C735" s="103"/>
      <c r="D735" s="103"/>
      <c r="E735" s="103"/>
      <c r="F735" s="408" t="s">
        <v>2128</v>
      </c>
      <c r="G735" s="408"/>
      <c r="H735" s="120">
        <v>0.15</v>
      </c>
    </row>
    <row r="736" spans="1:8">
      <c r="B736" s="407" t="s">
        <v>820</v>
      </c>
      <c r="C736" s="407"/>
      <c r="D736" s="102" t="s">
        <v>806</v>
      </c>
      <c r="E736" s="102" t="s">
        <v>807</v>
      </c>
      <c r="F736" s="102" t="s">
        <v>808</v>
      </c>
      <c r="G736" s="102" t="s">
        <v>809</v>
      </c>
      <c r="H736" s="102" t="s">
        <v>810</v>
      </c>
    </row>
    <row r="737" spans="1:8" ht="25.5">
      <c r="B737" s="116" t="s">
        <v>2232</v>
      </c>
      <c r="C737" s="117" t="s">
        <v>2233</v>
      </c>
      <c r="D737" s="116" t="s">
        <v>125</v>
      </c>
      <c r="E737" s="116" t="s">
        <v>174</v>
      </c>
      <c r="F737" s="118">
        <v>1.23</v>
      </c>
      <c r="G737" s="119">
        <v>536.75</v>
      </c>
      <c r="H737" s="119">
        <v>660.2</v>
      </c>
    </row>
    <row r="738" spans="1:8">
      <c r="B738" s="103"/>
      <c r="C738" s="103"/>
      <c r="D738" s="103"/>
      <c r="E738" s="103"/>
      <c r="F738" s="408" t="s">
        <v>831</v>
      </c>
      <c r="G738" s="408"/>
      <c r="H738" s="120">
        <v>660.2</v>
      </c>
    </row>
    <row r="739" spans="1:8" ht="12.75" customHeight="1">
      <c r="B739" s="407" t="s">
        <v>834</v>
      </c>
      <c r="C739" s="407"/>
      <c r="D739" s="102" t="s">
        <v>806</v>
      </c>
      <c r="E739" s="102" t="s">
        <v>807</v>
      </c>
      <c r="F739" s="102" t="s">
        <v>808</v>
      </c>
      <c r="G739" s="102" t="s">
        <v>809</v>
      </c>
      <c r="H739" s="102" t="s">
        <v>810</v>
      </c>
    </row>
    <row r="740" spans="1:8">
      <c r="B740" s="116" t="s">
        <v>873</v>
      </c>
      <c r="C740" s="117" t="s">
        <v>874</v>
      </c>
      <c r="D740" s="116" t="s">
        <v>125</v>
      </c>
      <c r="E740" s="116" t="s">
        <v>127</v>
      </c>
      <c r="F740" s="118">
        <v>0.33400000000000002</v>
      </c>
      <c r="G740" s="119">
        <v>31.1</v>
      </c>
      <c r="H740" s="119">
        <v>10.39</v>
      </c>
    </row>
    <row r="741" spans="1:8">
      <c r="B741" s="116" t="s">
        <v>852</v>
      </c>
      <c r="C741" s="117" t="s">
        <v>853</v>
      </c>
      <c r="D741" s="116" t="s">
        <v>125</v>
      </c>
      <c r="E741" s="116" t="s">
        <v>127</v>
      </c>
      <c r="F741" s="118">
        <v>0.501</v>
      </c>
      <c r="G741" s="119">
        <v>23.4</v>
      </c>
      <c r="H741" s="119">
        <v>11.72</v>
      </c>
    </row>
    <row r="742" spans="1:8" ht="12.75" customHeight="1">
      <c r="B742" s="103"/>
      <c r="C742" s="103"/>
      <c r="D742" s="103"/>
      <c r="E742" s="103"/>
      <c r="F742" s="408" t="s">
        <v>837</v>
      </c>
      <c r="G742" s="408"/>
      <c r="H742" s="120">
        <v>22.11</v>
      </c>
    </row>
    <row r="743" spans="1:8" ht="12.75" customHeight="1">
      <c r="B743" s="103"/>
      <c r="C743" s="103"/>
      <c r="D743" s="103"/>
      <c r="E743" s="103"/>
      <c r="F743" s="409" t="s">
        <v>585</v>
      </c>
      <c r="G743" s="409"/>
      <c r="H743" s="101">
        <v>682.44</v>
      </c>
    </row>
    <row r="744" spans="1:8">
      <c r="B744" s="142"/>
      <c r="C744" s="142"/>
      <c r="D744" s="142"/>
      <c r="E744" s="142"/>
      <c r="F744" s="410"/>
      <c r="G744" s="410"/>
      <c r="H744" s="410"/>
    </row>
    <row r="745" spans="1:8" s="245" customFormat="1" ht="12.75" customHeight="1">
      <c r="A745" s="179" t="s">
        <v>1055</v>
      </c>
      <c r="B745" s="179">
        <f>VLOOKUP(A745,ORÇAMENTO!$A$15:$F$743,2,FALSE)</f>
        <v>92267</v>
      </c>
      <c r="C745" s="404" t="str">
        <f>VLOOKUP(B745,ORÇAMENTO!$B$15:$F$743,2,FALSE)</f>
        <v>FABRICAÇÃO DE FÔRMA PARA LAJES, EM CHAPA DE MADEIRA COMPENSADA RESINADA, E = 17 MM. AF_09/2020</v>
      </c>
      <c r="D745" s="405"/>
      <c r="E745" s="405"/>
      <c r="F745" s="405"/>
      <c r="G745" s="406"/>
      <c r="H745" s="121" t="str">
        <f>VLOOKUP(B745,ORÇAMENTO!$B$15:$F$743,4,FALSE)</f>
        <v>M2</v>
      </c>
    </row>
    <row r="746" spans="1:8" ht="12.75" customHeight="1">
      <c r="B746" s="407" t="s">
        <v>2121</v>
      </c>
      <c r="C746" s="407"/>
      <c r="D746" s="102" t="s">
        <v>806</v>
      </c>
      <c r="E746" s="102" t="s">
        <v>807</v>
      </c>
      <c r="F746" s="102" t="s">
        <v>808</v>
      </c>
      <c r="G746" s="102" t="s">
        <v>809</v>
      </c>
      <c r="H746" s="102" t="s">
        <v>810</v>
      </c>
    </row>
    <row r="747" spans="1:8" ht="25.5">
      <c r="B747" s="116" t="s">
        <v>2122</v>
      </c>
      <c r="C747" s="117" t="s">
        <v>2123</v>
      </c>
      <c r="D747" s="116" t="s">
        <v>125</v>
      </c>
      <c r="E747" s="116" t="s">
        <v>2124</v>
      </c>
      <c r="F747" s="118">
        <v>2.1999999999999999E-2</v>
      </c>
      <c r="G747" s="119">
        <v>25.91</v>
      </c>
      <c r="H747" s="119">
        <v>0.56999999999999995</v>
      </c>
    </row>
    <row r="748" spans="1:8" ht="25.5">
      <c r="B748" s="116" t="s">
        <v>2125</v>
      </c>
      <c r="C748" s="117" t="s">
        <v>2126</v>
      </c>
      <c r="D748" s="116" t="s">
        <v>125</v>
      </c>
      <c r="E748" s="116" t="s">
        <v>2127</v>
      </c>
      <c r="F748" s="118">
        <v>5.0000000000000001E-3</v>
      </c>
      <c r="G748" s="119">
        <v>27.13</v>
      </c>
      <c r="H748" s="119">
        <v>0.14000000000000001</v>
      </c>
    </row>
    <row r="749" spans="1:8" ht="12.75" customHeight="1">
      <c r="B749" s="103"/>
      <c r="C749" s="103"/>
      <c r="D749" s="103"/>
      <c r="E749" s="103"/>
      <c r="F749" s="408" t="s">
        <v>2128</v>
      </c>
      <c r="G749" s="408"/>
      <c r="H749" s="120">
        <v>0.71</v>
      </c>
    </row>
    <row r="750" spans="1:8">
      <c r="B750" s="407" t="s">
        <v>820</v>
      </c>
      <c r="C750" s="407"/>
      <c r="D750" s="102" t="s">
        <v>806</v>
      </c>
      <c r="E750" s="102" t="s">
        <v>807</v>
      </c>
      <c r="F750" s="102" t="s">
        <v>808</v>
      </c>
      <c r="G750" s="102" t="s">
        <v>809</v>
      </c>
      <c r="H750" s="102" t="s">
        <v>810</v>
      </c>
    </row>
    <row r="751" spans="1:8" ht="25.5">
      <c r="B751" s="116" t="s">
        <v>875</v>
      </c>
      <c r="C751" s="117" t="s">
        <v>876</v>
      </c>
      <c r="D751" s="116" t="s">
        <v>125</v>
      </c>
      <c r="E751" s="116" t="s">
        <v>145</v>
      </c>
      <c r="F751" s="118">
        <v>1.05</v>
      </c>
      <c r="G751" s="119">
        <v>36.07</v>
      </c>
      <c r="H751" s="119">
        <v>37.869999999999997</v>
      </c>
    </row>
    <row r="752" spans="1:8">
      <c r="B752" s="103"/>
      <c r="C752" s="103"/>
      <c r="D752" s="103"/>
      <c r="E752" s="103"/>
      <c r="F752" s="408" t="s">
        <v>831</v>
      </c>
      <c r="G752" s="408"/>
      <c r="H752" s="120">
        <v>37.869999999999997</v>
      </c>
    </row>
    <row r="753" spans="1:8" ht="12.75" customHeight="1">
      <c r="B753" s="407" t="s">
        <v>834</v>
      </c>
      <c r="C753" s="407"/>
      <c r="D753" s="102" t="s">
        <v>806</v>
      </c>
      <c r="E753" s="102" t="s">
        <v>807</v>
      </c>
      <c r="F753" s="102" t="s">
        <v>808</v>
      </c>
      <c r="G753" s="102" t="s">
        <v>809</v>
      </c>
      <c r="H753" s="102" t="s">
        <v>810</v>
      </c>
    </row>
    <row r="754" spans="1:8">
      <c r="B754" s="116" t="s">
        <v>2135</v>
      </c>
      <c r="C754" s="117" t="s">
        <v>844</v>
      </c>
      <c r="D754" s="116" t="s">
        <v>125</v>
      </c>
      <c r="E754" s="116" t="s">
        <v>127</v>
      </c>
      <c r="F754" s="118">
        <v>5.0000000000000001E-3</v>
      </c>
      <c r="G754" s="119">
        <v>24.12</v>
      </c>
      <c r="H754" s="119">
        <v>0.12</v>
      </c>
    </row>
    <row r="755" spans="1:8">
      <c r="B755" s="116" t="s">
        <v>2136</v>
      </c>
      <c r="C755" s="117" t="s">
        <v>845</v>
      </c>
      <c r="D755" s="116" t="s">
        <v>125</v>
      </c>
      <c r="E755" s="116" t="s">
        <v>127</v>
      </c>
      <c r="F755" s="118">
        <v>5.0000000000000001E-3</v>
      </c>
      <c r="G755" s="119">
        <v>30.71</v>
      </c>
      <c r="H755" s="119">
        <v>0.15</v>
      </c>
    </row>
    <row r="756" spans="1:8" ht="12.75" customHeight="1">
      <c r="B756" s="103"/>
      <c r="C756" s="103"/>
      <c r="D756" s="103"/>
      <c r="E756" s="103"/>
      <c r="F756" s="408" t="s">
        <v>837</v>
      </c>
      <c r="G756" s="408"/>
      <c r="H756" s="120">
        <v>0.27</v>
      </c>
    </row>
    <row r="757" spans="1:8" ht="12.75" customHeight="1">
      <c r="B757" s="103"/>
      <c r="C757" s="103"/>
      <c r="D757" s="103"/>
      <c r="E757" s="103"/>
      <c r="F757" s="409" t="s">
        <v>585</v>
      </c>
      <c r="G757" s="409"/>
      <c r="H757" s="101">
        <v>38.840000000000003</v>
      </c>
    </row>
    <row r="758" spans="1:8">
      <c r="B758" s="142"/>
      <c r="C758" s="142"/>
      <c r="D758" s="142"/>
      <c r="E758" s="142"/>
      <c r="F758" s="410"/>
      <c r="G758" s="410"/>
      <c r="H758" s="410"/>
    </row>
    <row r="759" spans="1:8" s="245" customFormat="1" ht="12.75" customHeight="1">
      <c r="A759" s="179" t="s">
        <v>1057</v>
      </c>
      <c r="B759" s="179">
        <f>VLOOKUP(A759,ORÇAMENTO!$A$15:$F$743,2,FALSE)</f>
        <v>101792</v>
      </c>
      <c r="C759" s="404" t="str">
        <f>VLOOKUP(B759,ORÇAMENTO!$B$15:$F$743,2,FALSE)</f>
        <v>ESCORAMENTO DE FÔRMAS DE LAJE EM MADEIRA NÃO APARELHADA, PÉ-DIREITO SIMPLES, INCLUSO TRAVAMENTO, 4 UTILIZAÇÕES. AF_09/2020</v>
      </c>
      <c r="D759" s="405"/>
      <c r="E759" s="405"/>
      <c r="F759" s="405"/>
      <c r="G759" s="406"/>
      <c r="H759" s="121" t="str">
        <f>VLOOKUP(B759,ORÇAMENTO!$B$15:$F$743,4,FALSE)</f>
        <v>M3</v>
      </c>
    </row>
    <row r="760" spans="1:8">
      <c r="B760" s="407" t="s">
        <v>820</v>
      </c>
      <c r="C760" s="407"/>
      <c r="D760" s="102" t="s">
        <v>806</v>
      </c>
      <c r="E760" s="102" t="s">
        <v>807</v>
      </c>
      <c r="F760" s="102" t="s">
        <v>808</v>
      </c>
      <c r="G760" s="102" t="s">
        <v>809</v>
      </c>
      <c r="H760" s="102" t="s">
        <v>810</v>
      </c>
    </row>
    <row r="761" spans="1:8">
      <c r="B761" s="116" t="s">
        <v>2222</v>
      </c>
      <c r="C761" s="117" t="s">
        <v>2223</v>
      </c>
      <c r="D761" s="116" t="s">
        <v>125</v>
      </c>
      <c r="E761" s="116" t="s">
        <v>217</v>
      </c>
      <c r="F761" s="118">
        <v>1.0999999999999999E-2</v>
      </c>
      <c r="G761" s="119">
        <v>25.11</v>
      </c>
      <c r="H761" s="119">
        <v>0.28000000000000003</v>
      </c>
    </row>
    <row r="762" spans="1:8" ht="25.5">
      <c r="B762" s="116" t="s">
        <v>2264</v>
      </c>
      <c r="C762" s="117" t="s">
        <v>2265</v>
      </c>
      <c r="D762" s="116" t="s">
        <v>125</v>
      </c>
      <c r="E762" s="116" t="s">
        <v>180</v>
      </c>
      <c r="F762" s="118">
        <v>0.14299999999999999</v>
      </c>
      <c r="G762" s="119">
        <v>19.07</v>
      </c>
      <c r="H762" s="119">
        <v>2.73</v>
      </c>
    </row>
    <row r="763" spans="1:8">
      <c r="B763" s="103"/>
      <c r="C763" s="103"/>
      <c r="D763" s="103"/>
      <c r="E763" s="103"/>
      <c r="F763" s="408" t="s">
        <v>831</v>
      </c>
      <c r="G763" s="408"/>
      <c r="H763" s="120">
        <v>3.01</v>
      </c>
    </row>
    <row r="764" spans="1:8" ht="12.75" customHeight="1">
      <c r="B764" s="407" t="s">
        <v>834</v>
      </c>
      <c r="C764" s="407"/>
      <c r="D764" s="102" t="s">
        <v>806</v>
      </c>
      <c r="E764" s="102" t="s">
        <v>807</v>
      </c>
      <c r="F764" s="102" t="s">
        <v>808</v>
      </c>
      <c r="G764" s="102" t="s">
        <v>809</v>
      </c>
      <c r="H764" s="102" t="s">
        <v>810</v>
      </c>
    </row>
    <row r="765" spans="1:8">
      <c r="B765" s="116" t="s">
        <v>2135</v>
      </c>
      <c r="C765" s="117" t="s">
        <v>844</v>
      </c>
      <c r="D765" s="116" t="s">
        <v>125</v>
      </c>
      <c r="E765" s="116" t="s">
        <v>127</v>
      </c>
      <c r="F765" s="118">
        <v>0.09</v>
      </c>
      <c r="G765" s="119">
        <v>24.12</v>
      </c>
      <c r="H765" s="119">
        <v>2.17</v>
      </c>
    </row>
    <row r="766" spans="1:8">
      <c r="B766" s="116" t="s">
        <v>2136</v>
      </c>
      <c r="C766" s="117" t="s">
        <v>845</v>
      </c>
      <c r="D766" s="116" t="s">
        <v>125</v>
      </c>
      <c r="E766" s="116" t="s">
        <v>127</v>
      </c>
      <c r="F766" s="118">
        <v>0.127</v>
      </c>
      <c r="G766" s="119">
        <v>30.71</v>
      </c>
      <c r="H766" s="119">
        <v>3.9</v>
      </c>
    </row>
    <row r="767" spans="1:8" ht="12.75" customHeight="1">
      <c r="B767" s="103"/>
      <c r="C767" s="103"/>
      <c r="D767" s="103"/>
      <c r="E767" s="103"/>
      <c r="F767" s="408" t="s">
        <v>837</v>
      </c>
      <c r="G767" s="408"/>
      <c r="H767" s="120">
        <v>6.07</v>
      </c>
    </row>
    <row r="768" spans="1:8">
      <c r="B768" s="407" t="s">
        <v>813</v>
      </c>
      <c r="C768" s="407"/>
      <c r="D768" s="102" t="s">
        <v>806</v>
      </c>
      <c r="E768" s="102" t="s">
        <v>807</v>
      </c>
      <c r="F768" s="102" t="s">
        <v>808</v>
      </c>
      <c r="G768" s="102" t="s">
        <v>809</v>
      </c>
      <c r="H768" s="102" t="s">
        <v>810</v>
      </c>
    </row>
    <row r="769" spans="1:8">
      <c r="B769" s="116" t="s">
        <v>2266</v>
      </c>
      <c r="C769" s="117" t="s">
        <v>2267</v>
      </c>
      <c r="D769" s="116" t="s">
        <v>125</v>
      </c>
      <c r="E769" s="116" t="s">
        <v>180</v>
      </c>
      <c r="F769" s="118">
        <v>0.54500000000000004</v>
      </c>
      <c r="G769" s="119">
        <v>14.65</v>
      </c>
      <c r="H769" s="119">
        <v>7.98</v>
      </c>
    </row>
    <row r="770" spans="1:8">
      <c r="B770" s="103"/>
      <c r="C770" s="103"/>
      <c r="D770" s="103"/>
      <c r="E770" s="103"/>
      <c r="F770" s="408" t="s">
        <v>814</v>
      </c>
      <c r="G770" s="408"/>
      <c r="H770" s="120">
        <v>7.98</v>
      </c>
    </row>
    <row r="771" spans="1:8" ht="12.75" customHeight="1">
      <c r="B771" s="103"/>
      <c r="C771" s="103"/>
      <c r="D771" s="103"/>
      <c r="E771" s="103"/>
      <c r="F771" s="409" t="s">
        <v>585</v>
      </c>
      <c r="G771" s="409"/>
      <c r="H771" s="101">
        <v>17.04</v>
      </c>
    </row>
    <row r="772" spans="1:8">
      <c r="B772" s="142"/>
      <c r="C772" s="142"/>
      <c r="D772" s="142"/>
      <c r="E772" s="142"/>
      <c r="F772" s="410"/>
      <c r="G772" s="410"/>
      <c r="H772" s="410"/>
    </row>
    <row r="773" spans="1:8" s="245" customFormat="1" ht="12.75" customHeight="1">
      <c r="A773" s="179" t="s">
        <v>1059</v>
      </c>
      <c r="B773" s="179">
        <f>VLOOKUP(A773,ORÇAMENTO!$A$15:$F$743,2,FALSE)</f>
        <v>103679</v>
      </c>
      <c r="C773" s="404" t="str">
        <f>VLOOKUP(B773,ORÇAMENTO!$B$15:$F$743,2,FALSE)</f>
        <v>CONCRETAGEM DE VIGAS E LAJES, FCK=25 MPA, PARA LAJES MACIÇAS OU NERVURADAS COM JERICAS EM CREMALHEIRA EM EDIFICAÇÃO DE MULTIPAVIMENTOS ATÉ 16 ANDARES - LANÇAMENTO, ADENSAMENTO E ACABAMENTO. AF_02/2022</v>
      </c>
      <c r="D773" s="405"/>
      <c r="E773" s="405"/>
      <c r="F773" s="405"/>
      <c r="G773" s="406"/>
      <c r="H773" s="121" t="str">
        <f>VLOOKUP(B773,ORÇAMENTO!$B$15:$F$743,4,FALSE)</f>
        <v>M3</v>
      </c>
    </row>
    <row r="774" spans="1:8" ht="12.75" customHeight="1">
      <c r="B774" s="407" t="s">
        <v>2121</v>
      </c>
      <c r="C774" s="407"/>
      <c r="D774" s="102" t="s">
        <v>806</v>
      </c>
      <c r="E774" s="102" t="s">
        <v>807</v>
      </c>
      <c r="F774" s="102" t="s">
        <v>808</v>
      </c>
      <c r="G774" s="102" t="s">
        <v>809</v>
      </c>
      <c r="H774" s="102" t="s">
        <v>810</v>
      </c>
    </row>
    <row r="775" spans="1:8" ht="25.5">
      <c r="B775" s="116" t="s">
        <v>2228</v>
      </c>
      <c r="C775" s="117" t="s">
        <v>2229</v>
      </c>
      <c r="D775" s="116" t="s">
        <v>125</v>
      </c>
      <c r="E775" s="116" t="s">
        <v>2124</v>
      </c>
      <c r="F775" s="118">
        <v>0.29099999999999998</v>
      </c>
      <c r="G775" s="119">
        <v>0.49</v>
      </c>
      <c r="H775" s="119">
        <v>0.14000000000000001</v>
      </c>
    </row>
    <row r="776" spans="1:8" ht="25.5">
      <c r="B776" s="116" t="s">
        <v>2230</v>
      </c>
      <c r="C776" s="117" t="s">
        <v>2231</v>
      </c>
      <c r="D776" s="116" t="s">
        <v>125</v>
      </c>
      <c r="E776" s="116" t="s">
        <v>2127</v>
      </c>
      <c r="F776" s="118">
        <v>0.36899999999999999</v>
      </c>
      <c r="G776" s="119">
        <v>1.24</v>
      </c>
      <c r="H776" s="119">
        <v>0.46</v>
      </c>
    </row>
    <row r="777" spans="1:8" ht="12.75" customHeight="1">
      <c r="B777" s="103"/>
      <c r="C777" s="103"/>
      <c r="D777" s="103"/>
      <c r="E777" s="103"/>
      <c r="F777" s="408" t="s">
        <v>2128</v>
      </c>
      <c r="G777" s="408"/>
      <c r="H777" s="120">
        <v>0.6</v>
      </c>
    </row>
    <row r="778" spans="1:8">
      <c r="B778" s="407" t="s">
        <v>820</v>
      </c>
      <c r="C778" s="407"/>
      <c r="D778" s="102" t="s">
        <v>806</v>
      </c>
      <c r="E778" s="102" t="s">
        <v>807</v>
      </c>
      <c r="F778" s="102" t="s">
        <v>808</v>
      </c>
      <c r="G778" s="102" t="s">
        <v>809</v>
      </c>
      <c r="H778" s="102" t="s">
        <v>810</v>
      </c>
    </row>
    <row r="779" spans="1:8" ht="25.5">
      <c r="B779" s="116" t="s">
        <v>2268</v>
      </c>
      <c r="C779" s="117" t="s">
        <v>2269</v>
      </c>
      <c r="D779" s="116" t="s">
        <v>125</v>
      </c>
      <c r="E779" s="116" t="s">
        <v>174</v>
      </c>
      <c r="F779" s="118">
        <v>1.103</v>
      </c>
      <c r="G779" s="119">
        <v>552.53</v>
      </c>
      <c r="H779" s="119">
        <v>609.44000000000005</v>
      </c>
    </row>
    <row r="780" spans="1:8">
      <c r="B780" s="103"/>
      <c r="C780" s="103"/>
      <c r="D780" s="103"/>
      <c r="E780" s="103"/>
      <c r="F780" s="408" t="s">
        <v>831</v>
      </c>
      <c r="G780" s="408"/>
      <c r="H780" s="120">
        <v>609.44000000000005</v>
      </c>
    </row>
    <row r="781" spans="1:8" ht="12.75" customHeight="1">
      <c r="B781" s="407" t="s">
        <v>834</v>
      </c>
      <c r="C781" s="407"/>
      <c r="D781" s="102" t="s">
        <v>806</v>
      </c>
      <c r="E781" s="102" t="s">
        <v>807</v>
      </c>
      <c r="F781" s="102" t="s">
        <v>808</v>
      </c>
      <c r="G781" s="102" t="s">
        <v>809</v>
      </c>
      <c r="H781" s="102" t="s">
        <v>810</v>
      </c>
    </row>
    <row r="782" spans="1:8">
      <c r="B782" s="116" t="s">
        <v>2136</v>
      </c>
      <c r="C782" s="117" t="s">
        <v>845</v>
      </c>
      <c r="D782" s="116" t="s">
        <v>125</v>
      </c>
      <c r="E782" s="116" t="s">
        <v>127</v>
      </c>
      <c r="F782" s="118">
        <v>0.33</v>
      </c>
      <c r="G782" s="119">
        <v>30.71</v>
      </c>
      <c r="H782" s="119">
        <v>10.130000000000001</v>
      </c>
    </row>
    <row r="783" spans="1:8">
      <c r="B783" s="116" t="s">
        <v>873</v>
      </c>
      <c r="C783" s="117" t="s">
        <v>874</v>
      </c>
      <c r="D783" s="116" t="s">
        <v>125</v>
      </c>
      <c r="E783" s="116" t="s">
        <v>127</v>
      </c>
      <c r="F783" s="118">
        <v>1.32</v>
      </c>
      <c r="G783" s="119">
        <v>31.1</v>
      </c>
      <c r="H783" s="119">
        <v>41.05</v>
      </c>
    </row>
    <row r="784" spans="1:8">
      <c r="B784" s="116" t="s">
        <v>852</v>
      </c>
      <c r="C784" s="117" t="s">
        <v>853</v>
      </c>
      <c r="D784" s="116" t="s">
        <v>125</v>
      </c>
      <c r="E784" s="116" t="s">
        <v>127</v>
      </c>
      <c r="F784" s="118">
        <v>4.3639999999999999</v>
      </c>
      <c r="G784" s="119">
        <v>23.4</v>
      </c>
      <c r="H784" s="119">
        <v>102.12</v>
      </c>
    </row>
    <row r="785" spans="1:8" ht="12.75" customHeight="1">
      <c r="B785" s="103"/>
      <c r="C785" s="103"/>
      <c r="D785" s="103"/>
      <c r="E785" s="103"/>
      <c r="F785" s="408" t="s">
        <v>837</v>
      </c>
      <c r="G785" s="408"/>
      <c r="H785" s="120">
        <v>153.30000000000001</v>
      </c>
    </row>
    <row r="786" spans="1:8" ht="12.75" customHeight="1">
      <c r="B786" s="103"/>
      <c r="C786" s="103"/>
      <c r="D786" s="103"/>
      <c r="E786" s="103"/>
      <c r="F786" s="409" t="s">
        <v>585</v>
      </c>
      <c r="G786" s="409"/>
      <c r="H786" s="101">
        <v>763.32</v>
      </c>
    </row>
    <row r="787" spans="1:8">
      <c r="B787" s="142"/>
      <c r="C787" s="142"/>
      <c r="D787" s="142"/>
      <c r="E787" s="142"/>
      <c r="F787" s="410"/>
      <c r="G787" s="410"/>
      <c r="H787" s="410"/>
    </row>
    <row r="788" spans="1:8" s="245" customFormat="1" ht="12.75" customHeight="1">
      <c r="A788" s="179" t="s">
        <v>1061</v>
      </c>
      <c r="B788" s="179">
        <f>VLOOKUP(A788,ORÇAMENTO!$A$15:$F$743,2,FALSE)</f>
        <v>97102</v>
      </c>
      <c r="C788" s="404" t="str">
        <f>VLOOKUP(B788,ORÇAMENTO!$B$15:$F$743,2,FALSE)</f>
        <v>EXECUÇÃO DE RADIER, ESPESSURA DE 15 CM, FCK = 30 MPA, COM USO DE FORMAS EM MADEIRA SERRADA. AF_09/2021</v>
      </c>
      <c r="D788" s="405"/>
      <c r="E788" s="405"/>
      <c r="F788" s="405"/>
      <c r="G788" s="406"/>
      <c r="H788" s="121" t="str">
        <f>VLOOKUP(B788,ORÇAMENTO!$B$15:$F$743,4,FALSE)</f>
        <v>M2</v>
      </c>
    </row>
    <row r="789" spans="1:8">
      <c r="B789" s="407" t="s">
        <v>813</v>
      </c>
      <c r="C789" s="407"/>
      <c r="D789" s="102" t="s">
        <v>806</v>
      </c>
      <c r="E789" s="102" t="s">
        <v>807</v>
      </c>
      <c r="F789" s="102" t="s">
        <v>808</v>
      </c>
      <c r="G789" s="102" t="s">
        <v>809</v>
      </c>
      <c r="H789" s="102" t="s">
        <v>810</v>
      </c>
    </row>
    <row r="790" spans="1:8" ht="25.5">
      <c r="B790" s="116" t="s">
        <v>2270</v>
      </c>
      <c r="C790" s="117" t="s">
        <v>2271</v>
      </c>
      <c r="D790" s="116" t="s">
        <v>125</v>
      </c>
      <c r="E790" s="116" t="s">
        <v>217</v>
      </c>
      <c r="F790" s="118">
        <v>4.4000000000000004</v>
      </c>
      <c r="G790" s="119">
        <v>14.3</v>
      </c>
      <c r="H790" s="119">
        <v>62.92</v>
      </c>
    </row>
    <row r="791" spans="1:8" ht="25.5">
      <c r="B791" s="116" t="s">
        <v>2272</v>
      </c>
      <c r="C791" s="117" t="s">
        <v>2273</v>
      </c>
      <c r="D791" s="116" t="s">
        <v>125</v>
      </c>
      <c r="E791" s="116" t="s">
        <v>145</v>
      </c>
      <c r="F791" s="118">
        <v>1.24</v>
      </c>
      <c r="G791" s="119">
        <v>2.85</v>
      </c>
      <c r="H791" s="119">
        <v>3.53</v>
      </c>
    </row>
    <row r="792" spans="1:8" ht="25.5">
      <c r="B792" s="116" t="s">
        <v>1615</v>
      </c>
      <c r="C792" s="117" t="s">
        <v>1616</v>
      </c>
      <c r="D792" s="116" t="s">
        <v>125</v>
      </c>
      <c r="E792" s="116" t="s">
        <v>145</v>
      </c>
      <c r="F792" s="118">
        <v>1</v>
      </c>
      <c r="G792" s="119">
        <v>3.66</v>
      </c>
      <c r="H792" s="119">
        <v>3.66</v>
      </c>
    </row>
    <row r="793" spans="1:8" ht="25.5">
      <c r="B793" s="116" t="s">
        <v>2274</v>
      </c>
      <c r="C793" s="117" t="s">
        <v>2275</v>
      </c>
      <c r="D793" s="116" t="s">
        <v>125</v>
      </c>
      <c r="E793" s="116" t="s">
        <v>174</v>
      </c>
      <c r="F793" s="118">
        <v>0.185</v>
      </c>
      <c r="G793" s="119">
        <v>591.41999999999996</v>
      </c>
      <c r="H793" s="119">
        <v>109.41</v>
      </c>
    </row>
    <row r="794" spans="1:8">
      <c r="B794" s="116" t="s">
        <v>2276</v>
      </c>
      <c r="C794" s="117" t="s">
        <v>2277</v>
      </c>
      <c r="D794" s="116" t="s">
        <v>125</v>
      </c>
      <c r="E794" s="116" t="s">
        <v>174</v>
      </c>
      <c r="F794" s="118">
        <v>3.5000000000000003E-2</v>
      </c>
      <c r="G794" s="119">
        <v>67.95</v>
      </c>
      <c r="H794" s="119">
        <v>2.38</v>
      </c>
    </row>
    <row r="795" spans="1:8" ht="25.5">
      <c r="B795" s="116" t="s">
        <v>2278</v>
      </c>
      <c r="C795" s="117" t="s">
        <v>2279</v>
      </c>
      <c r="D795" s="116" t="s">
        <v>125</v>
      </c>
      <c r="E795" s="116" t="s">
        <v>145</v>
      </c>
      <c r="F795" s="118">
        <v>0.1</v>
      </c>
      <c r="G795" s="119">
        <v>139.54</v>
      </c>
      <c r="H795" s="119">
        <v>13.95</v>
      </c>
    </row>
    <row r="796" spans="1:8" ht="25.5">
      <c r="B796" s="116" t="s">
        <v>2280</v>
      </c>
      <c r="C796" s="117" t="s">
        <v>2281</v>
      </c>
      <c r="D796" s="116" t="s">
        <v>125</v>
      </c>
      <c r="E796" s="116" t="s">
        <v>174</v>
      </c>
      <c r="F796" s="118">
        <v>0.1</v>
      </c>
      <c r="G796" s="119">
        <v>300.39999999999998</v>
      </c>
      <c r="H796" s="119">
        <v>30.04</v>
      </c>
    </row>
    <row r="797" spans="1:8">
      <c r="B797" s="103"/>
      <c r="C797" s="103"/>
      <c r="D797" s="103"/>
      <c r="E797" s="103"/>
      <c r="F797" s="408" t="s">
        <v>814</v>
      </c>
      <c r="G797" s="408"/>
      <c r="H797" s="120">
        <v>225.89</v>
      </c>
    </row>
    <row r="798" spans="1:8" ht="12.75" customHeight="1">
      <c r="B798" s="103"/>
      <c r="C798" s="103"/>
      <c r="D798" s="103"/>
      <c r="E798" s="103"/>
      <c r="F798" s="409" t="s">
        <v>585</v>
      </c>
      <c r="G798" s="409"/>
      <c r="H798" s="101">
        <v>225.88</v>
      </c>
    </row>
    <row r="799" spans="1:8">
      <c r="B799" s="142"/>
      <c r="C799" s="142"/>
      <c r="D799" s="142"/>
      <c r="E799" s="142"/>
      <c r="F799" s="410"/>
      <c r="G799" s="410"/>
      <c r="H799" s="410"/>
    </row>
    <row r="800" spans="1:8" s="245" customFormat="1" ht="12.75" customHeight="1">
      <c r="A800" s="179" t="s">
        <v>1062</v>
      </c>
      <c r="B800" s="179">
        <f>VLOOKUP(A800,ORÇAMENTO!$A$15:$F$743,2,FALSE)</f>
        <v>97091</v>
      </c>
      <c r="C800" s="404" t="str">
        <f>VLOOKUP(B800,ORÇAMENTO!$B$15:$F$743,2,FALSE)</f>
        <v>ARMAÇÃO PARA EXECUÇÃO DE RADIER, PISO DE CONCRETO OU LAJE SOBRE SOLO, COM USO DE TELA Q-159. AF_09/2021</v>
      </c>
      <c r="D800" s="405"/>
      <c r="E800" s="405"/>
      <c r="F800" s="405"/>
      <c r="G800" s="406"/>
      <c r="H800" s="121" t="str">
        <f>VLOOKUP(B800,ORÇAMENTO!$B$15:$F$743,4,FALSE)</f>
        <v>KG</v>
      </c>
    </row>
    <row r="801" spans="1:8">
      <c r="B801" s="407" t="s">
        <v>820</v>
      </c>
      <c r="C801" s="407"/>
      <c r="D801" s="102" t="s">
        <v>806</v>
      </c>
      <c r="E801" s="102" t="s">
        <v>807</v>
      </c>
      <c r="F801" s="102" t="s">
        <v>808</v>
      </c>
      <c r="G801" s="102" t="s">
        <v>809</v>
      </c>
      <c r="H801" s="102" t="s">
        <v>810</v>
      </c>
    </row>
    <row r="802" spans="1:8">
      <c r="B802" s="116" t="s">
        <v>869</v>
      </c>
      <c r="C802" s="117" t="s">
        <v>870</v>
      </c>
      <c r="D802" s="116" t="s">
        <v>125</v>
      </c>
      <c r="E802" s="116" t="s">
        <v>217</v>
      </c>
      <c r="F802" s="118">
        <v>1.0999999999999999E-2</v>
      </c>
      <c r="G802" s="119">
        <v>17</v>
      </c>
      <c r="H802" s="119">
        <v>0.19</v>
      </c>
    </row>
    <row r="803" spans="1:8" ht="25.5">
      <c r="B803" s="116" t="s">
        <v>2282</v>
      </c>
      <c r="C803" s="117" t="s">
        <v>2283</v>
      </c>
      <c r="D803" s="116" t="s">
        <v>125</v>
      </c>
      <c r="E803" s="116" t="s">
        <v>145</v>
      </c>
      <c r="F803" s="118">
        <v>0.48399999999999999</v>
      </c>
      <c r="G803" s="119">
        <v>21.06</v>
      </c>
      <c r="H803" s="119">
        <v>10.19</v>
      </c>
    </row>
    <row r="804" spans="1:8" ht="25.5">
      <c r="B804" s="116" t="s">
        <v>2284</v>
      </c>
      <c r="C804" s="117" t="s">
        <v>2285</v>
      </c>
      <c r="D804" s="116" t="s">
        <v>125</v>
      </c>
      <c r="E804" s="116" t="s">
        <v>180</v>
      </c>
      <c r="F804" s="118">
        <v>0.39700000000000002</v>
      </c>
      <c r="G804" s="119">
        <v>6.01</v>
      </c>
      <c r="H804" s="119">
        <v>2.39</v>
      </c>
    </row>
    <row r="805" spans="1:8">
      <c r="B805" s="103"/>
      <c r="C805" s="103"/>
      <c r="D805" s="103"/>
      <c r="E805" s="103"/>
      <c r="F805" s="408" t="s">
        <v>831</v>
      </c>
      <c r="G805" s="408"/>
      <c r="H805" s="120">
        <v>12.77</v>
      </c>
    </row>
    <row r="806" spans="1:8" ht="12.75" customHeight="1">
      <c r="B806" s="407" t="s">
        <v>834</v>
      </c>
      <c r="C806" s="407"/>
      <c r="D806" s="102" t="s">
        <v>806</v>
      </c>
      <c r="E806" s="102" t="s">
        <v>807</v>
      </c>
      <c r="F806" s="102" t="s">
        <v>808</v>
      </c>
      <c r="G806" s="102" t="s">
        <v>809</v>
      </c>
      <c r="H806" s="102" t="s">
        <v>810</v>
      </c>
    </row>
    <row r="807" spans="1:8">
      <c r="B807" s="116" t="s">
        <v>2202</v>
      </c>
      <c r="C807" s="117" t="s">
        <v>871</v>
      </c>
      <c r="D807" s="116" t="s">
        <v>125</v>
      </c>
      <c r="E807" s="116" t="s">
        <v>127</v>
      </c>
      <c r="F807" s="118">
        <v>0.01</v>
      </c>
      <c r="G807" s="119">
        <v>24.21</v>
      </c>
      <c r="H807" s="119">
        <v>0.24</v>
      </c>
    </row>
    <row r="808" spans="1:8">
      <c r="B808" s="116" t="s">
        <v>2203</v>
      </c>
      <c r="C808" s="117" t="s">
        <v>872</v>
      </c>
      <c r="D808" s="116" t="s">
        <v>125</v>
      </c>
      <c r="E808" s="116" t="s">
        <v>127</v>
      </c>
      <c r="F808" s="118">
        <v>2.8000000000000001E-2</v>
      </c>
      <c r="G808" s="119">
        <v>30.85</v>
      </c>
      <c r="H808" s="119">
        <v>0.86</v>
      </c>
    </row>
    <row r="809" spans="1:8" ht="12.75" customHeight="1">
      <c r="B809" s="103"/>
      <c r="C809" s="103"/>
      <c r="D809" s="103"/>
      <c r="E809" s="103"/>
      <c r="F809" s="408" t="s">
        <v>837</v>
      </c>
      <c r="G809" s="408"/>
      <c r="H809" s="120">
        <v>1.1000000000000001</v>
      </c>
    </row>
    <row r="810" spans="1:8" ht="12.75" customHeight="1">
      <c r="B810" s="103"/>
      <c r="C810" s="103"/>
      <c r="D810" s="103"/>
      <c r="E810" s="103"/>
      <c r="F810" s="409" t="s">
        <v>585</v>
      </c>
      <c r="G810" s="409"/>
      <c r="H810" s="101">
        <v>13.85</v>
      </c>
    </row>
    <row r="811" spans="1:8">
      <c r="B811" s="142"/>
      <c r="C811" s="142"/>
      <c r="D811" s="142"/>
      <c r="E811" s="142"/>
      <c r="F811" s="410"/>
      <c r="G811" s="410"/>
      <c r="H811" s="410"/>
    </row>
    <row r="812" spans="1:8">
      <c r="B812" s="142"/>
      <c r="C812" s="142"/>
      <c r="D812" s="142"/>
      <c r="E812" s="142"/>
      <c r="F812" s="410"/>
      <c r="G812" s="410"/>
      <c r="H812" s="410"/>
    </row>
    <row r="813" spans="1:8" s="245" customFormat="1" ht="12.75" customHeight="1">
      <c r="A813" s="179" t="s">
        <v>1580</v>
      </c>
      <c r="B813" s="179">
        <f>VLOOKUP(A813,ORÇAMENTO!$A$15:$F$743,2,FALSE)</f>
        <v>7156</v>
      </c>
      <c r="C813" s="404" t="str">
        <f>VLOOKUP(B813,ORÇAMENTO!$B$15:$F$743,2,FALSE)</f>
        <v>TELA DE ACO SOLDADA NERVURADA, CA-60, Q-196, (3,11 KG/M2), DIAMETRO DO FIO = 5,0 MM, LARGURA = 2,45 M, ESPACAMENTO DA MALHA = 10 X 10 CM</v>
      </c>
      <c r="D813" s="405"/>
      <c r="E813" s="405"/>
      <c r="F813" s="405"/>
      <c r="G813" s="406"/>
      <c r="H813" s="121" t="str">
        <f>VLOOKUP(B813,ORÇAMENTO!$B$15:$F$743,4,FALSE)</f>
        <v>M2</v>
      </c>
    </row>
    <row r="814" spans="1:8">
      <c r="B814" s="407" t="s">
        <v>820</v>
      </c>
      <c r="C814" s="407"/>
      <c r="D814" s="102" t="s">
        <v>806</v>
      </c>
      <c r="E814" s="102" t="s">
        <v>807</v>
      </c>
      <c r="F814" s="102" t="s">
        <v>808</v>
      </c>
      <c r="G814" s="102" t="s">
        <v>809</v>
      </c>
      <c r="H814" s="102" t="s">
        <v>810</v>
      </c>
    </row>
    <row r="815" spans="1:8" ht="25.5">
      <c r="B815" s="116" t="s">
        <v>2286</v>
      </c>
      <c r="C815" s="117" t="s">
        <v>1985</v>
      </c>
      <c r="D815" s="116" t="s">
        <v>125</v>
      </c>
      <c r="E815" s="116" t="s">
        <v>145</v>
      </c>
      <c r="F815" s="118">
        <v>1</v>
      </c>
      <c r="G815" s="119">
        <v>26.35</v>
      </c>
      <c r="H815" s="119">
        <v>26.35</v>
      </c>
    </row>
    <row r="816" spans="1:8">
      <c r="B816" s="103"/>
      <c r="C816" s="103"/>
      <c r="D816" s="103"/>
      <c r="E816" s="103"/>
      <c r="F816" s="408" t="s">
        <v>831</v>
      </c>
      <c r="G816" s="408"/>
      <c r="H816" s="120">
        <v>26.35</v>
      </c>
    </row>
    <row r="817" spans="1:8" ht="12.75" customHeight="1">
      <c r="B817" s="103"/>
      <c r="C817" s="103"/>
      <c r="D817" s="103"/>
      <c r="E817" s="103"/>
      <c r="F817" s="409" t="s">
        <v>585</v>
      </c>
      <c r="G817" s="409"/>
      <c r="H817" s="101">
        <v>26.35</v>
      </c>
    </row>
    <row r="818" spans="1:8">
      <c r="B818" s="142"/>
      <c r="C818" s="142"/>
      <c r="D818" s="142"/>
      <c r="E818" s="142"/>
      <c r="F818" s="410"/>
      <c r="G818" s="410"/>
      <c r="H818" s="410"/>
    </row>
    <row r="819" spans="1:8" s="245" customFormat="1" ht="12.75" customHeight="1">
      <c r="A819" s="179" t="s">
        <v>1582</v>
      </c>
      <c r="B819" s="179">
        <f>VLOOKUP(A819,ORÇAMENTO!$A$15:$F$743,2,FALSE)</f>
        <v>87749</v>
      </c>
      <c r="C819" s="404" t="str">
        <f>VLOOKUP(B819,ORÇAMENTO!$B$15:$F$743,2,FALSE)</f>
        <v>CONTRAPISO (REGULARIZAÇÃO) EM ARGAMASSA PRONTA, PREPARO MANUAL, APLICADO EM ÁREAS MOLHADAS SOBRE LAJE, ADERIDO, ACABAMENTO NÃO REFORÇADO, ESPESSURA 3CM. AF_07/2021</v>
      </c>
      <c r="D819" s="405"/>
      <c r="E819" s="405"/>
      <c r="F819" s="405"/>
      <c r="G819" s="406"/>
      <c r="H819" s="121" t="str">
        <f>VLOOKUP(B819,ORÇAMENTO!$B$15:$F$743,4,FALSE)</f>
        <v>M2</v>
      </c>
    </row>
    <row r="820" spans="1:8">
      <c r="B820" s="407" t="s">
        <v>820</v>
      </c>
      <c r="C820" s="407"/>
      <c r="D820" s="102" t="s">
        <v>806</v>
      </c>
      <c r="E820" s="102" t="s">
        <v>807</v>
      </c>
      <c r="F820" s="102" t="s">
        <v>808</v>
      </c>
      <c r="G820" s="102" t="s">
        <v>809</v>
      </c>
      <c r="H820" s="102" t="s">
        <v>810</v>
      </c>
    </row>
    <row r="821" spans="1:8">
      <c r="B821" s="116" t="s">
        <v>2287</v>
      </c>
      <c r="C821" s="117" t="s">
        <v>2288</v>
      </c>
      <c r="D821" s="116" t="s">
        <v>125</v>
      </c>
      <c r="E821" s="116" t="s">
        <v>113</v>
      </c>
      <c r="F821" s="118">
        <v>0.21</v>
      </c>
      <c r="G821" s="119">
        <v>14.97</v>
      </c>
      <c r="H821" s="119">
        <v>3.14</v>
      </c>
    </row>
    <row r="822" spans="1:8">
      <c r="B822" s="116" t="s">
        <v>881</v>
      </c>
      <c r="C822" s="117" t="s">
        <v>882</v>
      </c>
      <c r="D822" s="116" t="s">
        <v>125</v>
      </c>
      <c r="E822" s="116" t="s">
        <v>217</v>
      </c>
      <c r="F822" s="118">
        <v>0.5</v>
      </c>
      <c r="G822" s="119">
        <v>0.66</v>
      </c>
      <c r="H822" s="119">
        <v>0.33</v>
      </c>
    </row>
    <row r="823" spans="1:8">
      <c r="B823" s="103"/>
      <c r="C823" s="103"/>
      <c r="D823" s="103"/>
      <c r="E823" s="103"/>
      <c r="F823" s="408" t="s">
        <v>831</v>
      </c>
      <c r="G823" s="408"/>
      <c r="H823" s="120">
        <v>3.47</v>
      </c>
    </row>
    <row r="824" spans="1:8" ht="12.75" customHeight="1">
      <c r="B824" s="407" t="s">
        <v>834</v>
      </c>
      <c r="C824" s="407"/>
      <c r="D824" s="102" t="s">
        <v>806</v>
      </c>
      <c r="E824" s="102" t="s">
        <v>807</v>
      </c>
      <c r="F824" s="102" t="s">
        <v>808</v>
      </c>
      <c r="G824" s="102" t="s">
        <v>809</v>
      </c>
      <c r="H824" s="102" t="s">
        <v>810</v>
      </c>
    </row>
    <row r="825" spans="1:8">
      <c r="B825" s="116" t="s">
        <v>873</v>
      </c>
      <c r="C825" s="117" t="s">
        <v>874</v>
      </c>
      <c r="D825" s="116" t="s">
        <v>125</v>
      </c>
      <c r="E825" s="116" t="s">
        <v>127</v>
      </c>
      <c r="F825" s="118">
        <v>0.56100000000000005</v>
      </c>
      <c r="G825" s="119">
        <v>31.1</v>
      </c>
      <c r="H825" s="119">
        <v>17.45</v>
      </c>
    </row>
    <row r="826" spans="1:8">
      <c r="B826" s="116" t="s">
        <v>852</v>
      </c>
      <c r="C826" s="117" t="s">
        <v>853</v>
      </c>
      <c r="D826" s="116" t="s">
        <v>125</v>
      </c>
      <c r="E826" s="116" t="s">
        <v>127</v>
      </c>
      <c r="F826" s="118">
        <v>0.28000000000000003</v>
      </c>
      <c r="G826" s="119">
        <v>23.4</v>
      </c>
      <c r="H826" s="119">
        <v>6.55</v>
      </c>
    </row>
    <row r="827" spans="1:8" ht="12.75" customHeight="1">
      <c r="B827" s="103"/>
      <c r="C827" s="103"/>
      <c r="D827" s="103"/>
      <c r="E827" s="103"/>
      <c r="F827" s="408" t="s">
        <v>837</v>
      </c>
      <c r="G827" s="408"/>
      <c r="H827" s="120">
        <v>24</v>
      </c>
    </row>
    <row r="828" spans="1:8">
      <c r="B828" s="407" t="s">
        <v>813</v>
      </c>
      <c r="C828" s="407"/>
      <c r="D828" s="102" t="s">
        <v>806</v>
      </c>
      <c r="E828" s="102" t="s">
        <v>807</v>
      </c>
      <c r="F828" s="102" t="s">
        <v>808</v>
      </c>
      <c r="G828" s="102" t="s">
        <v>809</v>
      </c>
      <c r="H828" s="102" t="s">
        <v>810</v>
      </c>
    </row>
    <row r="829" spans="1:8">
      <c r="B829" s="116" t="s">
        <v>2289</v>
      </c>
      <c r="C829" s="117" t="s">
        <v>2290</v>
      </c>
      <c r="D829" s="116" t="s">
        <v>125</v>
      </c>
      <c r="E829" s="116" t="s">
        <v>174</v>
      </c>
      <c r="F829" s="118">
        <v>4.3099999999999999E-2</v>
      </c>
      <c r="G829" s="119">
        <v>1887.4</v>
      </c>
      <c r="H829" s="119">
        <v>81.349999999999994</v>
      </c>
    </row>
    <row r="830" spans="1:8">
      <c r="B830" s="103"/>
      <c r="C830" s="103"/>
      <c r="D830" s="103"/>
      <c r="E830" s="103"/>
      <c r="F830" s="408" t="s">
        <v>814</v>
      </c>
      <c r="G830" s="408"/>
      <c r="H830" s="120">
        <v>81.349999999999994</v>
      </c>
    </row>
    <row r="831" spans="1:8" ht="12.75" customHeight="1">
      <c r="B831" s="103"/>
      <c r="C831" s="103"/>
      <c r="D831" s="103"/>
      <c r="E831" s="103"/>
      <c r="F831" s="409" t="s">
        <v>585</v>
      </c>
      <c r="G831" s="409"/>
      <c r="H831" s="101">
        <v>108.8</v>
      </c>
    </row>
    <row r="832" spans="1:8">
      <c r="B832" s="142"/>
      <c r="C832" s="142"/>
      <c r="D832" s="142"/>
      <c r="E832" s="142"/>
      <c r="F832" s="410"/>
      <c r="G832" s="410"/>
      <c r="H832" s="410"/>
    </row>
    <row r="833" spans="1:8" s="245" customFormat="1" ht="12.75" customHeight="1">
      <c r="A833" s="179" t="s">
        <v>1984</v>
      </c>
      <c r="B833" s="179">
        <f>VLOOKUP(A833,ORÇAMENTO!$A$15:$F$743,2,FALSE)</f>
        <v>98546</v>
      </c>
      <c r="C833" s="404" t="str">
        <f>VLOOKUP(B833,ORÇAMENTO!$B$15:$F$743,2,FALSE)</f>
        <v>IMPERMEABILIZAÇÃO DE SUPERFÍCIE COM MANTA ASFÁLTICA, UMA CAMADA, INCLUSIVE APLICAÇÃO DE PRIMER ASFÁLTICO, E=4MM. AF_09/2023</v>
      </c>
      <c r="D833" s="405"/>
      <c r="E833" s="405"/>
      <c r="F833" s="405"/>
      <c r="G833" s="406"/>
      <c r="H833" s="121" t="str">
        <f>VLOOKUP(B833,ORÇAMENTO!$B$15:$F$743,4,FALSE)</f>
        <v>M2</v>
      </c>
    </row>
    <row r="834" spans="1:8">
      <c r="B834" s="407" t="s">
        <v>820</v>
      </c>
      <c r="C834" s="407"/>
      <c r="D834" s="102" t="s">
        <v>806</v>
      </c>
      <c r="E834" s="102" t="s">
        <v>807</v>
      </c>
      <c r="F834" s="102" t="s">
        <v>808</v>
      </c>
      <c r="G834" s="102" t="s">
        <v>809</v>
      </c>
      <c r="H834" s="102" t="s">
        <v>810</v>
      </c>
    </row>
    <row r="835" spans="1:8">
      <c r="B835" s="116" t="s">
        <v>2291</v>
      </c>
      <c r="C835" s="117" t="s">
        <v>2292</v>
      </c>
      <c r="D835" s="116" t="s">
        <v>125</v>
      </c>
      <c r="E835" s="116" t="s">
        <v>217</v>
      </c>
      <c r="F835" s="118">
        <v>0.26</v>
      </c>
      <c r="G835" s="119">
        <v>7.47</v>
      </c>
      <c r="H835" s="119">
        <v>1.94</v>
      </c>
    </row>
    <row r="836" spans="1:8" ht="25.5">
      <c r="B836" s="116" t="s">
        <v>2293</v>
      </c>
      <c r="C836" s="117" t="s">
        <v>2294</v>
      </c>
      <c r="D836" s="116" t="s">
        <v>125</v>
      </c>
      <c r="E836" s="116" t="s">
        <v>145</v>
      </c>
      <c r="F836" s="118">
        <v>1.1318999999999999</v>
      </c>
      <c r="G836" s="119">
        <v>59.16</v>
      </c>
      <c r="H836" s="119">
        <v>66.959999999999994</v>
      </c>
    </row>
    <row r="837" spans="1:8" ht="25.5">
      <c r="B837" s="116" t="s">
        <v>2295</v>
      </c>
      <c r="C837" s="117" t="s">
        <v>2296</v>
      </c>
      <c r="D837" s="116" t="s">
        <v>125</v>
      </c>
      <c r="E837" s="116" t="s">
        <v>113</v>
      </c>
      <c r="F837" s="118">
        <v>0.58720000000000006</v>
      </c>
      <c r="G837" s="119">
        <v>19.72</v>
      </c>
      <c r="H837" s="119">
        <v>11.58</v>
      </c>
    </row>
    <row r="838" spans="1:8">
      <c r="B838" s="103"/>
      <c r="C838" s="103"/>
      <c r="D838" s="103"/>
      <c r="E838" s="103"/>
      <c r="F838" s="408" t="s">
        <v>831</v>
      </c>
      <c r="G838" s="408"/>
      <c r="H838" s="120">
        <v>80.48</v>
      </c>
    </row>
    <row r="839" spans="1:8" ht="12.75" customHeight="1">
      <c r="B839" s="407" t="s">
        <v>834</v>
      </c>
      <c r="C839" s="407"/>
      <c r="D839" s="102" t="s">
        <v>806</v>
      </c>
      <c r="E839" s="102" t="s">
        <v>807</v>
      </c>
      <c r="F839" s="102" t="s">
        <v>808</v>
      </c>
      <c r="G839" s="102" t="s">
        <v>809</v>
      </c>
      <c r="H839" s="102" t="s">
        <v>810</v>
      </c>
    </row>
    <row r="840" spans="1:8">
      <c r="B840" s="116" t="s">
        <v>2235</v>
      </c>
      <c r="C840" s="117" t="s">
        <v>2236</v>
      </c>
      <c r="D840" s="116" t="s">
        <v>125</v>
      </c>
      <c r="E840" s="116" t="s">
        <v>127</v>
      </c>
      <c r="F840" s="118">
        <v>0.2102</v>
      </c>
      <c r="G840" s="119">
        <v>24.03</v>
      </c>
      <c r="H840" s="119">
        <v>5.05</v>
      </c>
    </row>
    <row r="841" spans="1:8">
      <c r="B841" s="116" t="s">
        <v>2237</v>
      </c>
      <c r="C841" s="117" t="s">
        <v>2238</v>
      </c>
      <c r="D841" s="116" t="s">
        <v>125</v>
      </c>
      <c r="E841" s="116" t="s">
        <v>127</v>
      </c>
      <c r="F841" s="118">
        <v>0.93240000000000001</v>
      </c>
      <c r="G841" s="119">
        <v>31.1</v>
      </c>
      <c r="H841" s="119">
        <v>29</v>
      </c>
    </row>
    <row r="842" spans="1:8" ht="12.75" customHeight="1">
      <c r="B842" s="103"/>
      <c r="C842" s="103"/>
      <c r="D842" s="103"/>
      <c r="E842" s="103"/>
      <c r="F842" s="408" t="s">
        <v>837</v>
      </c>
      <c r="G842" s="408"/>
      <c r="H842" s="120">
        <v>34.049999999999997</v>
      </c>
    </row>
    <row r="843" spans="1:8" ht="12.75" customHeight="1">
      <c r="B843" s="103"/>
      <c r="C843" s="103"/>
      <c r="D843" s="103"/>
      <c r="E843" s="103"/>
      <c r="F843" s="409" t="s">
        <v>585</v>
      </c>
      <c r="G843" s="409"/>
      <c r="H843" s="101">
        <v>114.51</v>
      </c>
    </row>
    <row r="844" spans="1:8">
      <c r="B844" s="142"/>
      <c r="C844" s="142"/>
      <c r="D844" s="142"/>
      <c r="E844" s="142"/>
      <c r="F844" s="410"/>
      <c r="G844" s="410"/>
      <c r="H844" s="410"/>
    </row>
    <row r="845" spans="1:8" s="245" customFormat="1" ht="12.75" customHeight="1">
      <c r="A845" s="179" t="s">
        <v>1995</v>
      </c>
      <c r="B845" s="179">
        <f>VLOOKUP(A845,ORÇAMENTO!$A$15:$F$743,2,FALSE)</f>
        <v>98565</v>
      </c>
      <c r="C845" s="404" t="str">
        <f>VLOOKUP(B845,ORÇAMENTO!$B$15:$F$743,2,FALSE)</f>
        <v>PROTEÇÃO MECÂNICA DE SUPERFICIE HORIZONTAL COM ARGAMASSA DE CIMENTO E AREIA, TRAÇO 1:3, E=3CM. AF_09/2023</v>
      </c>
      <c r="D845" s="405"/>
      <c r="E845" s="405"/>
      <c r="F845" s="405"/>
      <c r="G845" s="406"/>
      <c r="H845" s="121" t="str">
        <f>VLOOKUP(B845,ORÇAMENTO!$B$15:$F$743,4,FALSE)</f>
        <v>M2</v>
      </c>
    </row>
    <row r="846" spans="1:8">
      <c r="B846" s="407" t="s">
        <v>820</v>
      </c>
      <c r="C846" s="407"/>
      <c r="D846" s="102" t="s">
        <v>806</v>
      </c>
      <c r="E846" s="102" t="s">
        <v>807</v>
      </c>
      <c r="F846" s="102" t="s">
        <v>808</v>
      </c>
      <c r="G846" s="102" t="s">
        <v>809</v>
      </c>
      <c r="H846" s="102" t="s">
        <v>810</v>
      </c>
    </row>
    <row r="847" spans="1:8">
      <c r="B847" s="116" t="s">
        <v>2297</v>
      </c>
      <c r="C847" s="117" t="s">
        <v>2298</v>
      </c>
      <c r="D847" s="116" t="s">
        <v>125</v>
      </c>
      <c r="E847" s="116" t="s">
        <v>145</v>
      </c>
      <c r="F847" s="118">
        <v>1.04</v>
      </c>
      <c r="G847" s="119">
        <v>1.86</v>
      </c>
      <c r="H847" s="119">
        <v>1.93</v>
      </c>
    </row>
    <row r="848" spans="1:8">
      <c r="B848" s="103"/>
      <c r="C848" s="103"/>
      <c r="D848" s="103"/>
      <c r="E848" s="103"/>
      <c r="F848" s="408" t="s">
        <v>831</v>
      </c>
      <c r="G848" s="408"/>
      <c r="H848" s="120">
        <v>1.93</v>
      </c>
    </row>
    <row r="849" spans="1:8" ht="12.75" customHeight="1">
      <c r="B849" s="407" t="s">
        <v>834</v>
      </c>
      <c r="C849" s="407"/>
      <c r="D849" s="102" t="s">
        <v>806</v>
      </c>
      <c r="E849" s="102" t="s">
        <v>807</v>
      </c>
      <c r="F849" s="102" t="s">
        <v>808</v>
      </c>
      <c r="G849" s="102" t="s">
        <v>809</v>
      </c>
      <c r="H849" s="102" t="s">
        <v>810</v>
      </c>
    </row>
    <row r="850" spans="1:8">
      <c r="B850" s="116" t="s">
        <v>873</v>
      </c>
      <c r="C850" s="117" t="s">
        <v>874</v>
      </c>
      <c r="D850" s="116" t="s">
        <v>125</v>
      </c>
      <c r="E850" s="116" t="s">
        <v>127</v>
      </c>
      <c r="F850" s="118">
        <v>0.69120000000000004</v>
      </c>
      <c r="G850" s="119">
        <v>31.1</v>
      </c>
      <c r="H850" s="119">
        <v>21.5</v>
      </c>
    </row>
    <row r="851" spans="1:8">
      <c r="B851" s="116" t="s">
        <v>852</v>
      </c>
      <c r="C851" s="117" t="s">
        <v>853</v>
      </c>
      <c r="D851" s="116" t="s">
        <v>125</v>
      </c>
      <c r="E851" s="116" t="s">
        <v>127</v>
      </c>
      <c r="F851" s="118">
        <v>0.15579999999999999</v>
      </c>
      <c r="G851" s="119">
        <v>23.4</v>
      </c>
      <c r="H851" s="119">
        <v>3.65</v>
      </c>
    </row>
    <row r="852" spans="1:8" ht="12.75" customHeight="1">
      <c r="B852" s="103"/>
      <c r="C852" s="103"/>
      <c r="D852" s="103"/>
      <c r="E852" s="103"/>
      <c r="F852" s="408" t="s">
        <v>837</v>
      </c>
      <c r="G852" s="408"/>
      <c r="H852" s="120">
        <v>25.15</v>
      </c>
    </row>
    <row r="853" spans="1:8">
      <c r="B853" s="407" t="s">
        <v>813</v>
      </c>
      <c r="C853" s="407"/>
      <c r="D853" s="102" t="s">
        <v>806</v>
      </c>
      <c r="E853" s="102" t="s">
        <v>807</v>
      </c>
      <c r="F853" s="102" t="s">
        <v>808</v>
      </c>
      <c r="G853" s="102" t="s">
        <v>809</v>
      </c>
      <c r="H853" s="102" t="s">
        <v>810</v>
      </c>
    </row>
    <row r="854" spans="1:8" ht="25.5">
      <c r="B854" s="116" t="s">
        <v>2299</v>
      </c>
      <c r="C854" s="117" t="s">
        <v>2300</v>
      </c>
      <c r="D854" s="116" t="s">
        <v>125</v>
      </c>
      <c r="E854" s="116" t="s">
        <v>174</v>
      </c>
      <c r="F854" s="118">
        <v>3.5000000000000003E-2</v>
      </c>
      <c r="G854" s="119">
        <v>888.32</v>
      </c>
      <c r="H854" s="119">
        <v>31.09</v>
      </c>
    </row>
    <row r="855" spans="1:8">
      <c r="B855" s="103"/>
      <c r="C855" s="103"/>
      <c r="D855" s="103"/>
      <c r="E855" s="103"/>
      <c r="F855" s="408" t="s">
        <v>814</v>
      </c>
      <c r="G855" s="408"/>
      <c r="H855" s="120">
        <v>31.09</v>
      </c>
    </row>
    <row r="856" spans="1:8" ht="12.75" customHeight="1">
      <c r="B856" s="103"/>
      <c r="C856" s="103"/>
      <c r="D856" s="103"/>
      <c r="E856" s="103"/>
      <c r="F856" s="409" t="s">
        <v>585</v>
      </c>
      <c r="G856" s="409"/>
      <c r="H856" s="101">
        <v>58.15</v>
      </c>
    </row>
    <row r="857" spans="1:8">
      <c r="B857" s="142"/>
      <c r="C857" s="142"/>
      <c r="D857" s="142"/>
      <c r="E857" s="142"/>
      <c r="F857" s="410"/>
      <c r="G857" s="410"/>
      <c r="H857" s="410"/>
    </row>
    <row r="858" spans="1:8" s="245" customFormat="1" ht="12.75" customHeight="1">
      <c r="A858" s="179" t="s">
        <v>273</v>
      </c>
      <c r="B858" s="179">
        <f>VLOOKUP(A858,ORÇAMENTO!$A$15:$F$743,2,FALSE)</f>
        <v>101994</v>
      </c>
      <c r="C858" s="404" t="str">
        <f>VLOOKUP(B858,ORÇAMENTO!$B$15:$F$743,2,FALSE)</f>
        <v>FABRICAÇÃO DE FÔRMA PARA ESCADAS, COM 1 LANCE E LAJE PLANA, EM CHAPA DE MADEIRA COMPENSADA PLASTIFICADA, E=18 MM. AF_11/2020</v>
      </c>
      <c r="D858" s="405"/>
      <c r="E858" s="405"/>
      <c r="F858" s="405"/>
      <c r="G858" s="406"/>
      <c r="H858" s="121" t="str">
        <f>VLOOKUP(B858,ORÇAMENTO!$B$15:$F$743,4,FALSE)</f>
        <v>M2</v>
      </c>
    </row>
    <row r="859" spans="1:8" ht="12.75" customHeight="1">
      <c r="B859" s="407" t="s">
        <v>2121</v>
      </c>
      <c r="C859" s="407"/>
      <c r="D859" s="102" t="s">
        <v>806</v>
      </c>
      <c r="E859" s="102" t="s">
        <v>807</v>
      </c>
      <c r="F859" s="102" t="s">
        <v>808</v>
      </c>
      <c r="G859" s="102" t="s">
        <v>809</v>
      </c>
      <c r="H859" s="102" t="s">
        <v>810</v>
      </c>
    </row>
    <row r="860" spans="1:8" ht="25.5">
      <c r="B860" s="116" t="s">
        <v>2122</v>
      </c>
      <c r="C860" s="117" t="s">
        <v>2123</v>
      </c>
      <c r="D860" s="116" t="s">
        <v>125</v>
      </c>
      <c r="E860" s="116" t="s">
        <v>2124</v>
      </c>
      <c r="F860" s="118">
        <v>0.112</v>
      </c>
      <c r="G860" s="119">
        <v>25.91</v>
      </c>
      <c r="H860" s="119">
        <v>2.9</v>
      </c>
    </row>
    <row r="861" spans="1:8" ht="25.5">
      <c r="B861" s="116" t="s">
        <v>2125</v>
      </c>
      <c r="C861" s="117" t="s">
        <v>2126</v>
      </c>
      <c r="D861" s="116" t="s">
        <v>125</v>
      </c>
      <c r="E861" s="116" t="s">
        <v>2127</v>
      </c>
      <c r="F861" s="118">
        <v>6.2E-2</v>
      </c>
      <c r="G861" s="119">
        <v>27.13</v>
      </c>
      <c r="H861" s="119">
        <v>1.68</v>
      </c>
    </row>
    <row r="862" spans="1:8" ht="12.75" customHeight="1">
      <c r="B862" s="103"/>
      <c r="C862" s="103"/>
      <c r="D862" s="103"/>
      <c r="E862" s="103"/>
      <c r="F862" s="408" t="s">
        <v>2128</v>
      </c>
      <c r="G862" s="408"/>
      <c r="H862" s="120">
        <v>4.58</v>
      </c>
    </row>
    <row r="863" spans="1:8">
      <c r="B863" s="407" t="s">
        <v>820</v>
      </c>
      <c r="C863" s="407"/>
      <c r="D863" s="102" t="s">
        <v>806</v>
      </c>
      <c r="E863" s="102" t="s">
        <v>807</v>
      </c>
      <c r="F863" s="102" t="s">
        <v>808</v>
      </c>
      <c r="G863" s="102" t="s">
        <v>809</v>
      </c>
      <c r="H863" s="102" t="s">
        <v>810</v>
      </c>
    </row>
    <row r="864" spans="1:8" ht="25.5">
      <c r="B864" s="116" t="s">
        <v>2301</v>
      </c>
      <c r="C864" s="117" t="s">
        <v>2302</v>
      </c>
      <c r="D864" s="116" t="s">
        <v>125</v>
      </c>
      <c r="E864" s="116" t="s">
        <v>145</v>
      </c>
      <c r="F864" s="118">
        <v>1.3280000000000001</v>
      </c>
      <c r="G864" s="119">
        <v>61.09</v>
      </c>
      <c r="H864" s="119">
        <v>81.13</v>
      </c>
    </row>
    <row r="865" spans="1:8">
      <c r="B865" s="116" t="s">
        <v>2129</v>
      </c>
      <c r="C865" s="117" t="s">
        <v>2130</v>
      </c>
      <c r="D865" s="116" t="s">
        <v>125</v>
      </c>
      <c r="E865" s="116" t="s">
        <v>180</v>
      </c>
      <c r="F865" s="118">
        <v>7.1879999999999997</v>
      </c>
      <c r="G865" s="119">
        <v>7.6</v>
      </c>
      <c r="H865" s="119">
        <v>54.63</v>
      </c>
    </row>
    <row r="866" spans="1:8">
      <c r="B866" s="116" t="s">
        <v>2218</v>
      </c>
      <c r="C866" s="117" t="s">
        <v>2219</v>
      </c>
      <c r="D866" s="116" t="s">
        <v>125</v>
      </c>
      <c r="E866" s="116" t="s">
        <v>217</v>
      </c>
      <c r="F866" s="118">
        <v>3.5999999999999997E-2</v>
      </c>
      <c r="G866" s="119">
        <v>22.53</v>
      </c>
      <c r="H866" s="119">
        <v>0.81</v>
      </c>
    </row>
    <row r="867" spans="1:8">
      <c r="B867" s="116" t="s">
        <v>2220</v>
      </c>
      <c r="C867" s="117" t="s">
        <v>2221</v>
      </c>
      <c r="D867" s="116" t="s">
        <v>125</v>
      </c>
      <c r="E867" s="116" t="s">
        <v>217</v>
      </c>
      <c r="F867" s="118">
        <v>0.08</v>
      </c>
      <c r="G867" s="119">
        <v>20.74</v>
      </c>
      <c r="H867" s="119">
        <v>1.66</v>
      </c>
    </row>
    <row r="868" spans="1:8">
      <c r="B868" s="116" t="s">
        <v>2224</v>
      </c>
      <c r="C868" s="117" t="s">
        <v>2225</v>
      </c>
      <c r="D868" s="116" t="s">
        <v>125</v>
      </c>
      <c r="E868" s="116" t="s">
        <v>180</v>
      </c>
      <c r="F868" s="118">
        <v>1.198</v>
      </c>
      <c r="G868" s="119">
        <v>2.66</v>
      </c>
      <c r="H868" s="119">
        <v>3.19</v>
      </c>
    </row>
    <row r="869" spans="1:8">
      <c r="B869" s="103"/>
      <c r="C869" s="103"/>
      <c r="D869" s="103"/>
      <c r="E869" s="103"/>
      <c r="F869" s="408" t="s">
        <v>831</v>
      </c>
      <c r="G869" s="408"/>
      <c r="H869" s="120">
        <v>141.41999999999999</v>
      </c>
    </row>
    <row r="870" spans="1:8" ht="12.75" customHeight="1">
      <c r="B870" s="407" t="s">
        <v>834</v>
      </c>
      <c r="C870" s="407"/>
      <c r="D870" s="102" t="s">
        <v>806</v>
      </c>
      <c r="E870" s="102" t="s">
        <v>807</v>
      </c>
      <c r="F870" s="102" t="s">
        <v>808</v>
      </c>
      <c r="G870" s="102" t="s">
        <v>809</v>
      </c>
      <c r="H870" s="102" t="s">
        <v>810</v>
      </c>
    </row>
    <row r="871" spans="1:8">
      <c r="B871" s="116" t="s">
        <v>2135</v>
      </c>
      <c r="C871" s="117" t="s">
        <v>844</v>
      </c>
      <c r="D871" s="116" t="s">
        <v>125</v>
      </c>
      <c r="E871" s="116" t="s">
        <v>127</v>
      </c>
      <c r="F871" s="118">
        <v>0.17399999999999999</v>
      </c>
      <c r="G871" s="119">
        <v>24.12</v>
      </c>
      <c r="H871" s="119">
        <v>4.2</v>
      </c>
    </row>
    <row r="872" spans="1:8">
      <c r="B872" s="116" t="s">
        <v>2136</v>
      </c>
      <c r="C872" s="117" t="s">
        <v>845</v>
      </c>
      <c r="D872" s="116" t="s">
        <v>125</v>
      </c>
      <c r="E872" s="116" t="s">
        <v>127</v>
      </c>
      <c r="F872" s="118">
        <v>0.872</v>
      </c>
      <c r="G872" s="119">
        <v>30.71</v>
      </c>
      <c r="H872" s="119">
        <v>26.78</v>
      </c>
    </row>
    <row r="873" spans="1:8" ht="12.75" customHeight="1">
      <c r="B873" s="103"/>
      <c r="C873" s="103"/>
      <c r="D873" s="103"/>
      <c r="E873" s="103"/>
      <c r="F873" s="408" t="s">
        <v>837</v>
      </c>
      <c r="G873" s="408"/>
      <c r="H873" s="120">
        <v>30.98</v>
      </c>
    </row>
    <row r="874" spans="1:8" ht="12.75" customHeight="1">
      <c r="B874" s="103"/>
      <c r="C874" s="103"/>
      <c r="D874" s="103"/>
      <c r="E874" s="103"/>
      <c r="F874" s="409" t="s">
        <v>585</v>
      </c>
      <c r="G874" s="409"/>
      <c r="H874" s="101">
        <v>176.92</v>
      </c>
    </row>
    <row r="875" spans="1:8">
      <c r="B875" s="142"/>
      <c r="C875" s="142"/>
      <c r="D875" s="142"/>
      <c r="E875" s="142"/>
      <c r="F875" s="410"/>
      <c r="G875" s="410"/>
      <c r="H875" s="410"/>
    </row>
    <row r="876" spans="1:8" s="245" customFormat="1" ht="12.75" customHeight="1">
      <c r="A876" s="179" t="s">
        <v>275</v>
      </c>
      <c r="B876" s="179">
        <f>VLOOKUP(A876,ORÇAMENTO!$A$15:$F$743,2,FALSE)</f>
        <v>103686</v>
      </c>
      <c r="C876" s="404" t="str">
        <f>VLOOKUP(B876,ORÇAMENTO!$B$15:$F$743,2,FALSE)</f>
        <v>CONCRETAGEM DE ESCADAS, FCK=25 MPA, COM USO DE BOMBA - LANÇAMENTO, ADENSAMENTO E ACABAMENTO. AF_02/2022_PS</v>
      </c>
      <c r="D876" s="405"/>
      <c r="E876" s="405"/>
      <c r="F876" s="405"/>
      <c r="G876" s="406"/>
      <c r="H876" s="121" t="str">
        <f>VLOOKUP(B876,ORÇAMENTO!$B$15:$F$743,4,FALSE)</f>
        <v>M3</v>
      </c>
    </row>
    <row r="877" spans="1:8" ht="12.75" customHeight="1">
      <c r="B877" s="407" t="s">
        <v>2121</v>
      </c>
      <c r="C877" s="407"/>
      <c r="D877" s="102" t="s">
        <v>806</v>
      </c>
      <c r="E877" s="102" t="s">
        <v>807</v>
      </c>
      <c r="F877" s="102" t="s">
        <v>808</v>
      </c>
      <c r="G877" s="102" t="s">
        <v>809</v>
      </c>
      <c r="H877" s="102" t="s">
        <v>810</v>
      </c>
    </row>
    <row r="878" spans="1:8" ht="25.5">
      <c r="B878" s="116" t="s">
        <v>2228</v>
      </c>
      <c r="C878" s="117" t="s">
        <v>2229</v>
      </c>
      <c r="D878" s="116" t="s">
        <v>125</v>
      </c>
      <c r="E878" s="116" t="s">
        <v>2124</v>
      </c>
      <c r="F878" s="118">
        <v>0.40500000000000003</v>
      </c>
      <c r="G878" s="119">
        <v>0.49</v>
      </c>
      <c r="H878" s="119">
        <v>0.2</v>
      </c>
    </row>
    <row r="879" spans="1:8" ht="25.5">
      <c r="B879" s="116" t="s">
        <v>2230</v>
      </c>
      <c r="C879" s="117" t="s">
        <v>2231</v>
      </c>
      <c r="D879" s="116" t="s">
        <v>125</v>
      </c>
      <c r="E879" s="116" t="s">
        <v>2127</v>
      </c>
      <c r="F879" s="118">
        <v>0.26500000000000001</v>
      </c>
      <c r="G879" s="119">
        <v>1.24</v>
      </c>
      <c r="H879" s="119">
        <v>0.33</v>
      </c>
    </row>
    <row r="880" spans="1:8" ht="12.75" customHeight="1">
      <c r="B880" s="103"/>
      <c r="C880" s="103"/>
      <c r="D880" s="103"/>
      <c r="E880" s="103"/>
      <c r="F880" s="408" t="s">
        <v>2128</v>
      </c>
      <c r="G880" s="408"/>
      <c r="H880" s="120">
        <v>0.53</v>
      </c>
    </row>
    <row r="881" spans="1:8">
      <c r="B881" s="407" t="s">
        <v>820</v>
      </c>
      <c r="C881" s="407"/>
      <c r="D881" s="102" t="s">
        <v>806</v>
      </c>
      <c r="E881" s="102" t="s">
        <v>807</v>
      </c>
      <c r="F881" s="102" t="s">
        <v>808</v>
      </c>
      <c r="G881" s="102" t="s">
        <v>809</v>
      </c>
      <c r="H881" s="102" t="s">
        <v>810</v>
      </c>
    </row>
    <row r="882" spans="1:8" ht="25.5">
      <c r="B882" s="116" t="s">
        <v>883</v>
      </c>
      <c r="C882" s="117" t="s">
        <v>884</v>
      </c>
      <c r="D882" s="116" t="s">
        <v>125</v>
      </c>
      <c r="E882" s="116" t="s">
        <v>174</v>
      </c>
      <c r="F882" s="118">
        <v>1.103</v>
      </c>
      <c r="G882" s="119">
        <v>520.73</v>
      </c>
      <c r="H882" s="119">
        <v>574.37</v>
      </c>
    </row>
    <row r="883" spans="1:8">
      <c r="B883" s="103"/>
      <c r="C883" s="103"/>
      <c r="D883" s="103"/>
      <c r="E883" s="103"/>
      <c r="F883" s="408" t="s">
        <v>831</v>
      </c>
      <c r="G883" s="408"/>
      <c r="H883" s="120">
        <v>574.37</v>
      </c>
    </row>
    <row r="884" spans="1:8" ht="12.75" customHeight="1">
      <c r="B884" s="407" t="s">
        <v>834</v>
      </c>
      <c r="C884" s="407"/>
      <c r="D884" s="102" t="s">
        <v>806</v>
      </c>
      <c r="E884" s="102" t="s">
        <v>807</v>
      </c>
      <c r="F884" s="102" t="s">
        <v>808</v>
      </c>
      <c r="G884" s="102" t="s">
        <v>809</v>
      </c>
      <c r="H884" s="102" t="s">
        <v>810</v>
      </c>
    </row>
    <row r="885" spans="1:8">
      <c r="B885" s="116" t="s">
        <v>2136</v>
      </c>
      <c r="C885" s="117" t="s">
        <v>845</v>
      </c>
      <c r="D885" s="116" t="s">
        <v>125</v>
      </c>
      <c r="E885" s="116" t="s">
        <v>127</v>
      </c>
      <c r="F885" s="118">
        <v>0.67</v>
      </c>
      <c r="G885" s="119">
        <v>30.71</v>
      </c>
      <c r="H885" s="119">
        <v>20.58</v>
      </c>
    </row>
    <row r="886" spans="1:8">
      <c r="B886" s="116" t="s">
        <v>873</v>
      </c>
      <c r="C886" s="117" t="s">
        <v>874</v>
      </c>
      <c r="D886" s="116" t="s">
        <v>125</v>
      </c>
      <c r="E886" s="116" t="s">
        <v>127</v>
      </c>
      <c r="F886" s="118">
        <v>2.681</v>
      </c>
      <c r="G886" s="119">
        <v>31.1</v>
      </c>
      <c r="H886" s="119">
        <v>83.38</v>
      </c>
    </row>
    <row r="887" spans="1:8">
      <c r="B887" s="116" t="s">
        <v>852</v>
      </c>
      <c r="C887" s="117" t="s">
        <v>853</v>
      </c>
      <c r="D887" s="116" t="s">
        <v>125</v>
      </c>
      <c r="E887" s="116" t="s">
        <v>127</v>
      </c>
      <c r="F887" s="118">
        <v>0.67</v>
      </c>
      <c r="G887" s="119">
        <v>23.4</v>
      </c>
      <c r="H887" s="119">
        <v>15.68</v>
      </c>
    </row>
    <row r="888" spans="1:8" ht="12.75" customHeight="1">
      <c r="B888" s="103"/>
      <c r="C888" s="103"/>
      <c r="D888" s="103"/>
      <c r="E888" s="103"/>
      <c r="F888" s="408" t="s">
        <v>837</v>
      </c>
      <c r="G888" s="408"/>
      <c r="H888" s="120">
        <v>119.64</v>
      </c>
    </row>
    <row r="889" spans="1:8" ht="12.75" customHeight="1">
      <c r="B889" s="103"/>
      <c r="C889" s="103"/>
      <c r="D889" s="103"/>
      <c r="E889" s="103"/>
      <c r="F889" s="409" t="s">
        <v>585</v>
      </c>
      <c r="G889" s="409"/>
      <c r="H889" s="101">
        <v>694.48</v>
      </c>
    </row>
    <row r="890" spans="1:8">
      <c r="B890" s="142"/>
      <c r="C890" s="142"/>
      <c r="D890" s="142"/>
      <c r="E890" s="142"/>
      <c r="F890" s="410"/>
      <c r="G890" s="410"/>
      <c r="H890" s="410"/>
    </row>
    <row r="891" spans="1:8" s="245" customFormat="1" ht="12.75" customHeight="1">
      <c r="A891" s="179" t="s">
        <v>1067</v>
      </c>
      <c r="B891" s="179">
        <f>VLOOKUP(A891,ORÇAMENTO!$A$15:$F$743,2,FALSE)</f>
        <v>92759</v>
      </c>
      <c r="C891" s="404" t="str">
        <f>VLOOKUP(B891,ORÇAMENTO!$B$15:$F$743,2,FALSE)</f>
        <v>ARMAÇÃO DE PILAR OU VIGA DE ESTRUTURA CONVENCIONAL DE CONCRETO ARMADO UTILIZANDO AÇO CA-60 DE 5,0 MM - MONTAGEM. AF_06/2022</v>
      </c>
      <c r="D891" s="405"/>
      <c r="E891" s="405"/>
      <c r="F891" s="405"/>
      <c r="G891" s="406"/>
      <c r="H891" s="121" t="str">
        <f>VLOOKUP(B891,ORÇAMENTO!$B$15:$F$743,4,FALSE)</f>
        <v>KG</v>
      </c>
    </row>
    <row r="892" spans="1:8">
      <c r="B892" s="407" t="s">
        <v>820</v>
      </c>
      <c r="C892" s="407"/>
      <c r="D892" s="102" t="s">
        <v>806</v>
      </c>
      <c r="E892" s="102" t="s">
        <v>807</v>
      </c>
      <c r="F892" s="102" t="s">
        <v>808</v>
      </c>
      <c r="G892" s="102" t="s">
        <v>809</v>
      </c>
      <c r="H892" s="102" t="s">
        <v>810</v>
      </c>
    </row>
    <row r="893" spans="1:8">
      <c r="B893" s="116" t="s">
        <v>869</v>
      </c>
      <c r="C893" s="117" t="s">
        <v>870</v>
      </c>
      <c r="D893" s="116" t="s">
        <v>125</v>
      </c>
      <c r="E893" s="116" t="s">
        <v>217</v>
      </c>
      <c r="F893" s="118">
        <v>2.5000000000000001E-2</v>
      </c>
      <c r="G893" s="119">
        <v>17</v>
      </c>
      <c r="H893" s="119">
        <v>0.43</v>
      </c>
    </row>
    <row r="894" spans="1:8" ht="25.5">
      <c r="B894" s="116" t="s">
        <v>2200</v>
      </c>
      <c r="C894" s="117" t="s">
        <v>2201</v>
      </c>
      <c r="D894" s="116" t="s">
        <v>125</v>
      </c>
      <c r="E894" s="116" t="s">
        <v>150</v>
      </c>
      <c r="F894" s="118">
        <v>1.19</v>
      </c>
      <c r="G894" s="119">
        <v>0.22</v>
      </c>
      <c r="H894" s="119">
        <v>0.26</v>
      </c>
    </row>
    <row r="895" spans="1:8">
      <c r="B895" s="103"/>
      <c r="C895" s="103"/>
      <c r="D895" s="103"/>
      <c r="E895" s="103"/>
      <c r="F895" s="408" t="s">
        <v>831</v>
      </c>
      <c r="G895" s="408"/>
      <c r="H895" s="120">
        <v>0.69</v>
      </c>
    </row>
    <row r="896" spans="1:8" ht="12.75" customHeight="1">
      <c r="B896" s="407" t="s">
        <v>834</v>
      </c>
      <c r="C896" s="407"/>
      <c r="D896" s="102" t="s">
        <v>806</v>
      </c>
      <c r="E896" s="102" t="s">
        <v>807</v>
      </c>
      <c r="F896" s="102" t="s">
        <v>808</v>
      </c>
      <c r="G896" s="102" t="s">
        <v>809</v>
      </c>
      <c r="H896" s="102" t="s">
        <v>810</v>
      </c>
    </row>
    <row r="897" spans="1:8">
      <c r="B897" s="116" t="s">
        <v>2202</v>
      </c>
      <c r="C897" s="117" t="s">
        <v>871</v>
      </c>
      <c r="D897" s="116" t="s">
        <v>125</v>
      </c>
      <c r="E897" s="116" t="s">
        <v>127</v>
      </c>
      <c r="F897" s="118">
        <v>1.7500000000000002E-2</v>
      </c>
      <c r="G897" s="119">
        <v>24.21</v>
      </c>
      <c r="H897" s="119">
        <v>0.42</v>
      </c>
    </row>
    <row r="898" spans="1:8">
      <c r="B898" s="116" t="s">
        <v>2203</v>
      </c>
      <c r="C898" s="117" t="s">
        <v>872</v>
      </c>
      <c r="D898" s="116" t="s">
        <v>125</v>
      </c>
      <c r="E898" s="116" t="s">
        <v>127</v>
      </c>
      <c r="F898" s="118">
        <v>0.1069</v>
      </c>
      <c r="G898" s="119">
        <v>30.85</v>
      </c>
      <c r="H898" s="119">
        <v>3.3</v>
      </c>
    </row>
    <row r="899" spans="1:8" ht="12.75" customHeight="1">
      <c r="B899" s="103"/>
      <c r="C899" s="103"/>
      <c r="D899" s="103"/>
      <c r="E899" s="103"/>
      <c r="F899" s="408" t="s">
        <v>837</v>
      </c>
      <c r="G899" s="408"/>
      <c r="H899" s="120">
        <v>3.72</v>
      </c>
    </row>
    <row r="900" spans="1:8">
      <c r="B900" s="407" t="s">
        <v>813</v>
      </c>
      <c r="C900" s="407"/>
      <c r="D900" s="102" t="s">
        <v>806</v>
      </c>
      <c r="E900" s="102" t="s">
        <v>807</v>
      </c>
      <c r="F900" s="102" t="s">
        <v>808</v>
      </c>
      <c r="G900" s="102" t="s">
        <v>809</v>
      </c>
      <c r="H900" s="102" t="s">
        <v>810</v>
      </c>
    </row>
    <row r="901" spans="1:8">
      <c r="B901" s="116" t="s">
        <v>2243</v>
      </c>
      <c r="C901" s="117" t="s">
        <v>2244</v>
      </c>
      <c r="D901" s="116" t="s">
        <v>125</v>
      </c>
      <c r="E901" s="116" t="s">
        <v>217</v>
      </c>
      <c r="F901" s="118">
        <v>1</v>
      </c>
      <c r="G901" s="119">
        <v>10.62</v>
      </c>
      <c r="H901" s="119">
        <v>10.62</v>
      </c>
    </row>
    <row r="902" spans="1:8">
      <c r="B902" s="103"/>
      <c r="C902" s="103"/>
      <c r="D902" s="103"/>
      <c r="E902" s="103"/>
      <c r="F902" s="408" t="s">
        <v>814</v>
      </c>
      <c r="G902" s="408"/>
      <c r="H902" s="120">
        <v>10.62</v>
      </c>
    </row>
    <row r="903" spans="1:8" ht="12.75" customHeight="1">
      <c r="B903" s="103"/>
      <c r="C903" s="103"/>
      <c r="D903" s="103"/>
      <c r="E903" s="103"/>
      <c r="F903" s="409" t="s">
        <v>585</v>
      </c>
      <c r="G903" s="409"/>
      <c r="H903" s="101">
        <v>15.01</v>
      </c>
    </row>
    <row r="904" spans="1:8">
      <c r="B904" s="142"/>
      <c r="C904" s="142"/>
      <c r="D904" s="142"/>
      <c r="E904" s="142"/>
      <c r="F904" s="410"/>
      <c r="G904" s="410"/>
      <c r="H904" s="410"/>
    </row>
    <row r="905" spans="1:8" s="245" customFormat="1" ht="12.75" customHeight="1">
      <c r="A905" s="179" t="s">
        <v>1068</v>
      </c>
      <c r="B905" s="179">
        <f>VLOOKUP(A905,ORÇAMENTO!$A$15:$F$743,2,FALSE)</f>
        <v>92760</v>
      </c>
      <c r="C905" s="404" t="str">
        <f>VLOOKUP(B905,ORÇAMENTO!$B$15:$F$743,2,FALSE)</f>
        <v>ARMAÇÃO DE PILAR OU VIGA DE ESTRUTURA CONVENCIONAL DE CONCRETO ARMADO UTILIZANDO AÇO CA-50 DE 6,3 MM - MONTAGEM. AF_06/2022</v>
      </c>
      <c r="D905" s="405"/>
      <c r="E905" s="405"/>
      <c r="F905" s="405"/>
      <c r="G905" s="406"/>
      <c r="H905" s="121" t="str">
        <f>VLOOKUP(B905,ORÇAMENTO!$B$15:$F$743,4,FALSE)</f>
        <v>KG</v>
      </c>
    </row>
    <row r="906" spans="1:8">
      <c r="B906" s="407" t="s">
        <v>820</v>
      </c>
      <c r="C906" s="407"/>
      <c r="D906" s="102" t="s">
        <v>806</v>
      </c>
      <c r="E906" s="102" t="s">
        <v>807</v>
      </c>
      <c r="F906" s="102" t="s">
        <v>808</v>
      </c>
      <c r="G906" s="102" t="s">
        <v>809</v>
      </c>
      <c r="H906" s="102" t="s">
        <v>810</v>
      </c>
    </row>
    <row r="907" spans="1:8">
      <c r="B907" s="116" t="s">
        <v>869</v>
      </c>
      <c r="C907" s="117" t="s">
        <v>870</v>
      </c>
      <c r="D907" s="116" t="s">
        <v>125</v>
      </c>
      <c r="E907" s="116" t="s">
        <v>217</v>
      </c>
      <c r="F907" s="118">
        <v>2.5000000000000001E-2</v>
      </c>
      <c r="G907" s="119">
        <v>17</v>
      </c>
      <c r="H907" s="119">
        <v>0.43</v>
      </c>
    </row>
    <row r="908" spans="1:8" ht="25.5">
      <c r="B908" s="116" t="s">
        <v>2200</v>
      </c>
      <c r="C908" s="117" t="s">
        <v>2201</v>
      </c>
      <c r="D908" s="116" t="s">
        <v>125</v>
      </c>
      <c r="E908" s="116" t="s">
        <v>150</v>
      </c>
      <c r="F908" s="118">
        <v>0.97</v>
      </c>
      <c r="G908" s="119">
        <v>0.22</v>
      </c>
      <c r="H908" s="119">
        <v>0.21</v>
      </c>
    </row>
    <row r="909" spans="1:8">
      <c r="B909" s="103"/>
      <c r="C909" s="103"/>
      <c r="D909" s="103"/>
      <c r="E909" s="103"/>
      <c r="F909" s="408" t="s">
        <v>831</v>
      </c>
      <c r="G909" s="408"/>
      <c r="H909" s="120">
        <v>0.64</v>
      </c>
    </row>
    <row r="910" spans="1:8" ht="12.75" customHeight="1">
      <c r="B910" s="407" t="s">
        <v>834</v>
      </c>
      <c r="C910" s="407"/>
      <c r="D910" s="102" t="s">
        <v>806</v>
      </c>
      <c r="E910" s="102" t="s">
        <v>807</v>
      </c>
      <c r="F910" s="102" t="s">
        <v>808</v>
      </c>
      <c r="G910" s="102" t="s">
        <v>809</v>
      </c>
      <c r="H910" s="102" t="s">
        <v>810</v>
      </c>
    </row>
    <row r="911" spans="1:8">
      <c r="B911" s="116" t="s">
        <v>2202</v>
      </c>
      <c r="C911" s="117" t="s">
        <v>871</v>
      </c>
      <c r="D911" s="116" t="s">
        <v>125</v>
      </c>
      <c r="E911" s="116" t="s">
        <v>127</v>
      </c>
      <c r="F911" s="118">
        <v>1.29E-2</v>
      </c>
      <c r="G911" s="119">
        <v>24.21</v>
      </c>
      <c r="H911" s="119">
        <v>0.31</v>
      </c>
    </row>
    <row r="912" spans="1:8">
      <c r="B912" s="116" t="s">
        <v>2203</v>
      </c>
      <c r="C912" s="117" t="s">
        <v>872</v>
      </c>
      <c r="D912" s="116" t="s">
        <v>125</v>
      </c>
      <c r="E912" s="116" t="s">
        <v>127</v>
      </c>
      <c r="F912" s="118">
        <v>7.9000000000000001E-2</v>
      </c>
      <c r="G912" s="119">
        <v>30.85</v>
      </c>
      <c r="H912" s="119">
        <v>2.44</v>
      </c>
    </row>
    <row r="913" spans="1:8" ht="12.75" customHeight="1">
      <c r="B913" s="103"/>
      <c r="C913" s="103"/>
      <c r="D913" s="103"/>
      <c r="E913" s="103"/>
      <c r="F913" s="408" t="s">
        <v>837</v>
      </c>
      <c r="G913" s="408"/>
      <c r="H913" s="120">
        <v>2.75</v>
      </c>
    </row>
    <row r="914" spans="1:8">
      <c r="B914" s="407" t="s">
        <v>813</v>
      </c>
      <c r="C914" s="407"/>
      <c r="D914" s="102" t="s">
        <v>806</v>
      </c>
      <c r="E914" s="102" t="s">
        <v>807</v>
      </c>
      <c r="F914" s="102" t="s">
        <v>808</v>
      </c>
      <c r="G914" s="102" t="s">
        <v>809</v>
      </c>
      <c r="H914" s="102" t="s">
        <v>810</v>
      </c>
    </row>
    <row r="915" spans="1:8">
      <c r="B915" s="116" t="s">
        <v>2204</v>
      </c>
      <c r="C915" s="117" t="s">
        <v>2205</v>
      </c>
      <c r="D915" s="116" t="s">
        <v>125</v>
      </c>
      <c r="E915" s="116" t="s">
        <v>217</v>
      </c>
      <c r="F915" s="118">
        <v>1</v>
      </c>
      <c r="G915" s="119">
        <v>10.66</v>
      </c>
      <c r="H915" s="119">
        <v>10.66</v>
      </c>
    </row>
    <row r="916" spans="1:8">
      <c r="B916" s="103"/>
      <c r="C916" s="103"/>
      <c r="D916" s="103"/>
      <c r="E916" s="103"/>
      <c r="F916" s="408" t="s">
        <v>814</v>
      </c>
      <c r="G916" s="408"/>
      <c r="H916" s="120">
        <v>10.66</v>
      </c>
    </row>
    <row r="917" spans="1:8" ht="12.75" customHeight="1">
      <c r="B917" s="103"/>
      <c r="C917" s="103"/>
      <c r="D917" s="103"/>
      <c r="E917" s="103"/>
      <c r="F917" s="409" t="s">
        <v>585</v>
      </c>
      <c r="G917" s="409"/>
      <c r="H917" s="101">
        <v>14.03</v>
      </c>
    </row>
    <row r="918" spans="1:8">
      <c r="B918" s="142"/>
      <c r="C918" s="142"/>
      <c r="D918" s="142"/>
      <c r="E918" s="142"/>
      <c r="F918" s="410"/>
      <c r="G918" s="410"/>
      <c r="H918" s="410"/>
    </row>
    <row r="919" spans="1:8" s="245" customFormat="1" ht="12.75" customHeight="1">
      <c r="A919" s="179" t="s">
        <v>1069</v>
      </c>
      <c r="B919" s="179">
        <f>VLOOKUP(A919,ORÇAMENTO!$A$15:$F$743,2,FALSE)</f>
        <v>92761</v>
      </c>
      <c r="C919" s="404" t="str">
        <f>VLOOKUP(B919,ORÇAMENTO!$B$15:$F$743,2,FALSE)</f>
        <v>ARMAÇÃO DE PILAR OU VIGA DE ESTRUTURA CONVENCIONAL DE CONCRETO ARMADO UTILIZANDO AÇO CA-50 DE 8,0 MM - MONTAGEM. AF_06/2022</v>
      </c>
      <c r="D919" s="405"/>
      <c r="E919" s="405"/>
      <c r="F919" s="405"/>
      <c r="G919" s="406"/>
      <c r="H919" s="121" t="str">
        <f>VLOOKUP(B919,ORÇAMENTO!$B$15:$F$743,4,FALSE)</f>
        <v>KG</v>
      </c>
    </row>
    <row r="920" spans="1:8">
      <c r="B920" s="407" t="s">
        <v>820</v>
      </c>
      <c r="C920" s="407"/>
      <c r="D920" s="102" t="s">
        <v>806</v>
      </c>
      <c r="E920" s="102" t="s">
        <v>807</v>
      </c>
      <c r="F920" s="102" t="s">
        <v>808</v>
      </c>
      <c r="G920" s="102" t="s">
        <v>809</v>
      </c>
      <c r="H920" s="102" t="s">
        <v>810</v>
      </c>
    </row>
    <row r="921" spans="1:8">
      <c r="B921" s="116" t="s">
        <v>869</v>
      </c>
      <c r="C921" s="117" t="s">
        <v>870</v>
      </c>
      <c r="D921" s="116" t="s">
        <v>125</v>
      </c>
      <c r="E921" s="116" t="s">
        <v>217</v>
      </c>
      <c r="F921" s="118">
        <v>2.5000000000000001E-2</v>
      </c>
      <c r="G921" s="119">
        <v>17</v>
      </c>
      <c r="H921" s="119">
        <v>0.43</v>
      </c>
    </row>
    <row r="922" spans="1:8" ht="25.5">
      <c r="B922" s="116" t="s">
        <v>2200</v>
      </c>
      <c r="C922" s="117" t="s">
        <v>2201</v>
      </c>
      <c r="D922" s="116" t="s">
        <v>125</v>
      </c>
      <c r="E922" s="116" t="s">
        <v>150</v>
      </c>
      <c r="F922" s="118">
        <v>0.74299999999999999</v>
      </c>
      <c r="G922" s="119">
        <v>0.22</v>
      </c>
      <c r="H922" s="119">
        <v>0.16</v>
      </c>
    </row>
    <row r="923" spans="1:8">
      <c r="B923" s="103"/>
      <c r="C923" s="103"/>
      <c r="D923" s="103"/>
      <c r="E923" s="103"/>
      <c r="F923" s="408" t="s">
        <v>831</v>
      </c>
      <c r="G923" s="408"/>
      <c r="H923" s="120">
        <v>0.59</v>
      </c>
    </row>
    <row r="924" spans="1:8" ht="12.75" customHeight="1">
      <c r="B924" s="407" t="s">
        <v>834</v>
      </c>
      <c r="C924" s="407"/>
      <c r="D924" s="102" t="s">
        <v>806</v>
      </c>
      <c r="E924" s="102" t="s">
        <v>807</v>
      </c>
      <c r="F924" s="102" t="s">
        <v>808</v>
      </c>
      <c r="G924" s="102" t="s">
        <v>809</v>
      </c>
      <c r="H924" s="102" t="s">
        <v>810</v>
      </c>
    </row>
    <row r="925" spans="1:8">
      <c r="B925" s="116" t="s">
        <v>2202</v>
      </c>
      <c r="C925" s="117" t="s">
        <v>871</v>
      </c>
      <c r="D925" s="116" t="s">
        <v>125</v>
      </c>
      <c r="E925" s="116" t="s">
        <v>127</v>
      </c>
      <c r="F925" s="118">
        <v>9.1999999999999998E-3</v>
      </c>
      <c r="G925" s="119">
        <v>24.21</v>
      </c>
      <c r="H925" s="119">
        <v>0.22</v>
      </c>
    </row>
    <row r="926" spans="1:8">
      <c r="B926" s="116" t="s">
        <v>2203</v>
      </c>
      <c r="C926" s="117" t="s">
        <v>872</v>
      </c>
      <c r="D926" s="116" t="s">
        <v>125</v>
      </c>
      <c r="E926" s="116" t="s">
        <v>127</v>
      </c>
      <c r="F926" s="118">
        <v>5.6099999999999997E-2</v>
      </c>
      <c r="G926" s="119">
        <v>30.85</v>
      </c>
      <c r="H926" s="119">
        <v>1.73</v>
      </c>
    </row>
    <row r="927" spans="1:8" ht="12.75" customHeight="1">
      <c r="B927" s="103"/>
      <c r="C927" s="103"/>
      <c r="D927" s="103"/>
      <c r="E927" s="103"/>
      <c r="F927" s="408" t="s">
        <v>837</v>
      </c>
      <c r="G927" s="408"/>
      <c r="H927" s="120">
        <v>1.95</v>
      </c>
    </row>
    <row r="928" spans="1:8">
      <c r="B928" s="407" t="s">
        <v>813</v>
      </c>
      <c r="C928" s="407"/>
      <c r="D928" s="102" t="s">
        <v>806</v>
      </c>
      <c r="E928" s="102" t="s">
        <v>807</v>
      </c>
      <c r="F928" s="102" t="s">
        <v>808</v>
      </c>
      <c r="G928" s="102" t="s">
        <v>809</v>
      </c>
      <c r="H928" s="102" t="s">
        <v>810</v>
      </c>
    </row>
    <row r="929" spans="1:8">
      <c r="B929" s="116" t="s">
        <v>2245</v>
      </c>
      <c r="C929" s="117" t="s">
        <v>2246</v>
      </c>
      <c r="D929" s="116" t="s">
        <v>125</v>
      </c>
      <c r="E929" s="116" t="s">
        <v>217</v>
      </c>
      <c r="F929" s="118">
        <v>1</v>
      </c>
      <c r="G929" s="119">
        <v>10.57</v>
      </c>
      <c r="H929" s="119">
        <v>10.57</v>
      </c>
    </row>
    <row r="930" spans="1:8">
      <c r="B930" s="103"/>
      <c r="C930" s="103"/>
      <c r="D930" s="103"/>
      <c r="E930" s="103"/>
      <c r="F930" s="408" t="s">
        <v>814</v>
      </c>
      <c r="G930" s="408"/>
      <c r="H930" s="120">
        <v>10.57</v>
      </c>
    </row>
    <row r="931" spans="1:8" ht="12.75" customHeight="1">
      <c r="B931" s="103"/>
      <c r="C931" s="103"/>
      <c r="D931" s="103"/>
      <c r="E931" s="103"/>
      <c r="F931" s="409" t="s">
        <v>585</v>
      </c>
      <c r="G931" s="409"/>
      <c r="H931" s="101">
        <v>13.1</v>
      </c>
    </row>
    <row r="932" spans="1:8">
      <c r="B932" s="142"/>
      <c r="C932" s="142"/>
      <c r="D932" s="142"/>
      <c r="E932" s="142"/>
      <c r="F932" s="410"/>
      <c r="G932" s="410"/>
      <c r="H932" s="410"/>
    </row>
    <row r="933" spans="1:8" s="245" customFormat="1" ht="12.75" customHeight="1">
      <c r="A933" s="179" t="s">
        <v>1070</v>
      </c>
      <c r="B933" s="179">
        <f>VLOOKUP(A933,ORÇAMENTO!$A$15:$F$743,2,FALSE)</f>
        <v>92762</v>
      </c>
      <c r="C933" s="404" t="str">
        <f>VLOOKUP(B933,ORÇAMENTO!$B$15:$F$743,2,FALSE)</f>
        <v>ARMAÇÃO DE PILAR OU VIGA DE ESTRUTURA CONVENCIONAL DE CONCRETO ARMADO UTILIZANDO AÇO CA-50 DE 10,0 MM - MONTAGEM. AF_06/2022</v>
      </c>
      <c r="D933" s="405"/>
      <c r="E933" s="405"/>
      <c r="F933" s="405"/>
      <c r="G933" s="406"/>
      <c r="H933" s="121" t="str">
        <f>VLOOKUP(B933,ORÇAMENTO!$B$15:$F$743,4,FALSE)</f>
        <v>KG</v>
      </c>
    </row>
    <row r="934" spans="1:8">
      <c r="B934" s="407" t="s">
        <v>820</v>
      </c>
      <c r="C934" s="407"/>
      <c r="D934" s="102" t="s">
        <v>806</v>
      </c>
      <c r="E934" s="102" t="s">
        <v>807</v>
      </c>
      <c r="F934" s="102" t="s">
        <v>808</v>
      </c>
      <c r="G934" s="102" t="s">
        <v>809</v>
      </c>
      <c r="H934" s="102" t="s">
        <v>810</v>
      </c>
    </row>
    <row r="935" spans="1:8">
      <c r="B935" s="116" t="s">
        <v>869</v>
      </c>
      <c r="C935" s="117" t="s">
        <v>870</v>
      </c>
      <c r="D935" s="116" t="s">
        <v>125</v>
      </c>
      <c r="E935" s="116" t="s">
        <v>217</v>
      </c>
      <c r="F935" s="118">
        <v>2.5000000000000001E-2</v>
      </c>
      <c r="G935" s="119">
        <v>17</v>
      </c>
      <c r="H935" s="119">
        <v>0.43</v>
      </c>
    </row>
    <row r="936" spans="1:8" ht="25.5">
      <c r="B936" s="116" t="s">
        <v>2200</v>
      </c>
      <c r="C936" s="117" t="s">
        <v>2201</v>
      </c>
      <c r="D936" s="116" t="s">
        <v>125</v>
      </c>
      <c r="E936" s="116" t="s">
        <v>150</v>
      </c>
      <c r="F936" s="118">
        <v>0.54300000000000004</v>
      </c>
      <c r="G936" s="119">
        <v>0.22</v>
      </c>
      <c r="H936" s="119">
        <v>0.12</v>
      </c>
    </row>
    <row r="937" spans="1:8">
      <c r="B937" s="103"/>
      <c r="C937" s="103"/>
      <c r="D937" s="103"/>
      <c r="E937" s="103"/>
      <c r="F937" s="408" t="s">
        <v>831</v>
      </c>
      <c r="G937" s="408"/>
      <c r="H937" s="120">
        <v>0.55000000000000004</v>
      </c>
    </row>
    <row r="938" spans="1:8" ht="12.75" customHeight="1">
      <c r="B938" s="407" t="s">
        <v>834</v>
      </c>
      <c r="C938" s="407"/>
      <c r="D938" s="102" t="s">
        <v>806</v>
      </c>
      <c r="E938" s="102" t="s">
        <v>807</v>
      </c>
      <c r="F938" s="102" t="s">
        <v>808</v>
      </c>
      <c r="G938" s="102" t="s">
        <v>809</v>
      </c>
      <c r="H938" s="102" t="s">
        <v>810</v>
      </c>
    </row>
    <row r="939" spans="1:8">
      <c r="B939" s="116" t="s">
        <v>2202</v>
      </c>
      <c r="C939" s="117" t="s">
        <v>871</v>
      </c>
      <c r="D939" s="116" t="s">
        <v>125</v>
      </c>
      <c r="E939" s="116" t="s">
        <v>127</v>
      </c>
      <c r="F939" s="118">
        <v>6.4000000000000003E-3</v>
      </c>
      <c r="G939" s="119">
        <v>24.21</v>
      </c>
      <c r="H939" s="119">
        <v>0.15</v>
      </c>
    </row>
    <row r="940" spans="1:8">
      <c r="B940" s="116" t="s">
        <v>2203</v>
      </c>
      <c r="C940" s="117" t="s">
        <v>872</v>
      </c>
      <c r="D940" s="116" t="s">
        <v>125</v>
      </c>
      <c r="E940" s="116" t="s">
        <v>127</v>
      </c>
      <c r="F940" s="118">
        <v>3.9199999999999999E-2</v>
      </c>
      <c r="G940" s="119">
        <v>30.85</v>
      </c>
      <c r="H940" s="119">
        <v>1.21</v>
      </c>
    </row>
    <row r="941" spans="1:8" ht="12.75" customHeight="1">
      <c r="B941" s="103"/>
      <c r="C941" s="103"/>
      <c r="D941" s="103"/>
      <c r="E941" s="103"/>
      <c r="F941" s="408" t="s">
        <v>837</v>
      </c>
      <c r="G941" s="408"/>
      <c r="H941" s="120">
        <v>1.36</v>
      </c>
    </row>
    <row r="942" spans="1:8">
      <c r="B942" s="407" t="s">
        <v>813</v>
      </c>
      <c r="C942" s="407"/>
      <c r="D942" s="102" t="s">
        <v>806</v>
      </c>
      <c r="E942" s="102" t="s">
        <v>807</v>
      </c>
      <c r="F942" s="102" t="s">
        <v>808</v>
      </c>
      <c r="G942" s="102" t="s">
        <v>809</v>
      </c>
      <c r="H942" s="102" t="s">
        <v>810</v>
      </c>
    </row>
    <row r="943" spans="1:8">
      <c r="B943" s="116" t="s">
        <v>2247</v>
      </c>
      <c r="C943" s="117" t="s">
        <v>2248</v>
      </c>
      <c r="D943" s="116" t="s">
        <v>125</v>
      </c>
      <c r="E943" s="116" t="s">
        <v>217</v>
      </c>
      <c r="F943" s="118">
        <v>1</v>
      </c>
      <c r="G943" s="119">
        <v>9.74</v>
      </c>
      <c r="H943" s="119">
        <v>9.74</v>
      </c>
    </row>
    <row r="944" spans="1:8">
      <c r="B944" s="103"/>
      <c r="C944" s="103"/>
      <c r="D944" s="103"/>
      <c r="E944" s="103"/>
      <c r="F944" s="408" t="s">
        <v>814</v>
      </c>
      <c r="G944" s="408"/>
      <c r="H944" s="120">
        <v>9.74</v>
      </c>
    </row>
    <row r="945" spans="1:8" ht="12.75" customHeight="1">
      <c r="B945" s="103"/>
      <c r="C945" s="103"/>
      <c r="D945" s="103"/>
      <c r="E945" s="103"/>
      <c r="F945" s="409" t="s">
        <v>585</v>
      </c>
      <c r="G945" s="409"/>
      <c r="H945" s="101">
        <v>11.62</v>
      </c>
    </row>
    <row r="946" spans="1:8">
      <c r="B946" s="142"/>
      <c r="C946" s="142"/>
      <c r="D946" s="142"/>
      <c r="E946" s="142"/>
      <c r="F946" s="410"/>
      <c r="G946" s="410"/>
      <c r="H946" s="410"/>
    </row>
    <row r="947" spans="1:8" s="245" customFormat="1" ht="12.75" customHeight="1">
      <c r="A947" s="179" t="s">
        <v>1071</v>
      </c>
      <c r="B947" s="179">
        <f>VLOOKUP(A947,ORÇAMENTO!$A$15:$F$743,2,FALSE)</f>
        <v>92763</v>
      </c>
      <c r="C947" s="404" t="str">
        <f>VLOOKUP(B947,ORÇAMENTO!$B$15:$F$743,2,FALSE)</f>
        <v>ARMAÇÃO DE PILAR OU VIGA DE ESTRUTURA CONVENCIONAL DE CONCRETO ARMADO UTILIZANDO AÇO CA-50 DE 12,5 MM - MONTAGEM. AF_06/2022</v>
      </c>
      <c r="D947" s="405"/>
      <c r="E947" s="405"/>
      <c r="F947" s="405"/>
      <c r="G947" s="406"/>
      <c r="H947" s="121" t="str">
        <f>VLOOKUP(B947,ORÇAMENTO!$B$15:$F$743,4,FALSE)</f>
        <v>KG</v>
      </c>
    </row>
    <row r="948" spans="1:8">
      <c r="B948" s="407" t="s">
        <v>820</v>
      </c>
      <c r="C948" s="407"/>
      <c r="D948" s="102" t="s">
        <v>806</v>
      </c>
      <c r="E948" s="102" t="s">
        <v>807</v>
      </c>
      <c r="F948" s="102" t="s">
        <v>808</v>
      </c>
      <c r="G948" s="102" t="s">
        <v>809</v>
      </c>
      <c r="H948" s="102" t="s">
        <v>810</v>
      </c>
    </row>
    <row r="949" spans="1:8">
      <c r="B949" s="116" t="s">
        <v>869</v>
      </c>
      <c r="C949" s="117" t="s">
        <v>870</v>
      </c>
      <c r="D949" s="116" t="s">
        <v>125</v>
      </c>
      <c r="E949" s="116" t="s">
        <v>217</v>
      </c>
      <c r="F949" s="118">
        <v>2.5000000000000001E-2</v>
      </c>
      <c r="G949" s="119">
        <v>17</v>
      </c>
      <c r="H949" s="119">
        <v>0.43</v>
      </c>
    </row>
    <row r="950" spans="1:8" ht="25.5">
      <c r="B950" s="116" t="s">
        <v>2200</v>
      </c>
      <c r="C950" s="117" t="s">
        <v>2201</v>
      </c>
      <c r="D950" s="116" t="s">
        <v>125</v>
      </c>
      <c r="E950" s="116" t="s">
        <v>150</v>
      </c>
      <c r="F950" s="118">
        <v>0.36699999999999999</v>
      </c>
      <c r="G950" s="119">
        <v>0.22</v>
      </c>
      <c r="H950" s="119">
        <v>0.08</v>
      </c>
    </row>
    <row r="951" spans="1:8">
      <c r="B951" s="103"/>
      <c r="C951" s="103"/>
      <c r="D951" s="103"/>
      <c r="E951" s="103"/>
      <c r="F951" s="408" t="s">
        <v>831</v>
      </c>
      <c r="G951" s="408"/>
      <c r="H951" s="120">
        <v>0.51</v>
      </c>
    </row>
    <row r="952" spans="1:8" ht="12.75" customHeight="1">
      <c r="B952" s="407" t="s">
        <v>834</v>
      </c>
      <c r="C952" s="407"/>
      <c r="D952" s="102" t="s">
        <v>806</v>
      </c>
      <c r="E952" s="102" t="s">
        <v>807</v>
      </c>
      <c r="F952" s="102" t="s">
        <v>808</v>
      </c>
      <c r="G952" s="102" t="s">
        <v>809</v>
      </c>
      <c r="H952" s="102" t="s">
        <v>810</v>
      </c>
    </row>
    <row r="953" spans="1:8">
      <c r="B953" s="116" t="s">
        <v>2202</v>
      </c>
      <c r="C953" s="117" t="s">
        <v>871</v>
      </c>
      <c r="D953" s="116" t="s">
        <v>125</v>
      </c>
      <c r="E953" s="116" t="s">
        <v>127</v>
      </c>
      <c r="F953" s="118">
        <v>4.1999999999999997E-3</v>
      </c>
      <c r="G953" s="119">
        <v>24.21</v>
      </c>
      <c r="H953" s="119">
        <v>0.1</v>
      </c>
    </row>
    <row r="954" spans="1:8">
      <c r="B954" s="116" t="s">
        <v>2203</v>
      </c>
      <c r="C954" s="117" t="s">
        <v>872</v>
      </c>
      <c r="D954" s="116" t="s">
        <v>125</v>
      </c>
      <c r="E954" s="116" t="s">
        <v>127</v>
      </c>
      <c r="F954" s="118">
        <v>2.5700000000000001E-2</v>
      </c>
      <c r="G954" s="119">
        <v>30.85</v>
      </c>
      <c r="H954" s="119">
        <v>0.79</v>
      </c>
    </row>
    <row r="955" spans="1:8" ht="12.75" customHeight="1">
      <c r="B955" s="103"/>
      <c r="C955" s="103"/>
      <c r="D955" s="103"/>
      <c r="E955" s="103"/>
      <c r="F955" s="408" t="s">
        <v>837</v>
      </c>
      <c r="G955" s="408"/>
      <c r="H955" s="120">
        <v>0.89</v>
      </c>
    </row>
    <row r="956" spans="1:8">
      <c r="B956" s="407" t="s">
        <v>813</v>
      </c>
      <c r="C956" s="407"/>
      <c r="D956" s="102" t="s">
        <v>806</v>
      </c>
      <c r="E956" s="102" t="s">
        <v>807</v>
      </c>
      <c r="F956" s="102" t="s">
        <v>808</v>
      </c>
      <c r="G956" s="102" t="s">
        <v>809</v>
      </c>
      <c r="H956" s="102" t="s">
        <v>810</v>
      </c>
    </row>
    <row r="957" spans="1:8">
      <c r="B957" s="116" t="s">
        <v>2206</v>
      </c>
      <c r="C957" s="117" t="s">
        <v>2207</v>
      </c>
      <c r="D957" s="116" t="s">
        <v>125</v>
      </c>
      <c r="E957" s="116" t="s">
        <v>217</v>
      </c>
      <c r="F957" s="118">
        <v>1</v>
      </c>
      <c r="G957" s="119">
        <v>8.33</v>
      </c>
      <c r="H957" s="119">
        <v>8.33</v>
      </c>
    </row>
    <row r="958" spans="1:8">
      <c r="B958" s="103"/>
      <c r="C958" s="103"/>
      <c r="D958" s="103"/>
      <c r="E958" s="103"/>
      <c r="F958" s="408" t="s">
        <v>814</v>
      </c>
      <c r="G958" s="408"/>
      <c r="H958" s="120">
        <v>8.33</v>
      </c>
    </row>
    <row r="959" spans="1:8" ht="12.75" customHeight="1">
      <c r="B959" s="103"/>
      <c r="C959" s="103"/>
      <c r="D959" s="103"/>
      <c r="E959" s="103"/>
      <c r="F959" s="409" t="s">
        <v>585</v>
      </c>
      <c r="G959" s="409"/>
      <c r="H959" s="101">
        <v>9.7200000000000006</v>
      </c>
    </row>
    <row r="960" spans="1:8">
      <c r="B960" s="142"/>
      <c r="C960" s="142"/>
      <c r="D960" s="142"/>
      <c r="E960" s="142"/>
      <c r="F960" s="410"/>
      <c r="G960" s="410"/>
      <c r="H960" s="410"/>
    </row>
    <row r="961" spans="1:8" s="245" customFormat="1" ht="12.75" customHeight="1">
      <c r="A961" s="179" t="s">
        <v>1072</v>
      </c>
      <c r="B961" s="179">
        <f>VLOOKUP(A961,ORÇAMENTO!$A$15:$F$743,2,FALSE)</f>
        <v>92764</v>
      </c>
      <c r="C961" s="404" t="str">
        <f>VLOOKUP(B961,ORÇAMENTO!$B$15:$F$743,2,FALSE)</f>
        <v>ARMAÇÃO DE PILAR OU VIGA DE ESTRUTURA CONVENCIONAL DE CONCRETO ARMADO UTILIZANDO AÇO CA-50 DE 16,0 MM - MONTAGEM. AF_06/2022</v>
      </c>
      <c r="D961" s="405"/>
      <c r="E961" s="405"/>
      <c r="F961" s="405"/>
      <c r="G961" s="406"/>
      <c r="H961" s="121" t="str">
        <f>VLOOKUP(B961,ORÇAMENTO!$B$15:$F$743,4,FALSE)</f>
        <v>KG</v>
      </c>
    </row>
    <row r="962" spans="1:8">
      <c r="B962" s="407" t="s">
        <v>820</v>
      </c>
      <c r="C962" s="407"/>
      <c r="D962" s="102" t="s">
        <v>806</v>
      </c>
      <c r="E962" s="102" t="s">
        <v>807</v>
      </c>
      <c r="F962" s="102" t="s">
        <v>808</v>
      </c>
      <c r="G962" s="102" t="s">
        <v>809</v>
      </c>
      <c r="H962" s="102" t="s">
        <v>810</v>
      </c>
    </row>
    <row r="963" spans="1:8">
      <c r="B963" s="116" t="s">
        <v>869</v>
      </c>
      <c r="C963" s="117" t="s">
        <v>870</v>
      </c>
      <c r="D963" s="116" t="s">
        <v>125</v>
      </c>
      <c r="E963" s="116" t="s">
        <v>217</v>
      </c>
      <c r="F963" s="118">
        <v>2.5000000000000001E-2</v>
      </c>
      <c r="G963" s="119">
        <v>17</v>
      </c>
      <c r="H963" s="119">
        <v>0.43</v>
      </c>
    </row>
    <row r="964" spans="1:8" ht="25.5">
      <c r="B964" s="116" t="s">
        <v>2200</v>
      </c>
      <c r="C964" s="117" t="s">
        <v>2201</v>
      </c>
      <c r="D964" s="116" t="s">
        <v>125</v>
      </c>
      <c r="E964" s="116" t="s">
        <v>150</v>
      </c>
      <c r="F964" s="118">
        <v>0.21199999999999999</v>
      </c>
      <c r="G964" s="119">
        <v>0.22</v>
      </c>
      <c r="H964" s="119">
        <v>0.05</v>
      </c>
    </row>
    <row r="965" spans="1:8">
      <c r="B965" s="103"/>
      <c r="C965" s="103"/>
      <c r="D965" s="103"/>
      <c r="E965" s="103"/>
      <c r="F965" s="408" t="s">
        <v>831</v>
      </c>
      <c r="G965" s="408"/>
      <c r="H965" s="120">
        <v>0.48</v>
      </c>
    </row>
    <row r="966" spans="1:8" ht="12.75" customHeight="1">
      <c r="B966" s="407" t="s">
        <v>834</v>
      </c>
      <c r="C966" s="407"/>
      <c r="D966" s="102" t="s">
        <v>806</v>
      </c>
      <c r="E966" s="102" t="s">
        <v>807</v>
      </c>
      <c r="F966" s="102" t="s">
        <v>808</v>
      </c>
      <c r="G966" s="102" t="s">
        <v>809</v>
      </c>
      <c r="H966" s="102" t="s">
        <v>810</v>
      </c>
    </row>
    <row r="967" spans="1:8">
      <c r="B967" s="116" t="s">
        <v>2202</v>
      </c>
      <c r="C967" s="117" t="s">
        <v>871</v>
      </c>
      <c r="D967" s="116" t="s">
        <v>125</v>
      </c>
      <c r="E967" s="116" t="s">
        <v>127</v>
      </c>
      <c r="F967" s="118">
        <v>3.2000000000000002E-3</v>
      </c>
      <c r="G967" s="119">
        <v>24.21</v>
      </c>
      <c r="H967" s="119">
        <v>0.08</v>
      </c>
    </row>
    <row r="968" spans="1:8">
      <c r="B968" s="116" t="s">
        <v>2203</v>
      </c>
      <c r="C968" s="117" t="s">
        <v>872</v>
      </c>
      <c r="D968" s="116" t="s">
        <v>125</v>
      </c>
      <c r="E968" s="116" t="s">
        <v>127</v>
      </c>
      <c r="F968" s="118">
        <v>1.9400000000000001E-2</v>
      </c>
      <c r="G968" s="119">
        <v>30.85</v>
      </c>
      <c r="H968" s="119">
        <v>0.6</v>
      </c>
    </row>
    <row r="969" spans="1:8" ht="12.75" customHeight="1">
      <c r="B969" s="103"/>
      <c r="C969" s="103"/>
      <c r="D969" s="103"/>
      <c r="E969" s="103"/>
      <c r="F969" s="408" t="s">
        <v>837</v>
      </c>
      <c r="G969" s="408"/>
      <c r="H969" s="120">
        <v>0.68</v>
      </c>
    </row>
    <row r="970" spans="1:8">
      <c r="B970" s="407" t="s">
        <v>813</v>
      </c>
      <c r="C970" s="407"/>
      <c r="D970" s="102" t="s">
        <v>806</v>
      </c>
      <c r="E970" s="102" t="s">
        <v>807</v>
      </c>
      <c r="F970" s="102" t="s">
        <v>808</v>
      </c>
      <c r="G970" s="102" t="s">
        <v>809</v>
      </c>
      <c r="H970" s="102" t="s">
        <v>810</v>
      </c>
    </row>
    <row r="971" spans="1:8">
      <c r="B971" s="116" t="s">
        <v>2303</v>
      </c>
      <c r="C971" s="117" t="s">
        <v>2304</v>
      </c>
      <c r="D971" s="116" t="s">
        <v>125</v>
      </c>
      <c r="E971" s="116" t="s">
        <v>217</v>
      </c>
      <c r="F971" s="118">
        <v>1</v>
      </c>
      <c r="G971" s="119">
        <v>8.25</v>
      </c>
      <c r="H971" s="119">
        <v>8.25</v>
      </c>
    </row>
    <row r="972" spans="1:8">
      <c r="B972" s="103"/>
      <c r="C972" s="103"/>
      <c r="D972" s="103"/>
      <c r="E972" s="103"/>
      <c r="F972" s="408" t="s">
        <v>814</v>
      </c>
      <c r="G972" s="408"/>
      <c r="H972" s="120">
        <v>8.25</v>
      </c>
    </row>
    <row r="973" spans="1:8" ht="12.75" customHeight="1">
      <c r="B973" s="103"/>
      <c r="C973" s="103"/>
      <c r="D973" s="103"/>
      <c r="E973" s="103"/>
      <c r="F973" s="409" t="s">
        <v>585</v>
      </c>
      <c r="G973" s="409"/>
      <c r="H973" s="101">
        <v>9.3699999999999992</v>
      </c>
    </row>
    <row r="974" spans="1:8">
      <c r="B974" s="142"/>
      <c r="C974" s="142"/>
      <c r="D974" s="142"/>
      <c r="E974" s="142"/>
      <c r="F974" s="410"/>
      <c r="G974" s="410"/>
      <c r="H974" s="410"/>
    </row>
    <row r="975" spans="1:8" s="245" customFormat="1" ht="12.75" customHeight="1">
      <c r="A975" s="179" t="s">
        <v>1073</v>
      </c>
      <c r="B975" s="179">
        <f>VLOOKUP(A975,ORÇAMENTO!$A$15:$F$743,2,FALSE)</f>
        <v>92765</v>
      </c>
      <c r="C975" s="404" t="str">
        <f>VLOOKUP(B975,ORÇAMENTO!$B$15:$F$743,2,FALSE)</f>
        <v>ARMAÇÃO DE PILAR OU VIGA DE ESTRUTURA CONVENCIONAL DE CONCRETO ARMADO UTILIZANDO AÇO CA-50 DE 20,0 MM - MONTAGEM. AF_06/2022</v>
      </c>
      <c r="D975" s="405"/>
      <c r="E975" s="405"/>
      <c r="F975" s="405"/>
      <c r="G975" s="406"/>
      <c r="H975" s="121" t="str">
        <f>VLOOKUP(B975,ORÇAMENTO!$B$15:$F$743,4,FALSE)</f>
        <v>KG</v>
      </c>
    </row>
    <row r="976" spans="1:8">
      <c r="B976" s="407" t="s">
        <v>820</v>
      </c>
      <c r="C976" s="407"/>
      <c r="D976" s="102" t="s">
        <v>806</v>
      </c>
      <c r="E976" s="102" t="s">
        <v>807</v>
      </c>
      <c r="F976" s="102" t="s">
        <v>808</v>
      </c>
      <c r="G976" s="102" t="s">
        <v>809</v>
      </c>
      <c r="H976" s="102" t="s">
        <v>810</v>
      </c>
    </row>
    <row r="977" spans="1:8">
      <c r="B977" s="116" t="s">
        <v>869</v>
      </c>
      <c r="C977" s="117" t="s">
        <v>870</v>
      </c>
      <c r="D977" s="116" t="s">
        <v>125</v>
      </c>
      <c r="E977" s="116" t="s">
        <v>217</v>
      </c>
      <c r="F977" s="118">
        <v>2.5000000000000001E-2</v>
      </c>
      <c r="G977" s="119">
        <v>17</v>
      </c>
      <c r="H977" s="119">
        <v>0.43</v>
      </c>
    </row>
    <row r="978" spans="1:8" ht="25.5">
      <c r="B978" s="116" t="s">
        <v>2200</v>
      </c>
      <c r="C978" s="117" t="s">
        <v>2201</v>
      </c>
      <c r="D978" s="116" t="s">
        <v>125</v>
      </c>
      <c r="E978" s="116" t="s">
        <v>150</v>
      </c>
      <c r="F978" s="118">
        <v>0.113</v>
      </c>
      <c r="G978" s="119">
        <v>0.22</v>
      </c>
      <c r="H978" s="119">
        <v>0.02</v>
      </c>
    </row>
    <row r="979" spans="1:8">
      <c r="B979" s="103"/>
      <c r="C979" s="103"/>
      <c r="D979" s="103"/>
      <c r="E979" s="103"/>
      <c r="F979" s="408" t="s">
        <v>831</v>
      </c>
      <c r="G979" s="408"/>
      <c r="H979" s="120">
        <v>0.45</v>
      </c>
    </row>
    <row r="980" spans="1:8" ht="12.75" customHeight="1">
      <c r="B980" s="407" t="s">
        <v>834</v>
      </c>
      <c r="C980" s="407"/>
      <c r="D980" s="102" t="s">
        <v>806</v>
      </c>
      <c r="E980" s="102" t="s">
        <v>807</v>
      </c>
      <c r="F980" s="102" t="s">
        <v>808</v>
      </c>
      <c r="G980" s="102" t="s">
        <v>809</v>
      </c>
      <c r="H980" s="102" t="s">
        <v>810</v>
      </c>
    </row>
    <row r="981" spans="1:8">
      <c r="B981" s="116" t="s">
        <v>2202</v>
      </c>
      <c r="C981" s="117" t="s">
        <v>871</v>
      </c>
      <c r="D981" s="116" t="s">
        <v>125</v>
      </c>
      <c r="E981" s="116" t="s">
        <v>127</v>
      </c>
      <c r="F981" s="118">
        <v>2.5000000000000001E-3</v>
      </c>
      <c r="G981" s="119">
        <v>24.21</v>
      </c>
      <c r="H981" s="119">
        <v>0.06</v>
      </c>
    </row>
    <row r="982" spans="1:8">
      <c r="B982" s="116" t="s">
        <v>2203</v>
      </c>
      <c r="C982" s="117" t="s">
        <v>872</v>
      </c>
      <c r="D982" s="116" t="s">
        <v>125</v>
      </c>
      <c r="E982" s="116" t="s">
        <v>127</v>
      </c>
      <c r="F982" s="118">
        <v>1.52E-2</v>
      </c>
      <c r="G982" s="119">
        <v>30.85</v>
      </c>
      <c r="H982" s="119">
        <v>0.47</v>
      </c>
    </row>
    <row r="983" spans="1:8" ht="12.75" customHeight="1">
      <c r="B983" s="103"/>
      <c r="C983" s="103"/>
      <c r="D983" s="103"/>
      <c r="E983" s="103"/>
      <c r="F983" s="408" t="s">
        <v>837</v>
      </c>
      <c r="G983" s="408"/>
      <c r="H983" s="120">
        <v>0.53</v>
      </c>
    </row>
    <row r="984" spans="1:8">
      <c r="B984" s="407" t="s">
        <v>813</v>
      </c>
      <c r="C984" s="407"/>
      <c r="D984" s="102" t="s">
        <v>806</v>
      </c>
      <c r="E984" s="102" t="s">
        <v>807</v>
      </c>
      <c r="F984" s="102" t="s">
        <v>808</v>
      </c>
      <c r="G984" s="102" t="s">
        <v>809</v>
      </c>
      <c r="H984" s="102" t="s">
        <v>810</v>
      </c>
    </row>
    <row r="985" spans="1:8">
      <c r="B985" s="116" t="s">
        <v>2305</v>
      </c>
      <c r="C985" s="117" t="s">
        <v>2306</v>
      </c>
      <c r="D985" s="116" t="s">
        <v>125</v>
      </c>
      <c r="E985" s="116" t="s">
        <v>217</v>
      </c>
      <c r="F985" s="118">
        <v>1</v>
      </c>
      <c r="G985" s="119">
        <v>9.73</v>
      </c>
      <c r="H985" s="119">
        <v>9.73</v>
      </c>
    </row>
    <row r="986" spans="1:8">
      <c r="B986" s="103"/>
      <c r="C986" s="103"/>
      <c r="D986" s="103"/>
      <c r="E986" s="103"/>
      <c r="F986" s="408" t="s">
        <v>814</v>
      </c>
      <c r="G986" s="408"/>
      <c r="H986" s="120">
        <v>9.73</v>
      </c>
    </row>
    <row r="987" spans="1:8" ht="12.75" customHeight="1">
      <c r="B987" s="103"/>
      <c r="C987" s="103"/>
      <c r="D987" s="103"/>
      <c r="E987" s="103"/>
      <c r="F987" s="409" t="s">
        <v>585</v>
      </c>
      <c r="G987" s="409"/>
      <c r="H987" s="101">
        <v>10.69</v>
      </c>
    </row>
    <row r="988" spans="1:8">
      <c r="B988" s="142"/>
      <c r="C988" s="142"/>
      <c r="D988" s="142"/>
      <c r="E988" s="142"/>
      <c r="F988" s="410"/>
      <c r="G988" s="410"/>
      <c r="H988" s="410"/>
    </row>
    <row r="989" spans="1:8" s="245" customFormat="1" ht="12.75" customHeight="1">
      <c r="A989" s="179" t="s">
        <v>1074</v>
      </c>
      <c r="B989" s="179">
        <f>VLOOKUP(A989,ORÇAMENTO!$A$15:$F$743,2,FALSE)</f>
        <v>95945</v>
      </c>
      <c r="C989" s="404" t="str">
        <f>VLOOKUP(B989,ORÇAMENTO!$B$15:$F$743,2,FALSE)</f>
        <v>ARMAÇÃO DE ESCADA, DE UMA ESTRUTURA CONVENCIONAL DE CONCRETO ARMADO UTILIZANDO AÇO CA-50 DE 8,0 MM - MONTAGEM. AF_11/2020</v>
      </c>
      <c r="D989" s="405"/>
      <c r="E989" s="405"/>
      <c r="F989" s="405"/>
      <c r="G989" s="406"/>
      <c r="H989" s="121" t="str">
        <f>VLOOKUP(B989,ORÇAMENTO!$B$15:$F$743,4,FALSE)</f>
        <v>KG</v>
      </c>
    </row>
    <row r="990" spans="1:8">
      <c r="B990" s="407" t="s">
        <v>820</v>
      </c>
      <c r="C990" s="407"/>
      <c r="D990" s="102" t="s">
        <v>806</v>
      </c>
      <c r="E990" s="102" t="s">
        <v>807</v>
      </c>
      <c r="F990" s="102" t="s">
        <v>808</v>
      </c>
      <c r="G990" s="102" t="s">
        <v>809</v>
      </c>
      <c r="H990" s="102" t="s">
        <v>810</v>
      </c>
    </row>
    <row r="991" spans="1:8">
      <c r="B991" s="116" t="s">
        <v>869</v>
      </c>
      <c r="C991" s="117" t="s">
        <v>870</v>
      </c>
      <c r="D991" s="116" t="s">
        <v>125</v>
      </c>
      <c r="E991" s="116" t="s">
        <v>217</v>
      </c>
      <c r="F991" s="118">
        <v>2.5000000000000001E-2</v>
      </c>
      <c r="G991" s="119">
        <v>17</v>
      </c>
      <c r="H991" s="119">
        <v>0.43</v>
      </c>
    </row>
    <row r="992" spans="1:8" ht="25.5">
      <c r="B992" s="116" t="s">
        <v>2200</v>
      </c>
      <c r="C992" s="117" t="s">
        <v>2201</v>
      </c>
      <c r="D992" s="116" t="s">
        <v>125</v>
      </c>
      <c r="E992" s="116" t="s">
        <v>150</v>
      </c>
      <c r="F992" s="118">
        <v>0.61299999999999999</v>
      </c>
      <c r="G992" s="119">
        <v>0.22</v>
      </c>
      <c r="H992" s="119">
        <v>0.13</v>
      </c>
    </row>
    <row r="993" spans="1:8">
      <c r="B993" s="103"/>
      <c r="C993" s="103"/>
      <c r="D993" s="103"/>
      <c r="E993" s="103"/>
      <c r="F993" s="408" t="s">
        <v>831</v>
      </c>
      <c r="G993" s="408"/>
      <c r="H993" s="120">
        <v>0.56000000000000005</v>
      </c>
    </row>
    <row r="994" spans="1:8" ht="12.75" customHeight="1">
      <c r="B994" s="407" t="s">
        <v>834</v>
      </c>
      <c r="C994" s="407"/>
      <c r="D994" s="102" t="s">
        <v>806</v>
      </c>
      <c r="E994" s="102" t="s">
        <v>807</v>
      </c>
      <c r="F994" s="102" t="s">
        <v>808</v>
      </c>
      <c r="G994" s="102" t="s">
        <v>809</v>
      </c>
      <c r="H994" s="102" t="s">
        <v>810</v>
      </c>
    </row>
    <row r="995" spans="1:8">
      <c r="B995" s="116" t="s">
        <v>2202</v>
      </c>
      <c r="C995" s="117" t="s">
        <v>871</v>
      </c>
      <c r="D995" s="116" t="s">
        <v>125</v>
      </c>
      <c r="E995" s="116" t="s">
        <v>127</v>
      </c>
      <c r="F995" s="118">
        <v>2.8000000000000001E-2</v>
      </c>
      <c r="G995" s="119">
        <v>24.21</v>
      </c>
      <c r="H995" s="119">
        <v>0.68</v>
      </c>
    </row>
    <row r="996" spans="1:8">
      <c r="B996" s="116" t="s">
        <v>2203</v>
      </c>
      <c r="C996" s="117" t="s">
        <v>872</v>
      </c>
      <c r="D996" s="116" t="s">
        <v>125</v>
      </c>
      <c r="E996" s="116" t="s">
        <v>127</v>
      </c>
      <c r="F996" s="118">
        <v>0.17499999999999999</v>
      </c>
      <c r="G996" s="119">
        <v>30.85</v>
      </c>
      <c r="H996" s="119">
        <v>5.4</v>
      </c>
    </row>
    <row r="997" spans="1:8" ht="12.75" customHeight="1">
      <c r="B997" s="103"/>
      <c r="C997" s="103"/>
      <c r="D997" s="103"/>
      <c r="E997" s="103"/>
      <c r="F997" s="408" t="s">
        <v>837</v>
      </c>
      <c r="G997" s="408"/>
      <c r="H997" s="120">
        <v>6.08</v>
      </c>
    </row>
    <row r="998" spans="1:8">
      <c r="B998" s="407" t="s">
        <v>813</v>
      </c>
      <c r="C998" s="407"/>
      <c r="D998" s="102" t="s">
        <v>806</v>
      </c>
      <c r="E998" s="102" t="s">
        <v>807</v>
      </c>
      <c r="F998" s="102" t="s">
        <v>808</v>
      </c>
      <c r="G998" s="102" t="s">
        <v>809</v>
      </c>
      <c r="H998" s="102" t="s">
        <v>810</v>
      </c>
    </row>
    <row r="999" spans="1:8">
      <c r="B999" s="116" t="s">
        <v>2245</v>
      </c>
      <c r="C999" s="117" t="s">
        <v>2246</v>
      </c>
      <c r="D999" s="116" t="s">
        <v>125</v>
      </c>
      <c r="E999" s="116" t="s">
        <v>217</v>
      </c>
      <c r="F999" s="118">
        <v>1</v>
      </c>
      <c r="G999" s="119">
        <v>10.57</v>
      </c>
      <c r="H999" s="119">
        <v>10.57</v>
      </c>
    </row>
    <row r="1000" spans="1:8">
      <c r="B1000" s="103"/>
      <c r="C1000" s="103"/>
      <c r="D1000" s="103"/>
      <c r="E1000" s="103"/>
      <c r="F1000" s="408" t="s">
        <v>814</v>
      </c>
      <c r="G1000" s="408"/>
      <c r="H1000" s="120">
        <v>10.57</v>
      </c>
    </row>
    <row r="1001" spans="1:8" ht="12.75" customHeight="1">
      <c r="B1001" s="103"/>
      <c r="C1001" s="103"/>
      <c r="D1001" s="103"/>
      <c r="E1001" s="103"/>
      <c r="F1001" s="409" t="s">
        <v>585</v>
      </c>
      <c r="G1001" s="409"/>
      <c r="H1001" s="101">
        <v>17.18</v>
      </c>
    </row>
    <row r="1002" spans="1:8">
      <c r="B1002" s="142"/>
      <c r="C1002" s="142"/>
      <c r="D1002" s="142"/>
      <c r="E1002" s="142"/>
      <c r="F1002" s="410"/>
      <c r="G1002" s="410"/>
      <c r="H1002" s="410"/>
    </row>
    <row r="1003" spans="1:8" s="245" customFormat="1" ht="12.75" customHeight="1">
      <c r="A1003" s="179" t="s">
        <v>1075</v>
      </c>
      <c r="B1003" s="179">
        <f>VLOOKUP(A1003,ORÇAMENTO!$A$15:$F$743,2,FALSE)</f>
        <v>95946</v>
      </c>
      <c r="C1003" s="404" t="str">
        <f>VLOOKUP(B1003,ORÇAMENTO!$B$15:$F$743,2,FALSE)</f>
        <v>ARMAÇÃO DE ESCADA, DE UMA ESTRUTURA CONVENCIONAL DE CONCRETO ARMADO UTILIZANDO AÇO CA-50 DE 10,0 MM - MONTAGEM. AF_11/2020</v>
      </c>
      <c r="D1003" s="405"/>
      <c r="E1003" s="405"/>
      <c r="F1003" s="405"/>
      <c r="G1003" s="406"/>
      <c r="H1003" s="121" t="str">
        <f>VLOOKUP(B1003,ORÇAMENTO!$B$15:$F$743,4,FALSE)</f>
        <v>KG</v>
      </c>
    </row>
    <row r="1004" spans="1:8">
      <c r="B1004" s="407" t="s">
        <v>820</v>
      </c>
      <c r="C1004" s="407"/>
      <c r="D1004" s="102" t="s">
        <v>806</v>
      </c>
      <c r="E1004" s="102" t="s">
        <v>807</v>
      </c>
      <c r="F1004" s="102" t="s">
        <v>808</v>
      </c>
      <c r="G1004" s="102" t="s">
        <v>809</v>
      </c>
      <c r="H1004" s="102" t="s">
        <v>810</v>
      </c>
    </row>
    <row r="1005" spans="1:8">
      <c r="B1005" s="116" t="s">
        <v>869</v>
      </c>
      <c r="C1005" s="117" t="s">
        <v>870</v>
      </c>
      <c r="D1005" s="116" t="s">
        <v>125</v>
      </c>
      <c r="E1005" s="116" t="s">
        <v>217</v>
      </c>
      <c r="F1005" s="118">
        <v>2.5000000000000001E-2</v>
      </c>
      <c r="G1005" s="119">
        <v>17</v>
      </c>
      <c r="H1005" s="119">
        <v>0.43</v>
      </c>
    </row>
    <row r="1006" spans="1:8" ht="25.5">
      <c r="B1006" s="116" t="s">
        <v>2200</v>
      </c>
      <c r="C1006" s="117" t="s">
        <v>2201</v>
      </c>
      <c r="D1006" s="116" t="s">
        <v>125</v>
      </c>
      <c r="E1006" s="116" t="s">
        <v>150</v>
      </c>
      <c r="F1006" s="118">
        <v>0.43099999999999999</v>
      </c>
      <c r="G1006" s="119">
        <v>0.22</v>
      </c>
      <c r="H1006" s="119">
        <v>0.09</v>
      </c>
    </row>
    <row r="1007" spans="1:8">
      <c r="B1007" s="103"/>
      <c r="C1007" s="103"/>
      <c r="D1007" s="103"/>
      <c r="E1007" s="103"/>
      <c r="F1007" s="408" t="s">
        <v>831</v>
      </c>
      <c r="G1007" s="408"/>
      <c r="H1007" s="120">
        <v>0.52</v>
      </c>
    </row>
    <row r="1008" spans="1:8" ht="12.75" customHeight="1">
      <c r="B1008" s="407" t="s">
        <v>834</v>
      </c>
      <c r="C1008" s="407"/>
      <c r="D1008" s="102" t="s">
        <v>806</v>
      </c>
      <c r="E1008" s="102" t="s">
        <v>807</v>
      </c>
      <c r="F1008" s="102" t="s">
        <v>808</v>
      </c>
      <c r="G1008" s="102" t="s">
        <v>809</v>
      </c>
      <c r="H1008" s="102" t="s">
        <v>810</v>
      </c>
    </row>
    <row r="1009" spans="1:8">
      <c r="B1009" s="116" t="s">
        <v>2202</v>
      </c>
      <c r="C1009" s="117" t="s">
        <v>871</v>
      </c>
      <c r="D1009" s="116" t="s">
        <v>125</v>
      </c>
      <c r="E1009" s="116" t="s">
        <v>127</v>
      </c>
      <c r="F1009" s="118">
        <v>1.4999999999999999E-2</v>
      </c>
      <c r="G1009" s="119">
        <v>24.21</v>
      </c>
      <c r="H1009" s="119">
        <v>0.36</v>
      </c>
    </row>
    <row r="1010" spans="1:8">
      <c r="B1010" s="116" t="s">
        <v>2203</v>
      </c>
      <c r="C1010" s="117" t="s">
        <v>872</v>
      </c>
      <c r="D1010" s="116" t="s">
        <v>125</v>
      </c>
      <c r="E1010" s="116" t="s">
        <v>127</v>
      </c>
      <c r="F1010" s="118">
        <v>9.4E-2</v>
      </c>
      <c r="G1010" s="119">
        <v>30.85</v>
      </c>
      <c r="H1010" s="119">
        <v>2.9</v>
      </c>
    </row>
    <row r="1011" spans="1:8" ht="12.75" customHeight="1">
      <c r="B1011" s="103"/>
      <c r="C1011" s="103"/>
      <c r="D1011" s="103"/>
      <c r="E1011" s="103"/>
      <c r="F1011" s="408" t="s">
        <v>837</v>
      </c>
      <c r="G1011" s="408"/>
      <c r="H1011" s="120">
        <v>3.26</v>
      </c>
    </row>
    <row r="1012" spans="1:8">
      <c r="B1012" s="407" t="s">
        <v>813</v>
      </c>
      <c r="C1012" s="407"/>
      <c r="D1012" s="102" t="s">
        <v>806</v>
      </c>
      <c r="E1012" s="102" t="s">
        <v>807</v>
      </c>
      <c r="F1012" s="102" t="s">
        <v>808</v>
      </c>
      <c r="G1012" s="102" t="s">
        <v>809</v>
      </c>
      <c r="H1012" s="102" t="s">
        <v>810</v>
      </c>
    </row>
    <row r="1013" spans="1:8">
      <c r="B1013" s="116" t="s">
        <v>2247</v>
      </c>
      <c r="C1013" s="117" t="s">
        <v>2248</v>
      </c>
      <c r="D1013" s="116" t="s">
        <v>125</v>
      </c>
      <c r="E1013" s="116" t="s">
        <v>217</v>
      </c>
      <c r="F1013" s="118">
        <v>1</v>
      </c>
      <c r="G1013" s="119">
        <v>9.74</v>
      </c>
      <c r="H1013" s="119">
        <v>9.74</v>
      </c>
    </row>
    <row r="1014" spans="1:8">
      <c r="B1014" s="103"/>
      <c r="C1014" s="103"/>
      <c r="D1014" s="103"/>
      <c r="E1014" s="103"/>
      <c r="F1014" s="408" t="s">
        <v>814</v>
      </c>
      <c r="G1014" s="408"/>
      <c r="H1014" s="120">
        <v>9.74</v>
      </c>
    </row>
    <row r="1015" spans="1:8" ht="12.75" customHeight="1">
      <c r="B1015" s="103"/>
      <c r="C1015" s="103"/>
      <c r="D1015" s="103"/>
      <c r="E1015" s="103"/>
      <c r="F1015" s="409" t="s">
        <v>585</v>
      </c>
      <c r="G1015" s="409"/>
      <c r="H1015" s="101">
        <v>13.5</v>
      </c>
    </row>
    <row r="1016" spans="1:8">
      <c r="B1016" s="142"/>
      <c r="C1016" s="142"/>
      <c r="D1016" s="142"/>
      <c r="E1016" s="142"/>
      <c r="F1016" s="410"/>
      <c r="G1016" s="410"/>
      <c r="H1016" s="410"/>
    </row>
    <row r="1017" spans="1:8" s="245" customFormat="1" ht="12.75" customHeight="1">
      <c r="A1017" s="179" t="s">
        <v>1076</v>
      </c>
      <c r="B1017" s="179">
        <f>VLOOKUP(A1017,ORÇAMENTO!$A$15:$F$743,2,FALSE)</f>
        <v>95947</v>
      </c>
      <c r="C1017" s="404" t="str">
        <f>VLOOKUP(B1017,ORÇAMENTO!$B$15:$F$743,2,FALSE)</f>
        <v>ARMAÇÃO DE ESCADA, DE UMA ESTRUTURA CONVENCIONAL DE CONCRETO ARMADO UTILIZANDO AÇO CA-50 DE 12,5 MM - MONTAGEM. AF_11/2020</v>
      </c>
      <c r="D1017" s="405"/>
      <c r="E1017" s="405"/>
      <c r="F1017" s="405"/>
      <c r="G1017" s="406"/>
      <c r="H1017" s="121" t="str">
        <f>VLOOKUP(B1017,ORÇAMENTO!$B$15:$F$743,4,FALSE)</f>
        <v>KG</v>
      </c>
    </row>
    <row r="1018" spans="1:8">
      <c r="B1018" s="407" t="s">
        <v>820</v>
      </c>
      <c r="C1018" s="407"/>
      <c r="D1018" s="102" t="s">
        <v>806</v>
      </c>
      <c r="E1018" s="102" t="s">
        <v>807</v>
      </c>
      <c r="F1018" s="102" t="s">
        <v>808</v>
      </c>
      <c r="G1018" s="102" t="s">
        <v>809</v>
      </c>
      <c r="H1018" s="102" t="s">
        <v>810</v>
      </c>
    </row>
    <row r="1019" spans="1:8">
      <c r="B1019" s="116" t="s">
        <v>869</v>
      </c>
      <c r="C1019" s="117" t="s">
        <v>870</v>
      </c>
      <c r="D1019" s="116" t="s">
        <v>125</v>
      </c>
      <c r="E1019" s="116" t="s">
        <v>217</v>
      </c>
      <c r="F1019" s="118">
        <v>2.5000000000000001E-2</v>
      </c>
      <c r="G1019" s="119">
        <v>17</v>
      </c>
      <c r="H1019" s="119">
        <v>0.43</v>
      </c>
    </row>
    <row r="1020" spans="1:8" ht="25.5">
      <c r="B1020" s="116" t="s">
        <v>2200</v>
      </c>
      <c r="C1020" s="117" t="s">
        <v>2201</v>
      </c>
      <c r="D1020" s="116" t="s">
        <v>125</v>
      </c>
      <c r="E1020" s="116" t="s">
        <v>150</v>
      </c>
      <c r="F1020" s="118">
        <v>0.27800000000000002</v>
      </c>
      <c r="G1020" s="119">
        <v>0.22</v>
      </c>
      <c r="H1020" s="119">
        <v>0.06</v>
      </c>
    </row>
    <row r="1021" spans="1:8">
      <c r="B1021" s="103"/>
      <c r="C1021" s="103"/>
      <c r="D1021" s="103"/>
      <c r="E1021" s="103"/>
      <c r="F1021" s="408" t="s">
        <v>831</v>
      </c>
      <c r="G1021" s="408"/>
      <c r="H1021" s="120">
        <v>0.49</v>
      </c>
    </row>
    <row r="1022" spans="1:8" ht="12.75" customHeight="1">
      <c r="B1022" s="407" t="s">
        <v>834</v>
      </c>
      <c r="C1022" s="407"/>
      <c r="D1022" s="102" t="s">
        <v>806</v>
      </c>
      <c r="E1022" s="102" t="s">
        <v>807</v>
      </c>
      <c r="F1022" s="102" t="s">
        <v>808</v>
      </c>
      <c r="G1022" s="102" t="s">
        <v>809</v>
      </c>
      <c r="H1022" s="102" t="s">
        <v>810</v>
      </c>
    </row>
    <row r="1023" spans="1:8">
      <c r="B1023" s="116" t="s">
        <v>2202</v>
      </c>
      <c r="C1023" s="117" t="s">
        <v>871</v>
      </c>
      <c r="D1023" s="116" t="s">
        <v>125</v>
      </c>
      <c r="E1023" s="116" t="s">
        <v>127</v>
      </c>
      <c r="F1023" s="118">
        <v>7.0000000000000001E-3</v>
      </c>
      <c r="G1023" s="119">
        <v>24.21</v>
      </c>
      <c r="H1023" s="119">
        <v>0.17</v>
      </c>
    </row>
    <row r="1024" spans="1:8">
      <c r="B1024" s="116" t="s">
        <v>2203</v>
      </c>
      <c r="C1024" s="117" t="s">
        <v>872</v>
      </c>
      <c r="D1024" s="116" t="s">
        <v>125</v>
      </c>
      <c r="E1024" s="116" t="s">
        <v>127</v>
      </c>
      <c r="F1024" s="118">
        <v>4.2000000000000003E-2</v>
      </c>
      <c r="G1024" s="119">
        <v>30.85</v>
      </c>
      <c r="H1024" s="119">
        <v>1.3</v>
      </c>
    </row>
    <row r="1025" spans="1:8" ht="12.75" customHeight="1">
      <c r="B1025" s="103"/>
      <c r="C1025" s="103"/>
      <c r="D1025" s="103"/>
      <c r="E1025" s="103"/>
      <c r="F1025" s="408" t="s">
        <v>837</v>
      </c>
      <c r="G1025" s="408"/>
      <c r="H1025" s="120">
        <v>1.47</v>
      </c>
    </row>
    <row r="1026" spans="1:8">
      <c r="B1026" s="407" t="s">
        <v>813</v>
      </c>
      <c r="C1026" s="407"/>
      <c r="D1026" s="102" t="s">
        <v>806</v>
      </c>
      <c r="E1026" s="102" t="s">
        <v>807</v>
      </c>
      <c r="F1026" s="102" t="s">
        <v>808</v>
      </c>
      <c r="G1026" s="102" t="s">
        <v>809</v>
      </c>
      <c r="H1026" s="102" t="s">
        <v>810</v>
      </c>
    </row>
    <row r="1027" spans="1:8">
      <c r="B1027" s="116" t="s">
        <v>2206</v>
      </c>
      <c r="C1027" s="117" t="s">
        <v>2207</v>
      </c>
      <c r="D1027" s="116" t="s">
        <v>125</v>
      </c>
      <c r="E1027" s="116" t="s">
        <v>217</v>
      </c>
      <c r="F1027" s="118">
        <v>1</v>
      </c>
      <c r="G1027" s="119">
        <v>8.33</v>
      </c>
      <c r="H1027" s="119">
        <v>8.33</v>
      </c>
    </row>
    <row r="1028" spans="1:8">
      <c r="B1028" s="103"/>
      <c r="C1028" s="103"/>
      <c r="D1028" s="103"/>
      <c r="E1028" s="103"/>
      <c r="F1028" s="408" t="s">
        <v>814</v>
      </c>
      <c r="G1028" s="408"/>
      <c r="H1028" s="120">
        <v>8.33</v>
      </c>
    </row>
    <row r="1029" spans="1:8" ht="12.75" customHeight="1">
      <c r="B1029" s="103"/>
      <c r="C1029" s="103"/>
      <c r="D1029" s="103"/>
      <c r="E1029" s="103"/>
      <c r="F1029" s="409" t="s">
        <v>585</v>
      </c>
      <c r="G1029" s="409"/>
      <c r="H1029" s="101">
        <v>10.26</v>
      </c>
    </row>
    <row r="1030" spans="1:8">
      <c r="B1030" s="142"/>
      <c r="C1030" s="142"/>
      <c r="D1030" s="142"/>
      <c r="E1030" s="142"/>
      <c r="F1030" s="410"/>
      <c r="G1030" s="410"/>
      <c r="H1030" s="410"/>
    </row>
    <row r="1031" spans="1:8">
      <c r="B1031" s="142"/>
      <c r="C1031" s="142"/>
      <c r="D1031" s="142"/>
      <c r="E1031" s="142"/>
      <c r="F1031" s="410"/>
      <c r="G1031" s="410"/>
      <c r="H1031" s="410"/>
    </row>
    <row r="1032" spans="1:8" s="245" customFormat="1" ht="12.75" customHeight="1">
      <c r="A1032" s="179" t="s">
        <v>2014</v>
      </c>
      <c r="B1032" s="179">
        <f>VLOOKUP(A1032,ORÇAMENTO!$A$15:$F$743,2,FALSE)</f>
        <v>100721</v>
      </c>
      <c r="C1032" s="404" t="str">
        <f>VLOOKUP(B1032,ORÇAMENTO!$B$15:$F$743,2,FALSE)</f>
        <v>PINTURA COM TINTA ALQUÍDICA DE FUNDO (TIPO ZARCÃO) PULVERIZADA SOBRE SUPERFÍCIES METÁLICAS EXECUTADO EM OBRA (POR DEMÃO). AF_01/2020_PE</v>
      </c>
      <c r="D1032" s="405"/>
      <c r="E1032" s="405"/>
      <c r="F1032" s="405"/>
      <c r="G1032" s="406"/>
      <c r="H1032" s="121" t="str">
        <f>VLOOKUP(B1032,ORÇAMENTO!$B$15:$F$743,4,FALSE)</f>
        <v>M2</v>
      </c>
    </row>
    <row r="1033" spans="1:8">
      <c r="B1033" s="407" t="s">
        <v>820</v>
      </c>
      <c r="C1033" s="407"/>
      <c r="D1033" s="102" t="s">
        <v>806</v>
      </c>
      <c r="E1033" s="102" t="s">
        <v>807</v>
      </c>
      <c r="F1033" s="102" t="s">
        <v>808</v>
      </c>
      <c r="G1033" s="102" t="s">
        <v>809</v>
      </c>
      <c r="H1033" s="102" t="s">
        <v>810</v>
      </c>
    </row>
    <row r="1034" spans="1:8">
      <c r="B1034" s="116" t="s">
        <v>2307</v>
      </c>
      <c r="C1034" s="117" t="s">
        <v>2308</v>
      </c>
      <c r="D1034" s="116" t="s">
        <v>125</v>
      </c>
      <c r="E1034" s="116" t="s">
        <v>113</v>
      </c>
      <c r="F1034" s="118">
        <v>6.1899999999999997E-2</v>
      </c>
      <c r="G1034" s="119">
        <v>18.41</v>
      </c>
      <c r="H1034" s="119">
        <v>1.1399999999999999</v>
      </c>
    </row>
    <row r="1035" spans="1:8">
      <c r="B1035" s="116" t="s">
        <v>1508</v>
      </c>
      <c r="C1035" s="117" t="s">
        <v>1509</v>
      </c>
      <c r="D1035" s="116" t="s">
        <v>125</v>
      </c>
      <c r="E1035" s="116" t="s">
        <v>113</v>
      </c>
      <c r="F1035" s="118">
        <v>0.20699999999999999</v>
      </c>
      <c r="G1035" s="119">
        <v>47.91</v>
      </c>
      <c r="H1035" s="119">
        <v>9.92</v>
      </c>
    </row>
    <row r="1036" spans="1:8">
      <c r="B1036" s="103"/>
      <c r="C1036" s="103"/>
      <c r="D1036" s="103"/>
      <c r="E1036" s="103"/>
      <c r="F1036" s="408" t="s">
        <v>831</v>
      </c>
      <c r="G1036" s="408"/>
      <c r="H1036" s="120">
        <v>11.06</v>
      </c>
    </row>
    <row r="1037" spans="1:8" ht="12.75" customHeight="1">
      <c r="B1037" s="407" t="s">
        <v>834</v>
      </c>
      <c r="C1037" s="407"/>
      <c r="D1037" s="102" t="s">
        <v>806</v>
      </c>
      <c r="E1037" s="102" t="s">
        <v>807</v>
      </c>
      <c r="F1037" s="102" t="s">
        <v>808</v>
      </c>
      <c r="G1037" s="102" t="s">
        <v>809</v>
      </c>
      <c r="H1037" s="102" t="s">
        <v>810</v>
      </c>
    </row>
    <row r="1038" spans="1:8">
      <c r="B1038" s="116" t="s">
        <v>2309</v>
      </c>
      <c r="C1038" s="117" t="s">
        <v>906</v>
      </c>
      <c r="D1038" s="116" t="s">
        <v>125</v>
      </c>
      <c r="E1038" s="116" t="s">
        <v>127</v>
      </c>
      <c r="F1038" s="118">
        <v>0.52659999999999996</v>
      </c>
      <c r="G1038" s="119">
        <v>32.58</v>
      </c>
      <c r="H1038" s="119">
        <v>17.16</v>
      </c>
    </row>
    <row r="1039" spans="1:8" ht="12.75" customHeight="1">
      <c r="B1039" s="103"/>
      <c r="C1039" s="103"/>
      <c r="D1039" s="103"/>
      <c r="E1039" s="103"/>
      <c r="F1039" s="408" t="s">
        <v>837</v>
      </c>
      <c r="G1039" s="408"/>
      <c r="H1039" s="120">
        <v>17.16</v>
      </c>
    </row>
    <row r="1040" spans="1:8" ht="12.75" customHeight="1">
      <c r="B1040" s="103"/>
      <c r="C1040" s="103"/>
      <c r="D1040" s="103"/>
      <c r="E1040" s="103"/>
      <c r="F1040" s="409" t="s">
        <v>585</v>
      </c>
      <c r="G1040" s="409"/>
      <c r="H1040" s="101">
        <v>28.19</v>
      </c>
    </row>
    <row r="1041" spans="1:8">
      <c r="B1041" s="142"/>
      <c r="C1041" s="142"/>
      <c r="D1041" s="142"/>
      <c r="E1041" s="142"/>
      <c r="F1041" s="410"/>
      <c r="G1041" s="410"/>
      <c r="H1041" s="410"/>
    </row>
    <row r="1042" spans="1:8" s="245" customFormat="1" ht="12.75" customHeight="1">
      <c r="A1042" s="179" t="s">
        <v>2015</v>
      </c>
      <c r="B1042" s="179">
        <f>VLOOKUP(A1042,ORÇAMENTO!$A$15:$F$743,2,FALSE)</f>
        <v>100735</v>
      </c>
      <c r="C1042" s="404" t="str">
        <f>VLOOKUP(B1042,ORÇAMENTO!$B$15:$F$743,2,FALSE)</f>
        <v>PINTURA COM TINTA ACRÍLICA DE ACABAMENTO PULVERIZADA SOBRE SUPERFÍCIES METÁLICAS (EXCETO PERFIL) EXECUTADO EM OBRA (POR DEMÃO). AF_01/2020_PE OBS: CONSIDERADO DUAS DEMÃO</v>
      </c>
      <c r="D1042" s="405"/>
      <c r="E1042" s="405"/>
      <c r="F1042" s="405"/>
      <c r="G1042" s="406"/>
      <c r="H1042" s="121" t="str">
        <f>VLOOKUP(B1042,ORÇAMENTO!$B$15:$F$743,4,FALSE)</f>
        <v>M2</v>
      </c>
    </row>
    <row r="1043" spans="1:8">
      <c r="B1043" s="407" t="s">
        <v>820</v>
      </c>
      <c r="C1043" s="407"/>
      <c r="D1043" s="102" t="s">
        <v>806</v>
      </c>
      <c r="E1043" s="102" t="s">
        <v>807</v>
      </c>
      <c r="F1043" s="102" t="s">
        <v>808</v>
      </c>
      <c r="G1043" s="102" t="s">
        <v>809</v>
      </c>
      <c r="H1043" s="102" t="s">
        <v>810</v>
      </c>
    </row>
    <row r="1044" spans="1:8">
      <c r="B1044" s="116" t="s">
        <v>2310</v>
      </c>
      <c r="C1044" s="117" t="s">
        <v>2311</v>
      </c>
      <c r="D1044" s="116" t="s">
        <v>125</v>
      </c>
      <c r="E1044" s="116" t="s">
        <v>113</v>
      </c>
      <c r="F1044" s="118">
        <v>5.7500000000000002E-2</v>
      </c>
      <c r="G1044" s="119">
        <v>47.39</v>
      </c>
      <c r="H1044" s="119">
        <v>2.72</v>
      </c>
    </row>
    <row r="1045" spans="1:8">
      <c r="B1045" s="103"/>
      <c r="C1045" s="103"/>
      <c r="D1045" s="103"/>
      <c r="E1045" s="103"/>
      <c r="F1045" s="408" t="s">
        <v>831</v>
      </c>
      <c r="G1045" s="408"/>
      <c r="H1045" s="120">
        <v>2.72</v>
      </c>
    </row>
    <row r="1046" spans="1:8" ht="12.75" customHeight="1">
      <c r="B1046" s="407" t="s">
        <v>834</v>
      </c>
      <c r="C1046" s="407"/>
      <c r="D1046" s="102" t="s">
        <v>806</v>
      </c>
      <c r="E1046" s="102" t="s">
        <v>807</v>
      </c>
      <c r="F1046" s="102" t="s">
        <v>808</v>
      </c>
      <c r="G1046" s="102" t="s">
        <v>809</v>
      </c>
      <c r="H1046" s="102" t="s">
        <v>810</v>
      </c>
    </row>
    <row r="1047" spans="1:8">
      <c r="B1047" s="116" t="s">
        <v>2309</v>
      </c>
      <c r="C1047" s="117" t="s">
        <v>906</v>
      </c>
      <c r="D1047" s="116" t="s">
        <v>125</v>
      </c>
      <c r="E1047" s="116" t="s">
        <v>127</v>
      </c>
      <c r="F1047" s="118">
        <v>0.3034</v>
      </c>
      <c r="G1047" s="119">
        <v>32.58</v>
      </c>
      <c r="H1047" s="119">
        <v>9.8800000000000008</v>
      </c>
    </row>
    <row r="1048" spans="1:8" ht="12.75" customHeight="1">
      <c r="B1048" s="103"/>
      <c r="C1048" s="103"/>
      <c r="D1048" s="103"/>
      <c r="E1048" s="103"/>
      <c r="F1048" s="408" t="s">
        <v>837</v>
      </c>
      <c r="G1048" s="408"/>
      <c r="H1048" s="120">
        <v>9.8800000000000008</v>
      </c>
    </row>
    <row r="1049" spans="1:8" ht="12.75" customHeight="1">
      <c r="B1049" s="103"/>
      <c r="C1049" s="103"/>
      <c r="D1049" s="103"/>
      <c r="E1049" s="103"/>
      <c r="F1049" s="409" t="s">
        <v>585</v>
      </c>
      <c r="G1049" s="409"/>
      <c r="H1049" s="101">
        <v>12.6</v>
      </c>
    </row>
    <row r="1050" spans="1:8">
      <c r="B1050" s="142"/>
      <c r="C1050" s="142"/>
      <c r="D1050" s="142"/>
      <c r="E1050" s="142"/>
      <c r="F1050" s="410"/>
      <c r="G1050" s="410"/>
      <c r="H1050" s="410"/>
    </row>
    <row r="1051" spans="1:8">
      <c r="B1051" s="142"/>
      <c r="C1051" s="142"/>
      <c r="D1051" s="142"/>
      <c r="E1051" s="142"/>
      <c r="F1051" s="410"/>
      <c r="G1051" s="410"/>
      <c r="H1051" s="410"/>
    </row>
    <row r="1052" spans="1:8" s="245" customFormat="1" ht="12.75" customHeight="1">
      <c r="A1052" s="179" t="s">
        <v>2016</v>
      </c>
      <c r="B1052" s="179">
        <f>VLOOKUP(A1052,ORÇAMENTO!$A$15:$F$743,2,FALSE)</f>
        <v>100721</v>
      </c>
      <c r="C1052" s="404" t="str">
        <f>VLOOKUP(B1052,ORÇAMENTO!$B$15:$F$743,2,FALSE)</f>
        <v>PINTURA COM TINTA ALQUÍDICA DE FUNDO (TIPO ZARCÃO) PULVERIZADA SOBRE SUPERFÍCIES METÁLICAS EXECUTADO EM OBRA (POR DEMÃO). AF_01/2020_PE</v>
      </c>
      <c r="D1052" s="405"/>
      <c r="E1052" s="405"/>
      <c r="F1052" s="405"/>
      <c r="G1052" s="406"/>
      <c r="H1052" s="121" t="str">
        <f>VLOOKUP(B1052,ORÇAMENTO!$B$15:$F$743,4,FALSE)</f>
        <v>M2</v>
      </c>
    </row>
    <row r="1053" spans="1:8">
      <c r="B1053" s="407" t="s">
        <v>820</v>
      </c>
      <c r="C1053" s="407"/>
      <c r="D1053" s="102" t="s">
        <v>806</v>
      </c>
      <c r="E1053" s="102" t="s">
        <v>807</v>
      </c>
      <c r="F1053" s="102" t="s">
        <v>808</v>
      </c>
      <c r="G1053" s="102" t="s">
        <v>809</v>
      </c>
      <c r="H1053" s="102" t="s">
        <v>810</v>
      </c>
    </row>
    <row r="1054" spans="1:8">
      <c r="B1054" s="116" t="s">
        <v>2307</v>
      </c>
      <c r="C1054" s="117" t="s">
        <v>2308</v>
      </c>
      <c r="D1054" s="116" t="s">
        <v>125</v>
      </c>
      <c r="E1054" s="116" t="s">
        <v>113</v>
      </c>
      <c r="F1054" s="118">
        <v>6.1899999999999997E-2</v>
      </c>
      <c r="G1054" s="119">
        <v>18.41</v>
      </c>
      <c r="H1054" s="119">
        <v>1.1399999999999999</v>
      </c>
    </row>
    <row r="1055" spans="1:8">
      <c r="B1055" s="116" t="s">
        <v>1508</v>
      </c>
      <c r="C1055" s="117" t="s">
        <v>1509</v>
      </c>
      <c r="D1055" s="116" t="s">
        <v>125</v>
      </c>
      <c r="E1055" s="116" t="s">
        <v>113</v>
      </c>
      <c r="F1055" s="118">
        <v>0.20699999999999999</v>
      </c>
      <c r="G1055" s="119">
        <v>47.91</v>
      </c>
      <c r="H1055" s="119">
        <v>9.92</v>
      </c>
    </row>
    <row r="1056" spans="1:8">
      <c r="B1056" s="103"/>
      <c r="C1056" s="103"/>
      <c r="D1056" s="103"/>
      <c r="E1056" s="103"/>
      <c r="F1056" s="408" t="s">
        <v>831</v>
      </c>
      <c r="G1056" s="408"/>
      <c r="H1056" s="120">
        <v>11.06</v>
      </c>
    </row>
    <row r="1057" spans="1:8" ht="12.75" customHeight="1">
      <c r="B1057" s="407" t="s">
        <v>834</v>
      </c>
      <c r="C1057" s="407"/>
      <c r="D1057" s="102" t="s">
        <v>806</v>
      </c>
      <c r="E1057" s="102" t="s">
        <v>807</v>
      </c>
      <c r="F1057" s="102" t="s">
        <v>808</v>
      </c>
      <c r="G1057" s="102" t="s">
        <v>809</v>
      </c>
      <c r="H1057" s="102" t="s">
        <v>810</v>
      </c>
    </row>
    <row r="1058" spans="1:8">
      <c r="B1058" s="116" t="s">
        <v>2309</v>
      </c>
      <c r="C1058" s="117" t="s">
        <v>906</v>
      </c>
      <c r="D1058" s="116" t="s">
        <v>125</v>
      </c>
      <c r="E1058" s="116" t="s">
        <v>127</v>
      </c>
      <c r="F1058" s="118">
        <v>0.52659999999999996</v>
      </c>
      <c r="G1058" s="119">
        <v>32.58</v>
      </c>
      <c r="H1058" s="119">
        <v>17.16</v>
      </c>
    </row>
    <row r="1059" spans="1:8" ht="12.75" customHeight="1">
      <c r="B1059" s="103"/>
      <c r="C1059" s="103"/>
      <c r="D1059" s="103"/>
      <c r="E1059" s="103"/>
      <c r="F1059" s="408" t="s">
        <v>837</v>
      </c>
      <c r="G1059" s="408"/>
      <c r="H1059" s="120">
        <v>17.16</v>
      </c>
    </row>
    <row r="1060" spans="1:8" ht="12.75" customHeight="1">
      <c r="B1060" s="103"/>
      <c r="C1060" s="103"/>
      <c r="D1060" s="103"/>
      <c r="E1060" s="103"/>
      <c r="F1060" s="409" t="s">
        <v>585</v>
      </c>
      <c r="G1060" s="409"/>
      <c r="H1060" s="101">
        <v>28.19</v>
      </c>
    </row>
    <row r="1061" spans="1:8">
      <c r="B1061" s="142"/>
      <c r="C1061" s="142"/>
      <c r="D1061" s="142"/>
      <c r="E1061" s="142"/>
      <c r="F1061" s="410"/>
      <c r="G1061" s="410"/>
      <c r="H1061" s="410"/>
    </row>
    <row r="1062" spans="1:8" s="245" customFormat="1" ht="12.75" customHeight="1">
      <c r="A1062" s="179" t="s">
        <v>2017</v>
      </c>
      <c r="B1062" s="179">
        <f>VLOOKUP(A1062,ORÇAMENTO!$A$15:$F$743,2,FALSE)</f>
        <v>100735</v>
      </c>
      <c r="C1062" s="404" t="str">
        <f>VLOOKUP(B1062,ORÇAMENTO!$B$15:$F$743,2,FALSE)</f>
        <v>PINTURA COM TINTA ACRÍLICA DE ACABAMENTO PULVERIZADA SOBRE SUPERFÍCIES METÁLICAS (EXCETO PERFIL) EXECUTADO EM OBRA (POR DEMÃO). AF_01/2020_PE OBS: CONSIDERADO DUAS DEMÃO</v>
      </c>
      <c r="D1062" s="405"/>
      <c r="E1062" s="405"/>
      <c r="F1062" s="405"/>
      <c r="G1062" s="406"/>
      <c r="H1062" s="121" t="str">
        <f>VLOOKUP(B1062,ORÇAMENTO!$B$15:$F$743,4,FALSE)</f>
        <v>M2</v>
      </c>
    </row>
    <row r="1063" spans="1:8">
      <c r="B1063" s="407" t="s">
        <v>820</v>
      </c>
      <c r="C1063" s="407"/>
      <c r="D1063" s="102" t="s">
        <v>806</v>
      </c>
      <c r="E1063" s="102" t="s">
        <v>807</v>
      </c>
      <c r="F1063" s="102" t="s">
        <v>808</v>
      </c>
      <c r="G1063" s="102" t="s">
        <v>809</v>
      </c>
      <c r="H1063" s="102" t="s">
        <v>810</v>
      </c>
    </row>
    <row r="1064" spans="1:8">
      <c r="B1064" s="116" t="s">
        <v>2310</v>
      </c>
      <c r="C1064" s="117" t="s">
        <v>2311</v>
      </c>
      <c r="D1064" s="116" t="s">
        <v>125</v>
      </c>
      <c r="E1064" s="116" t="s">
        <v>113</v>
      </c>
      <c r="F1064" s="118">
        <v>5.7500000000000002E-2</v>
      </c>
      <c r="G1064" s="119">
        <v>47.39</v>
      </c>
      <c r="H1064" s="119">
        <v>2.72</v>
      </c>
    </row>
    <row r="1065" spans="1:8">
      <c r="B1065" s="103"/>
      <c r="C1065" s="103"/>
      <c r="D1065" s="103"/>
      <c r="E1065" s="103"/>
      <c r="F1065" s="408" t="s">
        <v>831</v>
      </c>
      <c r="G1065" s="408"/>
      <c r="H1065" s="120">
        <v>2.72</v>
      </c>
    </row>
    <row r="1066" spans="1:8" ht="12.75" customHeight="1">
      <c r="B1066" s="407" t="s">
        <v>834</v>
      </c>
      <c r="C1066" s="407"/>
      <c r="D1066" s="102" t="s">
        <v>806</v>
      </c>
      <c r="E1066" s="102" t="s">
        <v>807</v>
      </c>
      <c r="F1066" s="102" t="s">
        <v>808</v>
      </c>
      <c r="G1066" s="102" t="s">
        <v>809</v>
      </c>
      <c r="H1066" s="102" t="s">
        <v>810</v>
      </c>
    </row>
    <row r="1067" spans="1:8">
      <c r="B1067" s="116" t="s">
        <v>2309</v>
      </c>
      <c r="C1067" s="117" t="s">
        <v>906</v>
      </c>
      <c r="D1067" s="116" t="s">
        <v>125</v>
      </c>
      <c r="E1067" s="116" t="s">
        <v>127</v>
      </c>
      <c r="F1067" s="118">
        <v>0.3034</v>
      </c>
      <c r="G1067" s="119">
        <v>32.58</v>
      </c>
      <c r="H1067" s="119">
        <v>9.8800000000000008</v>
      </c>
    </row>
    <row r="1068" spans="1:8" ht="12.75" customHeight="1">
      <c r="B1068" s="103"/>
      <c r="C1068" s="103"/>
      <c r="D1068" s="103"/>
      <c r="E1068" s="103"/>
      <c r="F1068" s="408" t="s">
        <v>837</v>
      </c>
      <c r="G1068" s="408"/>
      <c r="H1068" s="120">
        <v>9.8800000000000008</v>
      </c>
    </row>
    <row r="1069" spans="1:8" ht="12.75" customHeight="1">
      <c r="B1069" s="103"/>
      <c r="C1069" s="103"/>
      <c r="D1069" s="103"/>
      <c r="E1069" s="103"/>
      <c r="F1069" s="409" t="s">
        <v>585</v>
      </c>
      <c r="G1069" s="409"/>
      <c r="H1069" s="101">
        <v>12.6</v>
      </c>
    </row>
    <row r="1070" spans="1:8">
      <c r="B1070" s="142"/>
      <c r="C1070" s="142"/>
      <c r="D1070" s="142"/>
      <c r="E1070" s="142"/>
      <c r="F1070" s="410"/>
      <c r="G1070" s="410"/>
      <c r="H1070" s="410"/>
    </row>
    <row r="1071" spans="1:8">
      <c r="B1071" s="142"/>
      <c r="C1071" s="142"/>
      <c r="D1071" s="142"/>
      <c r="E1071" s="142"/>
      <c r="F1071" s="410"/>
      <c r="G1071" s="410"/>
      <c r="H1071" s="410"/>
    </row>
    <row r="1072" spans="1:8" s="245" customFormat="1" ht="12.75" customHeight="1">
      <c r="A1072" s="179" t="s">
        <v>2018</v>
      </c>
      <c r="B1072" s="179">
        <f>VLOOKUP(A1072,ORÇAMENTO!$A$15:$F$743,2,FALSE)</f>
        <v>100721</v>
      </c>
      <c r="C1072" s="404" t="str">
        <f>VLOOKUP(B1072,ORÇAMENTO!$B$15:$F$743,2,FALSE)</f>
        <v>PINTURA COM TINTA ALQUÍDICA DE FUNDO (TIPO ZARCÃO) PULVERIZADA SOBRE SUPERFÍCIES METÁLICAS EXECUTADO EM OBRA (POR DEMÃO). AF_01/2020_PE</v>
      </c>
      <c r="D1072" s="405"/>
      <c r="E1072" s="405"/>
      <c r="F1072" s="405"/>
      <c r="G1072" s="406"/>
      <c r="H1072" s="121" t="str">
        <f>VLOOKUP(B1072,ORÇAMENTO!$B$15:$F$743,4,FALSE)</f>
        <v>M2</v>
      </c>
    </row>
    <row r="1073" spans="1:8">
      <c r="B1073" s="407" t="s">
        <v>820</v>
      </c>
      <c r="C1073" s="407"/>
      <c r="D1073" s="102" t="s">
        <v>806</v>
      </c>
      <c r="E1073" s="102" t="s">
        <v>807</v>
      </c>
      <c r="F1073" s="102" t="s">
        <v>808</v>
      </c>
      <c r="G1073" s="102" t="s">
        <v>809</v>
      </c>
      <c r="H1073" s="102" t="s">
        <v>810</v>
      </c>
    </row>
    <row r="1074" spans="1:8">
      <c r="B1074" s="116" t="s">
        <v>2307</v>
      </c>
      <c r="C1074" s="117" t="s">
        <v>2308</v>
      </c>
      <c r="D1074" s="116" t="s">
        <v>125</v>
      </c>
      <c r="E1074" s="116" t="s">
        <v>113</v>
      </c>
      <c r="F1074" s="118">
        <v>6.1899999999999997E-2</v>
      </c>
      <c r="G1074" s="119">
        <v>18.41</v>
      </c>
      <c r="H1074" s="119">
        <v>1.1399999999999999</v>
      </c>
    </row>
    <row r="1075" spans="1:8">
      <c r="B1075" s="116" t="s">
        <v>1508</v>
      </c>
      <c r="C1075" s="117" t="s">
        <v>1509</v>
      </c>
      <c r="D1075" s="116" t="s">
        <v>125</v>
      </c>
      <c r="E1075" s="116" t="s">
        <v>113</v>
      </c>
      <c r="F1075" s="118">
        <v>0.20699999999999999</v>
      </c>
      <c r="G1075" s="119">
        <v>47.91</v>
      </c>
      <c r="H1075" s="119">
        <v>9.92</v>
      </c>
    </row>
    <row r="1076" spans="1:8">
      <c r="B1076" s="103"/>
      <c r="C1076" s="103"/>
      <c r="D1076" s="103"/>
      <c r="E1076" s="103"/>
      <c r="F1076" s="408" t="s">
        <v>831</v>
      </c>
      <c r="G1076" s="408"/>
      <c r="H1076" s="120">
        <v>11.06</v>
      </c>
    </row>
    <row r="1077" spans="1:8" ht="12.75" customHeight="1">
      <c r="B1077" s="407" t="s">
        <v>834</v>
      </c>
      <c r="C1077" s="407"/>
      <c r="D1077" s="102" t="s">
        <v>806</v>
      </c>
      <c r="E1077" s="102" t="s">
        <v>807</v>
      </c>
      <c r="F1077" s="102" t="s">
        <v>808</v>
      </c>
      <c r="G1077" s="102" t="s">
        <v>809</v>
      </c>
      <c r="H1077" s="102" t="s">
        <v>810</v>
      </c>
    </row>
    <row r="1078" spans="1:8">
      <c r="B1078" s="116" t="s">
        <v>2309</v>
      </c>
      <c r="C1078" s="117" t="s">
        <v>906</v>
      </c>
      <c r="D1078" s="116" t="s">
        <v>125</v>
      </c>
      <c r="E1078" s="116" t="s">
        <v>127</v>
      </c>
      <c r="F1078" s="118">
        <v>0.52659999999999996</v>
      </c>
      <c r="G1078" s="119">
        <v>32.58</v>
      </c>
      <c r="H1078" s="119">
        <v>17.16</v>
      </c>
    </row>
    <row r="1079" spans="1:8" ht="12.75" customHeight="1">
      <c r="B1079" s="103"/>
      <c r="C1079" s="103"/>
      <c r="D1079" s="103"/>
      <c r="E1079" s="103"/>
      <c r="F1079" s="408" t="s">
        <v>837</v>
      </c>
      <c r="G1079" s="408"/>
      <c r="H1079" s="120">
        <v>17.16</v>
      </c>
    </row>
    <row r="1080" spans="1:8" ht="12.75" customHeight="1">
      <c r="B1080" s="103"/>
      <c r="C1080" s="103"/>
      <c r="D1080" s="103"/>
      <c r="E1080" s="103"/>
      <c r="F1080" s="409" t="s">
        <v>585</v>
      </c>
      <c r="G1080" s="409"/>
      <c r="H1080" s="101">
        <v>28.19</v>
      </c>
    </row>
    <row r="1081" spans="1:8">
      <c r="B1081" s="142"/>
      <c r="C1081" s="142"/>
      <c r="D1081" s="142"/>
      <c r="E1081" s="142"/>
      <c r="F1081" s="410"/>
      <c r="G1081" s="410"/>
      <c r="H1081" s="410"/>
    </row>
    <row r="1082" spans="1:8" s="245" customFormat="1" ht="12.75" customHeight="1">
      <c r="A1082" s="179" t="s">
        <v>2019</v>
      </c>
      <c r="B1082" s="179">
        <f>VLOOKUP(A1082,ORÇAMENTO!$A$15:$F$743,2,FALSE)</f>
        <v>100735</v>
      </c>
      <c r="C1082" s="404" t="str">
        <f>VLOOKUP(B1082,ORÇAMENTO!$B$15:$F$743,2,FALSE)</f>
        <v>PINTURA COM TINTA ACRÍLICA DE ACABAMENTO PULVERIZADA SOBRE SUPERFÍCIES METÁLICAS (EXCETO PERFIL) EXECUTADO EM OBRA (POR DEMÃO). AF_01/2020_PE OBS: CONSIDERADO DUAS DEMÃO</v>
      </c>
      <c r="D1082" s="405"/>
      <c r="E1082" s="405"/>
      <c r="F1082" s="405"/>
      <c r="G1082" s="406"/>
      <c r="H1082" s="121" t="str">
        <f>VLOOKUP(B1082,ORÇAMENTO!$B$15:$F$743,4,FALSE)</f>
        <v>M2</v>
      </c>
    </row>
    <row r="1083" spans="1:8">
      <c r="B1083" s="407" t="s">
        <v>820</v>
      </c>
      <c r="C1083" s="407"/>
      <c r="D1083" s="102" t="s">
        <v>806</v>
      </c>
      <c r="E1083" s="102" t="s">
        <v>807</v>
      </c>
      <c r="F1083" s="102" t="s">
        <v>808</v>
      </c>
      <c r="G1083" s="102" t="s">
        <v>809</v>
      </c>
      <c r="H1083" s="102" t="s">
        <v>810</v>
      </c>
    </row>
    <row r="1084" spans="1:8">
      <c r="B1084" s="116" t="s">
        <v>2310</v>
      </c>
      <c r="C1084" s="117" t="s">
        <v>2311</v>
      </c>
      <c r="D1084" s="116" t="s">
        <v>125</v>
      </c>
      <c r="E1084" s="116" t="s">
        <v>113</v>
      </c>
      <c r="F1084" s="118">
        <v>5.7500000000000002E-2</v>
      </c>
      <c r="G1084" s="119">
        <v>47.39</v>
      </c>
      <c r="H1084" s="119">
        <v>2.72</v>
      </c>
    </row>
    <row r="1085" spans="1:8">
      <c r="B1085" s="103"/>
      <c r="C1085" s="103"/>
      <c r="D1085" s="103"/>
      <c r="E1085" s="103"/>
      <c r="F1085" s="408" t="s">
        <v>831</v>
      </c>
      <c r="G1085" s="408"/>
      <c r="H1085" s="120">
        <v>2.72</v>
      </c>
    </row>
    <row r="1086" spans="1:8" ht="12.75" customHeight="1">
      <c r="B1086" s="407" t="s">
        <v>834</v>
      </c>
      <c r="C1086" s="407"/>
      <c r="D1086" s="102" t="s">
        <v>806</v>
      </c>
      <c r="E1086" s="102" t="s">
        <v>807</v>
      </c>
      <c r="F1086" s="102" t="s">
        <v>808</v>
      </c>
      <c r="G1086" s="102" t="s">
        <v>809</v>
      </c>
      <c r="H1086" s="102" t="s">
        <v>810</v>
      </c>
    </row>
    <row r="1087" spans="1:8">
      <c r="B1087" s="116" t="s">
        <v>2309</v>
      </c>
      <c r="C1087" s="117" t="s">
        <v>906</v>
      </c>
      <c r="D1087" s="116" t="s">
        <v>125</v>
      </c>
      <c r="E1087" s="116" t="s">
        <v>127</v>
      </c>
      <c r="F1087" s="118">
        <v>0.3034</v>
      </c>
      <c r="G1087" s="119">
        <v>32.58</v>
      </c>
      <c r="H1087" s="119">
        <v>9.8800000000000008</v>
      </c>
    </row>
    <row r="1088" spans="1:8" ht="12.75" customHeight="1">
      <c r="B1088" s="103"/>
      <c r="C1088" s="103"/>
      <c r="D1088" s="103"/>
      <c r="E1088" s="103"/>
      <c r="F1088" s="408" t="s">
        <v>837</v>
      </c>
      <c r="G1088" s="408"/>
      <c r="H1088" s="120">
        <v>9.8800000000000008</v>
      </c>
    </row>
    <row r="1089" spans="1:8" ht="12.75" customHeight="1">
      <c r="B1089" s="103"/>
      <c r="C1089" s="103"/>
      <c r="D1089" s="103"/>
      <c r="E1089" s="103"/>
      <c r="F1089" s="409" t="s">
        <v>585</v>
      </c>
      <c r="G1089" s="409"/>
      <c r="H1089" s="101">
        <v>12.6</v>
      </c>
    </row>
    <row r="1090" spans="1:8">
      <c r="B1090" s="142"/>
      <c r="C1090" s="142"/>
      <c r="D1090" s="142"/>
      <c r="E1090" s="142"/>
      <c r="F1090" s="410"/>
      <c r="G1090" s="410"/>
      <c r="H1090" s="410"/>
    </row>
    <row r="1091" spans="1:8" s="245" customFormat="1" ht="12.75" customHeight="1">
      <c r="A1091" s="179" t="s">
        <v>3721</v>
      </c>
      <c r="B1091" s="179">
        <f>VLOOKUP(A1091,ORÇAMENTO!$A$15:$F$743,2,FALSE)</f>
        <v>95601</v>
      </c>
      <c r="C1091" s="404" t="str">
        <f>VLOOKUP(B1091,ORÇAMENTO!$B$15:$F$743,2,FALSE)</f>
        <v>ARRASAMENTO MECANICO DE ESTACA DE CONCRETO ARMADO, DIAMETROS DE ATÉ 40 CM. AF_05/2021</v>
      </c>
      <c r="D1091" s="405"/>
      <c r="E1091" s="405"/>
      <c r="F1091" s="405"/>
      <c r="G1091" s="406"/>
      <c r="H1091" s="121" t="str">
        <f>VLOOKUP(B1091,ORÇAMENTO!$B$15:$F$743,4,FALSE)</f>
        <v>UN</v>
      </c>
    </row>
    <row r="1092" spans="1:8" ht="12.75" customHeight="1">
      <c r="B1092" s="407" t="s">
        <v>2121</v>
      </c>
      <c r="C1092" s="407"/>
      <c r="D1092" s="102" t="s">
        <v>806</v>
      </c>
      <c r="E1092" s="102" t="s">
        <v>807</v>
      </c>
      <c r="F1092" s="102" t="s">
        <v>808</v>
      </c>
      <c r="G1092" s="102" t="s">
        <v>809</v>
      </c>
      <c r="H1092" s="102" t="s">
        <v>810</v>
      </c>
    </row>
    <row r="1093" spans="1:8" ht="25.5">
      <c r="B1093" s="116" t="s">
        <v>2208</v>
      </c>
      <c r="C1093" s="117" t="s">
        <v>2209</v>
      </c>
      <c r="D1093" s="116" t="s">
        <v>125</v>
      </c>
      <c r="E1093" s="116" t="s">
        <v>2124</v>
      </c>
      <c r="F1093" s="118">
        <v>0.20030000000000001</v>
      </c>
      <c r="G1093" s="119">
        <v>26.66</v>
      </c>
      <c r="H1093" s="119">
        <v>5.34</v>
      </c>
    </row>
    <row r="1094" spans="1:8" ht="25.5">
      <c r="B1094" s="116" t="s">
        <v>2210</v>
      </c>
      <c r="C1094" s="117" t="s">
        <v>2211</v>
      </c>
      <c r="D1094" s="116" t="s">
        <v>125</v>
      </c>
      <c r="E1094" s="116" t="s">
        <v>2127</v>
      </c>
      <c r="F1094" s="118">
        <v>0.16270000000000001</v>
      </c>
      <c r="G1094" s="119">
        <v>29.06</v>
      </c>
      <c r="H1094" s="119">
        <v>4.7300000000000004</v>
      </c>
    </row>
    <row r="1095" spans="1:8" ht="12.75" customHeight="1">
      <c r="B1095" s="103"/>
      <c r="C1095" s="103"/>
      <c r="D1095" s="103"/>
      <c r="E1095" s="103"/>
      <c r="F1095" s="408" t="s">
        <v>2128</v>
      </c>
      <c r="G1095" s="408"/>
      <c r="H1095" s="120">
        <v>10.07</v>
      </c>
    </row>
    <row r="1096" spans="1:8" ht="12.75" customHeight="1">
      <c r="B1096" s="407" t="s">
        <v>834</v>
      </c>
      <c r="C1096" s="407"/>
      <c r="D1096" s="102" t="s">
        <v>806</v>
      </c>
      <c r="E1096" s="102" t="s">
        <v>807</v>
      </c>
      <c r="F1096" s="102" t="s">
        <v>808</v>
      </c>
      <c r="G1096" s="102" t="s">
        <v>809</v>
      </c>
      <c r="H1096" s="102" t="s">
        <v>810</v>
      </c>
    </row>
    <row r="1097" spans="1:8">
      <c r="B1097" s="116" t="s">
        <v>852</v>
      </c>
      <c r="C1097" s="117" t="s">
        <v>853</v>
      </c>
      <c r="D1097" s="116" t="s">
        <v>125</v>
      </c>
      <c r="E1097" s="116" t="s">
        <v>127</v>
      </c>
      <c r="F1097" s="118">
        <v>0.36299999999999999</v>
      </c>
      <c r="G1097" s="119">
        <v>23.4</v>
      </c>
      <c r="H1097" s="119">
        <v>8.49</v>
      </c>
    </row>
    <row r="1098" spans="1:8" ht="12.75" customHeight="1">
      <c r="B1098" s="103"/>
      <c r="C1098" s="103"/>
      <c r="D1098" s="103"/>
      <c r="E1098" s="103"/>
      <c r="F1098" s="408" t="s">
        <v>837</v>
      </c>
      <c r="G1098" s="408"/>
      <c r="H1098" s="120">
        <v>8.49</v>
      </c>
    </row>
    <row r="1099" spans="1:8" ht="12.75" customHeight="1">
      <c r="B1099" s="103"/>
      <c r="C1099" s="103"/>
      <c r="D1099" s="103"/>
      <c r="E1099" s="103"/>
      <c r="F1099" s="409" t="s">
        <v>585</v>
      </c>
      <c r="G1099" s="409"/>
      <c r="H1099" s="101">
        <v>18.54</v>
      </c>
    </row>
    <row r="1100" spans="1:8">
      <c r="B1100" s="142"/>
      <c r="C1100" s="142"/>
      <c r="D1100" s="142"/>
      <c r="E1100" s="142"/>
      <c r="F1100" s="410"/>
      <c r="G1100" s="410"/>
      <c r="H1100" s="410"/>
    </row>
    <row r="1101" spans="1:8" s="245" customFormat="1" ht="12.75" customHeight="1">
      <c r="A1101" s="179" t="s">
        <v>1330</v>
      </c>
      <c r="B1101" s="179">
        <f>VLOOKUP(A1101,ORÇAMENTO!$A$15:$F$743,2,FALSE)</f>
        <v>96523</v>
      </c>
      <c r="C1101" s="404" t="str">
        <f>VLOOKUP(B1101,ORÇAMENTO!$B$15:$F$743,2,FALSE)</f>
        <v>ESCAVAÇÃO MANUAL PARA BLOCO DE COROAMENTO OU SAPATA (INCLUINDO ESCAVAÇÃO PARA COLOCAÇÃO DE FÔRMAS). AF_01/2024</v>
      </c>
      <c r="D1101" s="405"/>
      <c r="E1101" s="405"/>
      <c r="F1101" s="405"/>
      <c r="G1101" s="406"/>
      <c r="H1101" s="121" t="str">
        <f>VLOOKUP(B1101,ORÇAMENTO!$B$15:$F$743,4,FALSE)</f>
        <v>M3</v>
      </c>
    </row>
    <row r="1102" spans="1:8" ht="12.75" customHeight="1">
      <c r="B1102" s="407" t="s">
        <v>834</v>
      </c>
      <c r="C1102" s="407"/>
      <c r="D1102" s="102" t="s">
        <v>806</v>
      </c>
      <c r="E1102" s="102" t="s">
        <v>807</v>
      </c>
      <c r="F1102" s="102" t="s">
        <v>808</v>
      </c>
      <c r="G1102" s="102" t="s">
        <v>809</v>
      </c>
      <c r="H1102" s="102" t="s">
        <v>810</v>
      </c>
    </row>
    <row r="1103" spans="1:8">
      <c r="B1103" s="116" t="s">
        <v>873</v>
      </c>
      <c r="C1103" s="117" t="s">
        <v>874</v>
      </c>
      <c r="D1103" s="116" t="s">
        <v>125</v>
      </c>
      <c r="E1103" s="116" t="s">
        <v>127</v>
      </c>
      <c r="F1103" s="118">
        <v>0.96599999999999997</v>
      </c>
      <c r="G1103" s="119">
        <v>31.1</v>
      </c>
      <c r="H1103" s="119">
        <v>30.04</v>
      </c>
    </row>
    <row r="1104" spans="1:8">
      <c r="B1104" s="116" t="s">
        <v>852</v>
      </c>
      <c r="C1104" s="117" t="s">
        <v>853</v>
      </c>
      <c r="D1104" s="116" t="s">
        <v>125</v>
      </c>
      <c r="E1104" s="116" t="s">
        <v>127</v>
      </c>
      <c r="F1104" s="118">
        <v>3.1259999999999999</v>
      </c>
      <c r="G1104" s="119">
        <v>23.4</v>
      </c>
      <c r="H1104" s="119">
        <v>73.150000000000006</v>
      </c>
    </row>
    <row r="1105" spans="1:8" ht="12.75" customHeight="1">
      <c r="B1105" s="103"/>
      <c r="C1105" s="103"/>
      <c r="D1105" s="103"/>
      <c r="E1105" s="103"/>
      <c r="F1105" s="408" t="s">
        <v>837</v>
      </c>
      <c r="G1105" s="408"/>
      <c r="H1105" s="120">
        <v>103.19</v>
      </c>
    </row>
    <row r="1106" spans="1:8" ht="12.75" customHeight="1">
      <c r="B1106" s="103"/>
      <c r="C1106" s="103"/>
      <c r="D1106" s="103"/>
      <c r="E1106" s="103"/>
      <c r="F1106" s="409" t="s">
        <v>585</v>
      </c>
      <c r="G1106" s="409"/>
      <c r="H1106" s="101">
        <v>103.18</v>
      </c>
    </row>
    <row r="1107" spans="1:8">
      <c r="B1107" s="142"/>
      <c r="C1107" s="142"/>
      <c r="D1107" s="142"/>
      <c r="E1107" s="142"/>
      <c r="F1107" s="410"/>
      <c r="G1107" s="410"/>
      <c r="H1107" s="410"/>
    </row>
    <row r="1108" spans="1:8" s="245" customFormat="1" ht="12.75" customHeight="1">
      <c r="A1108" s="179" t="s">
        <v>1331</v>
      </c>
      <c r="B1108" s="179">
        <f>VLOOKUP(A1108,ORÇAMENTO!$A$15:$F$743,2,FALSE)</f>
        <v>101616</v>
      </c>
      <c r="C1108" s="404" t="str">
        <f>VLOOKUP(B1108,ORÇAMENTO!$B$15:$F$743,2,FALSE)</f>
        <v>PREPARO DE FUNDO DE VALA COM LARGURA MENOR QUE 1,5 M (ACERTO DO SOLO NATURAL). AF_08/2020</v>
      </c>
      <c r="D1108" s="405"/>
      <c r="E1108" s="405"/>
      <c r="F1108" s="405"/>
      <c r="G1108" s="406"/>
      <c r="H1108" s="121" t="str">
        <f>VLOOKUP(B1108,ORÇAMENTO!$B$15:$F$743,4,FALSE)</f>
        <v>M2</v>
      </c>
    </row>
    <row r="1109" spans="1:8" ht="12.75" customHeight="1">
      <c r="B1109" s="407" t="s">
        <v>2121</v>
      </c>
      <c r="C1109" s="407"/>
      <c r="D1109" s="102" t="s">
        <v>806</v>
      </c>
      <c r="E1109" s="102" t="s">
        <v>807</v>
      </c>
      <c r="F1109" s="102" t="s">
        <v>808</v>
      </c>
      <c r="G1109" s="102" t="s">
        <v>809</v>
      </c>
      <c r="H1109" s="102" t="s">
        <v>810</v>
      </c>
    </row>
    <row r="1110" spans="1:8" ht="25.5">
      <c r="B1110" s="116" t="s">
        <v>2212</v>
      </c>
      <c r="C1110" s="117" t="s">
        <v>2213</v>
      </c>
      <c r="D1110" s="116" t="s">
        <v>125</v>
      </c>
      <c r="E1110" s="116" t="s">
        <v>2124</v>
      </c>
      <c r="F1110" s="118">
        <v>3.5999999999999999E-3</v>
      </c>
      <c r="G1110" s="119">
        <v>26.82</v>
      </c>
      <c r="H1110" s="119">
        <v>0.1</v>
      </c>
    </row>
    <row r="1111" spans="1:8" ht="25.5">
      <c r="B1111" s="116" t="s">
        <v>2214</v>
      </c>
      <c r="C1111" s="117" t="s">
        <v>2215</v>
      </c>
      <c r="D1111" s="116" t="s">
        <v>125</v>
      </c>
      <c r="E1111" s="116" t="s">
        <v>2127</v>
      </c>
      <c r="F1111" s="118">
        <v>3.5999999999999999E-3</v>
      </c>
      <c r="G1111" s="119">
        <v>34.119999999999997</v>
      </c>
      <c r="H1111" s="119">
        <v>0.12</v>
      </c>
    </row>
    <row r="1112" spans="1:8" ht="12.75" customHeight="1">
      <c r="B1112" s="103"/>
      <c r="C1112" s="103"/>
      <c r="D1112" s="103"/>
      <c r="E1112" s="103"/>
      <c r="F1112" s="408" t="s">
        <v>2128</v>
      </c>
      <c r="G1112" s="408"/>
      <c r="H1112" s="120">
        <v>0.22</v>
      </c>
    </row>
    <row r="1113" spans="1:8" ht="12.75" customHeight="1">
      <c r="B1113" s="407" t="s">
        <v>834</v>
      </c>
      <c r="C1113" s="407"/>
      <c r="D1113" s="102" t="s">
        <v>806</v>
      </c>
      <c r="E1113" s="102" t="s">
        <v>807</v>
      </c>
      <c r="F1113" s="102" t="s">
        <v>808</v>
      </c>
      <c r="G1113" s="102" t="s">
        <v>809</v>
      </c>
      <c r="H1113" s="102" t="s">
        <v>810</v>
      </c>
    </row>
    <row r="1114" spans="1:8">
      <c r="B1114" s="116" t="s">
        <v>873</v>
      </c>
      <c r="C1114" s="117" t="s">
        <v>874</v>
      </c>
      <c r="D1114" s="116" t="s">
        <v>125</v>
      </c>
      <c r="E1114" s="116" t="s">
        <v>127</v>
      </c>
      <c r="F1114" s="118">
        <v>0.10199999999999999</v>
      </c>
      <c r="G1114" s="119">
        <v>31.1</v>
      </c>
      <c r="H1114" s="119">
        <v>3.17</v>
      </c>
    </row>
    <row r="1115" spans="1:8">
      <c r="B1115" s="116" t="s">
        <v>852</v>
      </c>
      <c r="C1115" s="117" t="s">
        <v>853</v>
      </c>
      <c r="D1115" s="116" t="s">
        <v>125</v>
      </c>
      <c r="E1115" s="116" t="s">
        <v>127</v>
      </c>
      <c r="F1115" s="118">
        <v>0.15310000000000001</v>
      </c>
      <c r="G1115" s="119">
        <v>23.4</v>
      </c>
      <c r="H1115" s="119">
        <v>3.58</v>
      </c>
    </row>
    <row r="1116" spans="1:8" ht="12.75" customHeight="1">
      <c r="B1116" s="103"/>
      <c r="C1116" s="103"/>
      <c r="D1116" s="103"/>
      <c r="E1116" s="103"/>
      <c r="F1116" s="408" t="s">
        <v>837</v>
      </c>
      <c r="G1116" s="408"/>
      <c r="H1116" s="120">
        <v>6.75</v>
      </c>
    </row>
    <row r="1117" spans="1:8" ht="12.75" customHeight="1">
      <c r="B1117" s="103"/>
      <c r="C1117" s="103"/>
      <c r="D1117" s="103"/>
      <c r="E1117" s="103"/>
      <c r="F1117" s="409" t="s">
        <v>585</v>
      </c>
      <c r="G1117" s="409"/>
      <c r="H1117" s="101">
        <v>6.96</v>
      </c>
    </row>
    <row r="1118" spans="1:8">
      <c r="B1118" s="142"/>
      <c r="C1118" s="142"/>
      <c r="D1118" s="142"/>
      <c r="E1118" s="142"/>
      <c r="F1118" s="410"/>
      <c r="G1118" s="410"/>
      <c r="H1118" s="410"/>
    </row>
    <row r="1119" spans="1:8" s="245" customFormat="1" ht="12.75" customHeight="1">
      <c r="A1119" s="179" t="s">
        <v>1332</v>
      </c>
      <c r="B1119" s="179">
        <f>VLOOKUP(A1119,ORÇAMENTO!$A$15:$F$743,2,FALSE)</f>
        <v>96616</v>
      </c>
      <c r="C1119" s="404" t="str">
        <f>VLOOKUP(B1119,ORÇAMENTO!$B$15:$F$743,2,FALSE)</f>
        <v>LASTRO DE CONCRETO MAGRO, APLICADO EM BLOCOS DE COROAMENTO OU SAPATAS. AF_01/2024</v>
      </c>
      <c r="D1119" s="405"/>
      <c r="E1119" s="405"/>
      <c r="F1119" s="405"/>
      <c r="G1119" s="406"/>
      <c r="H1119" s="121" t="str">
        <f>VLOOKUP(B1119,ORÇAMENTO!$B$15:$F$743,4,FALSE)</f>
        <v>M3</v>
      </c>
    </row>
    <row r="1120" spans="1:8" ht="12.75" customHeight="1">
      <c r="B1120" s="407" t="s">
        <v>834</v>
      </c>
      <c r="C1120" s="407"/>
      <c r="D1120" s="102" t="s">
        <v>806</v>
      </c>
      <c r="E1120" s="102" t="s">
        <v>807</v>
      </c>
      <c r="F1120" s="102" t="s">
        <v>808</v>
      </c>
      <c r="G1120" s="102" t="s">
        <v>809</v>
      </c>
      <c r="H1120" s="102" t="s">
        <v>810</v>
      </c>
    </row>
    <row r="1121" spans="1:8">
      <c r="B1121" s="116" t="s">
        <v>873</v>
      </c>
      <c r="C1121" s="117" t="s">
        <v>874</v>
      </c>
      <c r="D1121" s="116" t="s">
        <v>125</v>
      </c>
      <c r="E1121" s="116" t="s">
        <v>127</v>
      </c>
      <c r="F1121" s="118">
        <v>6.7809999999999997</v>
      </c>
      <c r="G1121" s="119">
        <v>31.1</v>
      </c>
      <c r="H1121" s="119">
        <v>210.89</v>
      </c>
    </row>
    <row r="1122" spans="1:8">
      <c r="B1122" s="116" t="s">
        <v>852</v>
      </c>
      <c r="C1122" s="117" t="s">
        <v>853</v>
      </c>
      <c r="D1122" s="116" t="s">
        <v>125</v>
      </c>
      <c r="E1122" s="116" t="s">
        <v>127</v>
      </c>
      <c r="F1122" s="118">
        <v>2.4529999999999998</v>
      </c>
      <c r="G1122" s="119">
        <v>23.4</v>
      </c>
      <c r="H1122" s="119">
        <v>57.4</v>
      </c>
    </row>
    <row r="1123" spans="1:8" ht="12.75" customHeight="1">
      <c r="B1123" s="103"/>
      <c r="C1123" s="103"/>
      <c r="D1123" s="103"/>
      <c r="E1123" s="103"/>
      <c r="F1123" s="408" t="s">
        <v>837</v>
      </c>
      <c r="G1123" s="408"/>
      <c r="H1123" s="120">
        <v>268.29000000000002</v>
      </c>
    </row>
    <row r="1124" spans="1:8">
      <c r="B1124" s="407" t="s">
        <v>813</v>
      </c>
      <c r="C1124" s="407"/>
      <c r="D1124" s="102" t="s">
        <v>806</v>
      </c>
      <c r="E1124" s="102" t="s">
        <v>807</v>
      </c>
      <c r="F1124" s="102" t="s">
        <v>808</v>
      </c>
      <c r="G1124" s="102" t="s">
        <v>809</v>
      </c>
      <c r="H1124" s="102" t="s">
        <v>810</v>
      </c>
    </row>
    <row r="1125" spans="1:8" ht="25.5">
      <c r="B1125" s="116" t="s">
        <v>2216</v>
      </c>
      <c r="C1125" s="117" t="s">
        <v>2217</v>
      </c>
      <c r="D1125" s="116" t="s">
        <v>125</v>
      </c>
      <c r="E1125" s="116" t="s">
        <v>174</v>
      </c>
      <c r="F1125" s="118">
        <v>1.38</v>
      </c>
      <c r="G1125" s="119">
        <v>506.16</v>
      </c>
      <c r="H1125" s="119">
        <v>698.5</v>
      </c>
    </row>
    <row r="1126" spans="1:8">
      <c r="B1126" s="103"/>
      <c r="C1126" s="103"/>
      <c r="D1126" s="103"/>
      <c r="E1126" s="103"/>
      <c r="F1126" s="408" t="s">
        <v>814</v>
      </c>
      <c r="G1126" s="408"/>
      <c r="H1126" s="120">
        <v>698.5</v>
      </c>
    </row>
    <row r="1127" spans="1:8" ht="12.75" customHeight="1">
      <c r="B1127" s="103"/>
      <c r="C1127" s="103"/>
      <c r="D1127" s="103"/>
      <c r="E1127" s="103"/>
      <c r="F1127" s="409" t="s">
        <v>585</v>
      </c>
      <c r="G1127" s="409"/>
      <c r="H1127" s="101">
        <v>966.78</v>
      </c>
    </row>
    <row r="1128" spans="1:8">
      <c r="B1128" s="142"/>
      <c r="C1128" s="142"/>
      <c r="D1128" s="142"/>
      <c r="E1128" s="142"/>
      <c r="F1128" s="410"/>
      <c r="G1128" s="410"/>
      <c r="H1128" s="410"/>
    </row>
    <row r="1129" spans="1:8" s="245" customFormat="1" ht="12.75" customHeight="1">
      <c r="A1129" s="179" t="s">
        <v>1333</v>
      </c>
      <c r="B1129" s="179">
        <f>VLOOKUP(A1129,ORÇAMENTO!$A$15:$F$743,2,FALSE)</f>
        <v>96540</v>
      </c>
      <c r="C1129" s="404" t="str">
        <f>VLOOKUP(B1129,ORÇAMENTO!$B$15:$F$743,2,FALSE)</f>
        <v>FABRICAÇÃO, MONTAGEM E DESMONTAGEM DE FÔRMA PARA BLOCO DE COROAMENTO, EM CHAPA DE MADEIRA COMPENSADA RESINADA, E=17 MM, 4 UTILIZAÇÕES. AF_01/2024</v>
      </c>
      <c r="D1129" s="405"/>
      <c r="E1129" s="405"/>
      <c r="F1129" s="405"/>
      <c r="G1129" s="406"/>
      <c r="H1129" s="121" t="str">
        <f>VLOOKUP(B1129,ORÇAMENTO!$B$15:$F$743,4,FALSE)</f>
        <v>M2</v>
      </c>
    </row>
    <row r="1130" spans="1:8" ht="12.75" customHeight="1">
      <c r="B1130" s="407" t="s">
        <v>2121</v>
      </c>
      <c r="C1130" s="407"/>
      <c r="D1130" s="102" t="s">
        <v>806</v>
      </c>
      <c r="E1130" s="102" t="s">
        <v>807</v>
      </c>
      <c r="F1130" s="102" t="s">
        <v>808</v>
      </c>
      <c r="G1130" s="102" t="s">
        <v>809</v>
      </c>
      <c r="H1130" s="102" t="s">
        <v>810</v>
      </c>
    </row>
    <row r="1131" spans="1:8" ht="25.5">
      <c r="B1131" s="116" t="s">
        <v>2122</v>
      </c>
      <c r="C1131" s="117" t="s">
        <v>2123</v>
      </c>
      <c r="D1131" s="116" t="s">
        <v>125</v>
      </c>
      <c r="E1131" s="116" t="s">
        <v>2124</v>
      </c>
      <c r="F1131" s="118">
        <v>9.8000000000000004E-2</v>
      </c>
      <c r="G1131" s="119">
        <v>25.91</v>
      </c>
      <c r="H1131" s="119">
        <v>2.54</v>
      </c>
    </row>
    <row r="1132" spans="1:8" ht="25.5">
      <c r="B1132" s="116" t="s">
        <v>2125</v>
      </c>
      <c r="C1132" s="117" t="s">
        <v>2126</v>
      </c>
      <c r="D1132" s="116" t="s">
        <v>125</v>
      </c>
      <c r="E1132" s="116" t="s">
        <v>2127</v>
      </c>
      <c r="F1132" s="118">
        <v>2.4E-2</v>
      </c>
      <c r="G1132" s="119">
        <v>27.13</v>
      </c>
      <c r="H1132" s="119">
        <v>0.65</v>
      </c>
    </row>
    <row r="1133" spans="1:8" ht="12.75" customHeight="1">
      <c r="B1133" s="103"/>
      <c r="C1133" s="103"/>
      <c r="D1133" s="103"/>
      <c r="E1133" s="103"/>
      <c r="F1133" s="408" t="s">
        <v>2128</v>
      </c>
      <c r="G1133" s="408"/>
      <c r="H1133" s="120">
        <v>3.19</v>
      </c>
    </row>
    <row r="1134" spans="1:8">
      <c r="B1134" s="407" t="s">
        <v>820</v>
      </c>
      <c r="C1134" s="407"/>
      <c r="D1134" s="102" t="s">
        <v>806</v>
      </c>
      <c r="E1134" s="102" t="s">
        <v>807</v>
      </c>
      <c r="F1134" s="102" t="s">
        <v>808</v>
      </c>
      <c r="G1134" s="102" t="s">
        <v>809</v>
      </c>
      <c r="H1134" s="102" t="s">
        <v>810</v>
      </c>
    </row>
    <row r="1135" spans="1:8" ht="25.5">
      <c r="B1135" s="116" t="s">
        <v>875</v>
      </c>
      <c r="C1135" s="117" t="s">
        <v>876</v>
      </c>
      <c r="D1135" s="116" t="s">
        <v>125</v>
      </c>
      <c r="E1135" s="116" t="s">
        <v>145</v>
      </c>
      <c r="F1135" s="118">
        <v>0.33400000000000002</v>
      </c>
      <c r="G1135" s="119">
        <v>36.07</v>
      </c>
      <c r="H1135" s="119">
        <v>12.05</v>
      </c>
    </row>
    <row r="1136" spans="1:8">
      <c r="B1136" s="116" t="s">
        <v>877</v>
      </c>
      <c r="C1136" s="117" t="s">
        <v>878</v>
      </c>
      <c r="D1136" s="116" t="s">
        <v>125</v>
      </c>
      <c r="E1136" s="116" t="s">
        <v>113</v>
      </c>
      <c r="F1136" s="118">
        <v>9.5499999999999995E-3</v>
      </c>
      <c r="G1136" s="119">
        <v>7.23</v>
      </c>
      <c r="H1136" s="119">
        <v>7.0000000000000007E-2</v>
      </c>
    </row>
    <row r="1137" spans="1:8">
      <c r="B1137" s="116" t="s">
        <v>2129</v>
      </c>
      <c r="C1137" s="117" t="s">
        <v>2130</v>
      </c>
      <c r="D1137" s="116" t="s">
        <v>125</v>
      </c>
      <c r="E1137" s="116" t="s">
        <v>180</v>
      </c>
      <c r="F1137" s="118">
        <v>1.5549999999999999</v>
      </c>
      <c r="G1137" s="119">
        <v>7.6</v>
      </c>
      <c r="H1137" s="119">
        <v>11.82</v>
      </c>
    </row>
    <row r="1138" spans="1:8">
      <c r="B1138" s="116" t="s">
        <v>2218</v>
      </c>
      <c r="C1138" s="117" t="s">
        <v>2219</v>
      </c>
      <c r="D1138" s="116" t="s">
        <v>125</v>
      </c>
      <c r="E1138" s="116" t="s">
        <v>217</v>
      </c>
      <c r="F1138" s="118">
        <v>1.2999999999999999E-2</v>
      </c>
      <c r="G1138" s="119">
        <v>22.53</v>
      </c>
      <c r="H1138" s="119">
        <v>0.28999999999999998</v>
      </c>
    </row>
    <row r="1139" spans="1:8">
      <c r="B1139" s="116" t="s">
        <v>2220</v>
      </c>
      <c r="C1139" s="117" t="s">
        <v>2221</v>
      </c>
      <c r="D1139" s="116" t="s">
        <v>125</v>
      </c>
      <c r="E1139" s="116" t="s">
        <v>217</v>
      </c>
      <c r="F1139" s="118">
        <v>3.4000000000000002E-2</v>
      </c>
      <c r="G1139" s="119">
        <v>20.74</v>
      </c>
      <c r="H1139" s="119">
        <v>0.71</v>
      </c>
    </row>
    <row r="1140" spans="1:8">
      <c r="B1140" s="116" t="s">
        <v>2222</v>
      </c>
      <c r="C1140" s="117" t="s">
        <v>2223</v>
      </c>
      <c r="D1140" s="116" t="s">
        <v>125</v>
      </c>
      <c r="E1140" s="116" t="s">
        <v>217</v>
      </c>
      <c r="F1140" s="118">
        <v>3.2000000000000001E-2</v>
      </c>
      <c r="G1140" s="119">
        <v>25.11</v>
      </c>
      <c r="H1140" s="119">
        <v>0.8</v>
      </c>
    </row>
    <row r="1141" spans="1:8">
      <c r="B1141" s="116" t="s">
        <v>2224</v>
      </c>
      <c r="C1141" s="117" t="s">
        <v>2225</v>
      </c>
      <c r="D1141" s="116" t="s">
        <v>125</v>
      </c>
      <c r="E1141" s="116" t="s">
        <v>180</v>
      </c>
      <c r="F1141" s="118">
        <v>1.796</v>
      </c>
      <c r="G1141" s="119">
        <v>2.66</v>
      </c>
      <c r="H1141" s="119">
        <v>4.78</v>
      </c>
    </row>
    <row r="1142" spans="1:8">
      <c r="B1142" s="116" t="s">
        <v>2226</v>
      </c>
      <c r="C1142" s="117" t="s">
        <v>2227</v>
      </c>
      <c r="D1142" s="116" t="s">
        <v>125</v>
      </c>
      <c r="E1142" s="116" t="s">
        <v>180</v>
      </c>
      <c r="F1142" s="118">
        <v>0.6</v>
      </c>
      <c r="G1142" s="119">
        <v>12.6</v>
      </c>
      <c r="H1142" s="119">
        <v>7.56</v>
      </c>
    </row>
    <row r="1143" spans="1:8">
      <c r="B1143" s="103"/>
      <c r="C1143" s="103"/>
      <c r="D1143" s="103"/>
      <c r="E1143" s="103"/>
      <c r="F1143" s="408" t="s">
        <v>831</v>
      </c>
      <c r="G1143" s="408"/>
      <c r="H1143" s="120">
        <v>38.08</v>
      </c>
    </row>
    <row r="1144" spans="1:8" ht="12.75" customHeight="1">
      <c r="B1144" s="407" t="s">
        <v>834</v>
      </c>
      <c r="C1144" s="407"/>
      <c r="D1144" s="102" t="s">
        <v>806</v>
      </c>
      <c r="E1144" s="102" t="s">
        <v>807</v>
      </c>
      <c r="F1144" s="102" t="s">
        <v>808</v>
      </c>
      <c r="G1144" s="102" t="s">
        <v>809</v>
      </c>
      <c r="H1144" s="102" t="s">
        <v>810</v>
      </c>
    </row>
    <row r="1145" spans="1:8">
      <c r="B1145" s="116" t="s">
        <v>2135</v>
      </c>
      <c r="C1145" s="117" t="s">
        <v>844</v>
      </c>
      <c r="D1145" s="116" t="s">
        <v>125</v>
      </c>
      <c r="E1145" s="116" t="s">
        <v>127</v>
      </c>
      <c r="F1145" s="118">
        <v>0.88200000000000001</v>
      </c>
      <c r="G1145" s="119">
        <v>24.12</v>
      </c>
      <c r="H1145" s="119">
        <v>21.27</v>
      </c>
    </row>
    <row r="1146" spans="1:8">
      <c r="B1146" s="116" t="s">
        <v>2136</v>
      </c>
      <c r="C1146" s="117" t="s">
        <v>845</v>
      </c>
      <c r="D1146" s="116" t="s">
        <v>125</v>
      </c>
      <c r="E1146" s="116" t="s">
        <v>127</v>
      </c>
      <c r="F1146" s="118">
        <v>2.1419999999999999</v>
      </c>
      <c r="G1146" s="119">
        <v>30.71</v>
      </c>
      <c r="H1146" s="119">
        <v>65.78</v>
      </c>
    </row>
    <row r="1147" spans="1:8" ht="12.75" customHeight="1">
      <c r="B1147" s="103"/>
      <c r="C1147" s="103"/>
      <c r="D1147" s="103"/>
      <c r="E1147" s="103"/>
      <c r="F1147" s="408" t="s">
        <v>837</v>
      </c>
      <c r="G1147" s="408"/>
      <c r="H1147" s="120">
        <v>87.05</v>
      </c>
    </row>
    <row r="1148" spans="1:8" ht="12.75" customHeight="1">
      <c r="B1148" s="103"/>
      <c r="C1148" s="103"/>
      <c r="D1148" s="103"/>
      <c r="E1148" s="103"/>
      <c r="F1148" s="409" t="s">
        <v>585</v>
      </c>
      <c r="G1148" s="409"/>
      <c r="H1148" s="101">
        <v>128.26</v>
      </c>
    </row>
    <row r="1149" spans="1:8">
      <c r="B1149" s="142"/>
      <c r="C1149" s="142"/>
      <c r="D1149" s="142"/>
      <c r="E1149" s="142"/>
      <c r="F1149" s="410"/>
      <c r="G1149" s="410"/>
      <c r="H1149" s="410"/>
    </row>
    <row r="1150" spans="1:8" s="245" customFormat="1" ht="12.75" customHeight="1">
      <c r="A1150" s="179" t="s">
        <v>1334</v>
      </c>
      <c r="B1150" s="179">
        <f>VLOOKUP(A1150,ORÇAMENTO!$A$15:$F$743,2,FALSE)</f>
        <v>96557</v>
      </c>
      <c r="C1150" s="404" t="str">
        <f>VLOOKUP(B1150,ORÇAMENTO!$B$15:$F$743,2,FALSE)</f>
        <v>CONCRETAGEM DE BLOCO DE COROAMENTO OU VIGA BALDRAME, FCK 30 MPA, COM USO DE BOMBA - LANÇAMENTO, ADENSAMENTO E ACABAMENTO. AF_01/2024</v>
      </c>
      <c r="D1150" s="405"/>
      <c r="E1150" s="405"/>
      <c r="F1150" s="405"/>
      <c r="G1150" s="406"/>
      <c r="H1150" s="121" t="str">
        <f>VLOOKUP(B1150,ORÇAMENTO!$B$15:$F$743,4,FALSE)</f>
        <v>M3</v>
      </c>
    </row>
    <row r="1151" spans="1:8" ht="12.75" customHeight="1">
      <c r="B1151" s="407" t="s">
        <v>2121</v>
      </c>
      <c r="C1151" s="407"/>
      <c r="D1151" s="102" t="s">
        <v>806</v>
      </c>
      <c r="E1151" s="102" t="s">
        <v>807</v>
      </c>
      <c r="F1151" s="102" t="s">
        <v>808</v>
      </c>
      <c r="G1151" s="102" t="s">
        <v>809</v>
      </c>
      <c r="H1151" s="102" t="s">
        <v>810</v>
      </c>
    </row>
    <row r="1152" spans="1:8" ht="25.5">
      <c r="B1152" s="116" t="s">
        <v>2228</v>
      </c>
      <c r="C1152" s="117" t="s">
        <v>2229</v>
      </c>
      <c r="D1152" s="116" t="s">
        <v>125</v>
      </c>
      <c r="E1152" s="116" t="s">
        <v>2124</v>
      </c>
      <c r="F1152" s="118">
        <v>7.4999999999999997E-2</v>
      </c>
      <c r="G1152" s="119">
        <v>0.49</v>
      </c>
      <c r="H1152" s="119">
        <v>0.04</v>
      </c>
    </row>
    <row r="1153" spans="1:8" ht="25.5">
      <c r="B1153" s="116" t="s">
        <v>2230</v>
      </c>
      <c r="C1153" s="117" t="s">
        <v>2231</v>
      </c>
      <c r="D1153" s="116" t="s">
        <v>125</v>
      </c>
      <c r="E1153" s="116" t="s">
        <v>2127</v>
      </c>
      <c r="F1153" s="118">
        <v>9.1999999999999998E-2</v>
      </c>
      <c r="G1153" s="119">
        <v>1.24</v>
      </c>
      <c r="H1153" s="119">
        <v>0.11</v>
      </c>
    </row>
    <row r="1154" spans="1:8" ht="12.75" customHeight="1">
      <c r="B1154" s="103"/>
      <c r="C1154" s="103"/>
      <c r="D1154" s="103"/>
      <c r="E1154" s="103"/>
      <c r="F1154" s="408" t="s">
        <v>2128</v>
      </c>
      <c r="G1154" s="408"/>
      <c r="H1154" s="120">
        <v>0.15</v>
      </c>
    </row>
    <row r="1155" spans="1:8">
      <c r="B1155" s="407" t="s">
        <v>820</v>
      </c>
      <c r="C1155" s="407"/>
      <c r="D1155" s="102" t="s">
        <v>806</v>
      </c>
      <c r="E1155" s="102" t="s">
        <v>807</v>
      </c>
      <c r="F1155" s="102" t="s">
        <v>808</v>
      </c>
      <c r="G1155" s="102" t="s">
        <v>809</v>
      </c>
      <c r="H1155" s="102" t="s">
        <v>810</v>
      </c>
    </row>
    <row r="1156" spans="1:8" ht="25.5">
      <c r="B1156" s="116" t="s">
        <v>2232</v>
      </c>
      <c r="C1156" s="117" t="s">
        <v>2233</v>
      </c>
      <c r="D1156" s="116" t="s">
        <v>125</v>
      </c>
      <c r="E1156" s="116" t="s">
        <v>174</v>
      </c>
      <c r="F1156" s="118">
        <v>1.23</v>
      </c>
      <c r="G1156" s="119">
        <v>536.75</v>
      </c>
      <c r="H1156" s="119">
        <v>660.2</v>
      </c>
    </row>
    <row r="1157" spans="1:8">
      <c r="B1157" s="103"/>
      <c r="C1157" s="103"/>
      <c r="D1157" s="103"/>
      <c r="E1157" s="103"/>
      <c r="F1157" s="408" t="s">
        <v>831</v>
      </c>
      <c r="G1157" s="408"/>
      <c r="H1157" s="120">
        <v>660.2</v>
      </c>
    </row>
    <row r="1158" spans="1:8" ht="12.75" customHeight="1">
      <c r="B1158" s="407" t="s">
        <v>834</v>
      </c>
      <c r="C1158" s="407"/>
      <c r="D1158" s="102" t="s">
        <v>806</v>
      </c>
      <c r="E1158" s="102" t="s">
        <v>807</v>
      </c>
      <c r="F1158" s="102" t="s">
        <v>808</v>
      </c>
      <c r="G1158" s="102" t="s">
        <v>809</v>
      </c>
      <c r="H1158" s="102" t="s">
        <v>810</v>
      </c>
    </row>
    <row r="1159" spans="1:8">
      <c r="B1159" s="116" t="s">
        <v>873</v>
      </c>
      <c r="C1159" s="117" t="s">
        <v>874</v>
      </c>
      <c r="D1159" s="116" t="s">
        <v>125</v>
      </c>
      <c r="E1159" s="116" t="s">
        <v>127</v>
      </c>
      <c r="F1159" s="118">
        <v>0.33400000000000002</v>
      </c>
      <c r="G1159" s="119">
        <v>31.1</v>
      </c>
      <c r="H1159" s="119">
        <v>10.39</v>
      </c>
    </row>
    <row r="1160" spans="1:8">
      <c r="B1160" s="116" t="s">
        <v>852</v>
      </c>
      <c r="C1160" s="117" t="s">
        <v>853</v>
      </c>
      <c r="D1160" s="116" t="s">
        <v>125</v>
      </c>
      <c r="E1160" s="116" t="s">
        <v>127</v>
      </c>
      <c r="F1160" s="118">
        <v>0.501</v>
      </c>
      <c r="G1160" s="119">
        <v>23.4</v>
      </c>
      <c r="H1160" s="119">
        <v>11.72</v>
      </c>
    </row>
    <row r="1161" spans="1:8" ht="12.75" customHeight="1">
      <c r="B1161" s="103"/>
      <c r="C1161" s="103"/>
      <c r="D1161" s="103"/>
      <c r="E1161" s="103"/>
      <c r="F1161" s="408" t="s">
        <v>837</v>
      </c>
      <c r="G1161" s="408"/>
      <c r="H1161" s="120">
        <v>22.11</v>
      </c>
    </row>
    <row r="1162" spans="1:8" ht="12.75" customHeight="1">
      <c r="B1162" s="103"/>
      <c r="C1162" s="103"/>
      <c r="D1162" s="103"/>
      <c r="E1162" s="103"/>
      <c r="F1162" s="409" t="s">
        <v>585</v>
      </c>
      <c r="G1162" s="409"/>
      <c r="H1162" s="101">
        <v>682.44</v>
      </c>
    </row>
    <row r="1163" spans="1:8">
      <c r="B1163" s="142"/>
      <c r="C1163" s="142"/>
      <c r="D1163" s="142"/>
      <c r="E1163" s="142"/>
      <c r="F1163" s="410"/>
      <c r="G1163" s="410"/>
      <c r="H1163" s="410"/>
    </row>
    <row r="1164" spans="1:8" s="245" customFormat="1" ht="12.75" customHeight="1">
      <c r="A1164" s="179" t="s">
        <v>1335</v>
      </c>
      <c r="B1164" s="179">
        <f>VLOOKUP(A1164,ORÇAMENTO!$A$15:$F$743,2,FALSE)</f>
        <v>98557</v>
      </c>
      <c r="C1164" s="404" t="str">
        <f>VLOOKUP(B1164,ORÇAMENTO!$B$15:$F$743,2,FALSE)</f>
        <v>IMPERMEABILIZAÇÃO DE SUPERFÍCIE COM EMULSÃO ASFÁLTICA, 2 DEMÃOS. AF_09/2023</v>
      </c>
      <c r="D1164" s="405"/>
      <c r="E1164" s="405"/>
      <c r="F1164" s="405"/>
      <c r="G1164" s="406"/>
      <c r="H1164" s="121" t="str">
        <f>VLOOKUP(B1164,ORÇAMENTO!$B$15:$F$743,4,FALSE)</f>
        <v>M2</v>
      </c>
    </row>
    <row r="1165" spans="1:8">
      <c r="B1165" s="407" t="s">
        <v>820</v>
      </c>
      <c r="C1165" s="407"/>
      <c r="D1165" s="102" t="s">
        <v>806</v>
      </c>
      <c r="E1165" s="102" t="s">
        <v>807</v>
      </c>
      <c r="F1165" s="102" t="s">
        <v>808</v>
      </c>
      <c r="G1165" s="102" t="s">
        <v>809</v>
      </c>
      <c r="H1165" s="102" t="s">
        <v>810</v>
      </c>
    </row>
    <row r="1166" spans="1:8" ht="38.25">
      <c r="B1166" s="116" t="s">
        <v>2234</v>
      </c>
      <c r="C1166" s="117" t="s">
        <v>3723</v>
      </c>
      <c r="D1166" s="116" t="s">
        <v>125</v>
      </c>
      <c r="E1166" s="116" t="s">
        <v>217</v>
      </c>
      <c r="F1166" s="118">
        <v>1.5</v>
      </c>
      <c r="G1166" s="119">
        <v>18.489999999999998</v>
      </c>
      <c r="H1166" s="119">
        <v>27.74</v>
      </c>
    </row>
    <row r="1167" spans="1:8">
      <c r="B1167" s="103"/>
      <c r="C1167" s="103"/>
      <c r="D1167" s="103"/>
      <c r="E1167" s="103"/>
      <c r="F1167" s="408" t="s">
        <v>831</v>
      </c>
      <c r="G1167" s="408"/>
      <c r="H1167" s="120">
        <v>27.74</v>
      </c>
    </row>
    <row r="1168" spans="1:8" ht="12.75" customHeight="1">
      <c r="B1168" s="407" t="s">
        <v>834</v>
      </c>
      <c r="C1168" s="407"/>
      <c r="D1168" s="102" t="s">
        <v>806</v>
      </c>
      <c r="E1168" s="102" t="s">
        <v>807</v>
      </c>
      <c r="F1168" s="102" t="s">
        <v>808</v>
      </c>
      <c r="G1168" s="102" t="s">
        <v>809</v>
      </c>
      <c r="H1168" s="102" t="s">
        <v>810</v>
      </c>
    </row>
    <row r="1169" spans="1:8">
      <c r="B1169" s="116" t="s">
        <v>2235</v>
      </c>
      <c r="C1169" s="117" t="s">
        <v>2236</v>
      </c>
      <c r="D1169" s="116" t="s">
        <v>125</v>
      </c>
      <c r="E1169" s="116" t="s">
        <v>127</v>
      </c>
      <c r="F1169" s="118">
        <v>9.69E-2</v>
      </c>
      <c r="G1169" s="119">
        <v>24.03</v>
      </c>
      <c r="H1169" s="119">
        <v>2.33</v>
      </c>
    </row>
    <row r="1170" spans="1:8">
      <c r="B1170" s="116" t="s">
        <v>2237</v>
      </c>
      <c r="C1170" s="117" t="s">
        <v>2238</v>
      </c>
      <c r="D1170" s="116" t="s">
        <v>125</v>
      </c>
      <c r="E1170" s="116" t="s">
        <v>127</v>
      </c>
      <c r="F1170" s="118">
        <v>0.4299</v>
      </c>
      <c r="G1170" s="119">
        <v>31.1</v>
      </c>
      <c r="H1170" s="119">
        <v>13.37</v>
      </c>
    </row>
    <row r="1171" spans="1:8" ht="12.75" customHeight="1">
      <c r="B1171" s="103"/>
      <c r="C1171" s="103"/>
      <c r="D1171" s="103"/>
      <c r="E1171" s="103"/>
      <c r="F1171" s="408" t="s">
        <v>837</v>
      </c>
      <c r="G1171" s="408"/>
      <c r="H1171" s="120">
        <v>15.7</v>
      </c>
    </row>
    <row r="1172" spans="1:8" ht="12.75" customHeight="1">
      <c r="B1172" s="103"/>
      <c r="C1172" s="103"/>
      <c r="D1172" s="103"/>
      <c r="E1172" s="103"/>
      <c r="F1172" s="409" t="s">
        <v>585</v>
      </c>
      <c r="G1172" s="409"/>
      <c r="H1172" s="101">
        <v>43.41</v>
      </c>
    </row>
    <row r="1173" spans="1:8">
      <c r="B1173" s="142"/>
      <c r="C1173" s="142"/>
      <c r="D1173" s="142"/>
      <c r="E1173" s="142"/>
      <c r="F1173" s="410"/>
      <c r="G1173" s="410"/>
      <c r="H1173" s="410"/>
    </row>
    <row r="1174" spans="1:8" s="245" customFormat="1" ht="12.75" customHeight="1">
      <c r="A1174" s="179" t="s">
        <v>1336</v>
      </c>
      <c r="B1174" s="179">
        <f>VLOOKUP(A1174,ORÇAMENTO!$A$15:$F$743,2,FALSE)</f>
        <v>93382</v>
      </c>
      <c r="C1174" s="404" t="str">
        <f>VLOOKUP(B1174,ORÇAMENTO!$B$15:$F$743,2,FALSE)</f>
        <v>REATERRO MANUAL DE VALAS, COM COMPACTADOR DE SOLOS DE PERCUSSÃO. AF_08/2023</v>
      </c>
      <c r="D1174" s="405"/>
      <c r="E1174" s="405"/>
      <c r="F1174" s="405"/>
      <c r="G1174" s="406"/>
      <c r="H1174" s="121" t="str">
        <f>VLOOKUP(B1174,ORÇAMENTO!$B$15:$F$743,4,FALSE)</f>
        <v>M3</v>
      </c>
    </row>
    <row r="1175" spans="1:8" ht="12.75" customHeight="1">
      <c r="B1175" s="407" t="s">
        <v>2121</v>
      </c>
      <c r="C1175" s="407"/>
      <c r="D1175" s="102" t="s">
        <v>806</v>
      </c>
      <c r="E1175" s="102" t="s">
        <v>807</v>
      </c>
      <c r="F1175" s="102" t="s">
        <v>808</v>
      </c>
      <c r="G1175" s="102" t="s">
        <v>809</v>
      </c>
      <c r="H1175" s="102" t="s">
        <v>810</v>
      </c>
    </row>
    <row r="1176" spans="1:8" ht="38.25">
      <c r="B1176" s="116" t="s">
        <v>2170</v>
      </c>
      <c r="C1176" s="117" t="s">
        <v>2171</v>
      </c>
      <c r="D1176" s="116" t="s">
        <v>125</v>
      </c>
      <c r="E1176" s="116" t="s">
        <v>2124</v>
      </c>
      <c r="F1176" s="118">
        <v>5.9999999999999995E-4</v>
      </c>
      <c r="G1176" s="119">
        <v>74.400000000000006</v>
      </c>
      <c r="H1176" s="119">
        <v>0.04</v>
      </c>
    </row>
    <row r="1177" spans="1:8" ht="38.25">
      <c r="B1177" s="116" t="s">
        <v>2172</v>
      </c>
      <c r="C1177" s="117" t="s">
        <v>2173</v>
      </c>
      <c r="D1177" s="116" t="s">
        <v>125</v>
      </c>
      <c r="E1177" s="116" t="s">
        <v>2127</v>
      </c>
      <c r="F1177" s="118">
        <v>5.4000000000000003E-3</v>
      </c>
      <c r="G1177" s="119">
        <v>315.44</v>
      </c>
      <c r="H1177" s="119">
        <v>1.7</v>
      </c>
    </row>
    <row r="1178" spans="1:8" ht="25.5">
      <c r="B1178" s="116" t="s">
        <v>2214</v>
      </c>
      <c r="C1178" s="117" t="s">
        <v>2215</v>
      </c>
      <c r="D1178" s="116" t="s">
        <v>125</v>
      </c>
      <c r="E1178" s="116" t="s">
        <v>2127</v>
      </c>
      <c r="F1178" s="118">
        <v>0.19620000000000001</v>
      </c>
      <c r="G1178" s="119">
        <v>34.119999999999997</v>
      </c>
      <c r="H1178" s="119">
        <v>6.69</v>
      </c>
    </row>
    <row r="1179" spans="1:8" ht="12.75" customHeight="1">
      <c r="B1179" s="103"/>
      <c r="C1179" s="103"/>
      <c r="D1179" s="103"/>
      <c r="E1179" s="103"/>
      <c r="F1179" s="408" t="s">
        <v>2128</v>
      </c>
      <c r="G1179" s="408"/>
      <c r="H1179" s="120">
        <v>8.43</v>
      </c>
    </row>
    <row r="1180" spans="1:8" ht="12.75" customHeight="1">
      <c r="B1180" s="407" t="s">
        <v>834</v>
      </c>
      <c r="C1180" s="407"/>
      <c r="D1180" s="102" t="s">
        <v>806</v>
      </c>
      <c r="E1180" s="102" t="s">
        <v>807</v>
      </c>
      <c r="F1180" s="102" t="s">
        <v>808</v>
      </c>
      <c r="G1180" s="102" t="s">
        <v>809</v>
      </c>
      <c r="H1180" s="102" t="s">
        <v>810</v>
      </c>
    </row>
    <row r="1181" spans="1:8">
      <c r="B1181" s="116" t="s">
        <v>852</v>
      </c>
      <c r="C1181" s="117" t="s">
        <v>853</v>
      </c>
      <c r="D1181" s="116" t="s">
        <v>125</v>
      </c>
      <c r="E1181" s="116" t="s">
        <v>127</v>
      </c>
      <c r="F1181" s="118">
        <v>0.78659999999999997</v>
      </c>
      <c r="G1181" s="119">
        <v>23.4</v>
      </c>
      <c r="H1181" s="119">
        <v>18.41</v>
      </c>
    </row>
    <row r="1182" spans="1:8" ht="12.75" customHeight="1">
      <c r="B1182" s="103"/>
      <c r="C1182" s="103"/>
      <c r="D1182" s="103"/>
      <c r="E1182" s="103"/>
      <c r="F1182" s="408" t="s">
        <v>837</v>
      </c>
      <c r="G1182" s="408"/>
      <c r="H1182" s="120">
        <v>18.41</v>
      </c>
    </row>
    <row r="1183" spans="1:8" ht="12.75" customHeight="1">
      <c r="B1183" s="103"/>
      <c r="C1183" s="103"/>
      <c r="D1183" s="103"/>
      <c r="E1183" s="103"/>
      <c r="F1183" s="409" t="s">
        <v>585</v>
      </c>
      <c r="G1183" s="409"/>
      <c r="H1183" s="101">
        <v>26.83</v>
      </c>
    </row>
    <row r="1184" spans="1:8">
      <c r="B1184" s="142"/>
      <c r="C1184" s="142"/>
      <c r="D1184" s="142"/>
      <c r="E1184" s="142"/>
      <c r="F1184" s="410"/>
      <c r="G1184" s="410"/>
      <c r="H1184" s="410"/>
    </row>
    <row r="1185" spans="1:8" s="245" customFormat="1" ht="12.75" customHeight="1">
      <c r="A1185" s="179" t="s">
        <v>1338</v>
      </c>
      <c r="B1185" s="179">
        <f>VLOOKUP(A1185,ORÇAMENTO!$A$15:$F$743,2,FALSE)</f>
        <v>96527</v>
      </c>
      <c r="C1185" s="404" t="str">
        <f>VLOOKUP(B1185,ORÇAMENTO!$B$15:$F$743,2,FALSE)</f>
        <v>ESCAVAÇÃO MANUAL PARA VIGA BALDRAME OU SAPATA CORRIDA (INCLUINDO ESCAVAÇÃO PARA COLOCAÇÃO DE FÔRMAS). AF_01/2024</v>
      </c>
      <c r="D1185" s="405"/>
      <c r="E1185" s="405"/>
      <c r="F1185" s="405"/>
      <c r="G1185" s="406"/>
      <c r="H1185" s="121" t="str">
        <f>VLOOKUP(B1185,ORÇAMENTO!$B$15:$F$743,4,FALSE)</f>
        <v>M3</v>
      </c>
    </row>
    <row r="1186" spans="1:8" ht="12.75" customHeight="1">
      <c r="B1186" s="407" t="s">
        <v>834</v>
      </c>
      <c r="C1186" s="407"/>
      <c r="D1186" s="102" t="s">
        <v>806</v>
      </c>
      <c r="E1186" s="102" t="s">
        <v>807</v>
      </c>
      <c r="F1186" s="102" t="s">
        <v>808</v>
      </c>
      <c r="G1186" s="102" t="s">
        <v>809</v>
      </c>
      <c r="H1186" s="102" t="s">
        <v>810</v>
      </c>
    </row>
    <row r="1187" spans="1:8">
      <c r="B1187" s="116" t="s">
        <v>873</v>
      </c>
      <c r="C1187" s="117" t="s">
        <v>874</v>
      </c>
      <c r="D1187" s="116" t="s">
        <v>125</v>
      </c>
      <c r="E1187" s="116" t="s">
        <v>127</v>
      </c>
      <c r="F1187" s="118">
        <v>1.004</v>
      </c>
      <c r="G1187" s="119">
        <v>31.1</v>
      </c>
      <c r="H1187" s="119">
        <v>31.22</v>
      </c>
    </row>
    <row r="1188" spans="1:8">
      <c r="B1188" s="116" t="s">
        <v>852</v>
      </c>
      <c r="C1188" s="117" t="s">
        <v>853</v>
      </c>
      <c r="D1188" s="116" t="s">
        <v>125</v>
      </c>
      <c r="E1188" s="116" t="s">
        <v>127</v>
      </c>
      <c r="F1188" s="118">
        <v>3.5150000000000001</v>
      </c>
      <c r="G1188" s="119">
        <v>23.4</v>
      </c>
      <c r="H1188" s="119">
        <v>82.25</v>
      </c>
    </row>
    <row r="1189" spans="1:8" ht="12.75" customHeight="1">
      <c r="B1189" s="103"/>
      <c r="C1189" s="103"/>
      <c r="D1189" s="103"/>
      <c r="E1189" s="103"/>
      <c r="F1189" s="408" t="s">
        <v>837</v>
      </c>
      <c r="G1189" s="408"/>
      <c r="H1189" s="120">
        <v>113.47</v>
      </c>
    </row>
    <row r="1190" spans="1:8" ht="12.75" customHeight="1">
      <c r="B1190" s="103"/>
      <c r="C1190" s="103"/>
      <c r="D1190" s="103"/>
      <c r="E1190" s="103"/>
      <c r="F1190" s="409" t="s">
        <v>585</v>
      </c>
      <c r="G1190" s="409"/>
      <c r="H1190" s="101">
        <v>113.47</v>
      </c>
    </row>
    <row r="1191" spans="1:8">
      <c r="B1191" s="142"/>
      <c r="C1191" s="142"/>
      <c r="D1191" s="142"/>
      <c r="E1191" s="142"/>
      <c r="F1191" s="410"/>
      <c r="G1191" s="410"/>
      <c r="H1191" s="410"/>
    </row>
    <row r="1192" spans="1:8" s="245" customFormat="1" ht="12.75" customHeight="1">
      <c r="A1192" s="179" t="s">
        <v>1339</v>
      </c>
      <c r="B1192" s="179">
        <f>VLOOKUP(A1192,ORÇAMENTO!$A$15:$F$743,2,FALSE)</f>
        <v>101616</v>
      </c>
      <c r="C1192" s="404" t="str">
        <f>VLOOKUP(B1192,ORÇAMENTO!$B$15:$F$743,2,FALSE)</f>
        <v>PREPARO DE FUNDO DE VALA COM LARGURA MENOR QUE 1,5 M (ACERTO DO SOLO NATURAL). AF_08/2020</v>
      </c>
      <c r="D1192" s="405"/>
      <c r="E1192" s="405"/>
      <c r="F1192" s="405"/>
      <c r="G1192" s="406"/>
      <c r="H1192" s="121" t="str">
        <f>VLOOKUP(B1192,ORÇAMENTO!$B$15:$F$743,4,FALSE)</f>
        <v>M2</v>
      </c>
    </row>
    <row r="1193" spans="1:8" ht="12.75" customHeight="1">
      <c r="B1193" s="407" t="s">
        <v>2121</v>
      </c>
      <c r="C1193" s="407"/>
      <c r="D1193" s="102" t="s">
        <v>806</v>
      </c>
      <c r="E1193" s="102" t="s">
        <v>807</v>
      </c>
      <c r="F1193" s="102" t="s">
        <v>808</v>
      </c>
      <c r="G1193" s="102" t="s">
        <v>809</v>
      </c>
      <c r="H1193" s="102" t="s">
        <v>810</v>
      </c>
    </row>
    <row r="1194" spans="1:8" ht="25.5">
      <c r="B1194" s="116" t="s">
        <v>2212</v>
      </c>
      <c r="C1194" s="117" t="s">
        <v>2213</v>
      </c>
      <c r="D1194" s="116" t="s">
        <v>125</v>
      </c>
      <c r="E1194" s="116" t="s">
        <v>2124</v>
      </c>
      <c r="F1194" s="118">
        <v>3.5999999999999999E-3</v>
      </c>
      <c r="G1194" s="119">
        <v>26.82</v>
      </c>
      <c r="H1194" s="119">
        <v>0.1</v>
      </c>
    </row>
    <row r="1195" spans="1:8" ht="25.5">
      <c r="B1195" s="116" t="s">
        <v>2214</v>
      </c>
      <c r="C1195" s="117" t="s">
        <v>2215</v>
      </c>
      <c r="D1195" s="116" t="s">
        <v>125</v>
      </c>
      <c r="E1195" s="116" t="s">
        <v>2127</v>
      </c>
      <c r="F1195" s="118">
        <v>3.5999999999999999E-3</v>
      </c>
      <c r="G1195" s="119">
        <v>34.119999999999997</v>
      </c>
      <c r="H1195" s="119">
        <v>0.12</v>
      </c>
    </row>
    <row r="1196" spans="1:8" ht="12.75" customHeight="1">
      <c r="B1196" s="103"/>
      <c r="C1196" s="103"/>
      <c r="D1196" s="103"/>
      <c r="E1196" s="103"/>
      <c r="F1196" s="408" t="s">
        <v>2128</v>
      </c>
      <c r="G1196" s="408"/>
      <c r="H1196" s="120">
        <v>0.22</v>
      </c>
    </row>
    <row r="1197" spans="1:8" ht="12.75" customHeight="1">
      <c r="B1197" s="407" t="s">
        <v>834</v>
      </c>
      <c r="C1197" s="407"/>
      <c r="D1197" s="102" t="s">
        <v>806</v>
      </c>
      <c r="E1197" s="102" t="s">
        <v>807</v>
      </c>
      <c r="F1197" s="102" t="s">
        <v>808</v>
      </c>
      <c r="G1197" s="102" t="s">
        <v>809</v>
      </c>
      <c r="H1197" s="102" t="s">
        <v>810</v>
      </c>
    </row>
    <row r="1198" spans="1:8">
      <c r="B1198" s="116" t="s">
        <v>873</v>
      </c>
      <c r="C1198" s="117" t="s">
        <v>874</v>
      </c>
      <c r="D1198" s="116" t="s">
        <v>125</v>
      </c>
      <c r="E1198" s="116" t="s">
        <v>127</v>
      </c>
      <c r="F1198" s="118">
        <v>0.10199999999999999</v>
      </c>
      <c r="G1198" s="119">
        <v>31.1</v>
      </c>
      <c r="H1198" s="119">
        <v>3.17</v>
      </c>
    </row>
    <row r="1199" spans="1:8">
      <c r="B1199" s="116" t="s">
        <v>852</v>
      </c>
      <c r="C1199" s="117" t="s">
        <v>853</v>
      </c>
      <c r="D1199" s="116" t="s">
        <v>125</v>
      </c>
      <c r="E1199" s="116" t="s">
        <v>127</v>
      </c>
      <c r="F1199" s="118">
        <v>0.15310000000000001</v>
      </c>
      <c r="G1199" s="119">
        <v>23.4</v>
      </c>
      <c r="H1199" s="119">
        <v>3.58</v>
      </c>
    </row>
    <row r="1200" spans="1:8" ht="12.75" customHeight="1">
      <c r="B1200" s="103"/>
      <c r="C1200" s="103"/>
      <c r="D1200" s="103"/>
      <c r="E1200" s="103"/>
      <c r="F1200" s="408" t="s">
        <v>837</v>
      </c>
      <c r="G1200" s="408"/>
      <c r="H1200" s="120">
        <v>6.75</v>
      </c>
    </row>
    <row r="1201" spans="1:8" ht="12.75" customHeight="1">
      <c r="B1201" s="103"/>
      <c r="C1201" s="103"/>
      <c r="D1201" s="103"/>
      <c r="E1201" s="103"/>
      <c r="F1201" s="409" t="s">
        <v>585</v>
      </c>
      <c r="G1201" s="409"/>
      <c r="H1201" s="101">
        <v>6.96</v>
      </c>
    </row>
    <row r="1202" spans="1:8">
      <c r="B1202" s="142"/>
      <c r="C1202" s="142"/>
      <c r="D1202" s="142"/>
      <c r="E1202" s="142"/>
      <c r="F1202" s="410"/>
      <c r="G1202" s="410"/>
      <c r="H1202" s="410"/>
    </row>
    <row r="1203" spans="1:8" s="245" customFormat="1" ht="12.75" customHeight="1">
      <c r="A1203" s="179" t="s">
        <v>1340</v>
      </c>
      <c r="B1203" s="179">
        <f>VLOOKUP(A1203,ORÇAMENTO!$A$15:$F$743,2,FALSE)</f>
        <v>96616</v>
      </c>
      <c r="C1203" s="404" t="str">
        <f>VLOOKUP(B1203,ORÇAMENTO!$B$15:$F$743,2,FALSE)</f>
        <v>LASTRO DE CONCRETO MAGRO, APLICADO EM BLOCOS DE COROAMENTO OU SAPATAS. AF_01/2024</v>
      </c>
      <c r="D1203" s="405"/>
      <c r="E1203" s="405"/>
      <c r="F1203" s="405"/>
      <c r="G1203" s="406"/>
      <c r="H1203" s="121" t="str">
        <f>VLOOKUP(B1203,ORÇAMENTO!$B$15:$F$743,4,FALSE)</f>
        <v>M3</v>
      </c>
    </row>
    <row r="1204" spans="1:8" ht="12.75" customHeight="1">
      <c r="B1204" s="407" t="s">
        <v>834</v>
      </c>
      <c r="C1204" s="407"/>
      <c r="D1204" s="102" t="s">
        <v>806</v>
      </c>
      <c r="E1204" s="102" t="s">
        <v>807</v>
      </c>
      <c r="F1204" s="102" t="s">
        <v>808</v>
      </c>
      <c r="G1204" s="102" t="s">
        <v>809</v>
      </c>
      <c r="H1204" s="102" t="s">
        <v>810</v>
      </c>
    </row>
    <row r="1205" spans="1:8">
      <c r="B1205" s="116" t="s">
        <v>873</v>
      </c>
      <c r="C1205" s="117" t="s">
        <v>874</v>
      </c>
      <c r="D1205" s="116" t="s">
        <v>125</v>
      </c>
      <c r="E1205" s="116" t="s">
        <v>127</v>
      </c>
      <c r="F1205" s="118">
        <v>6.7809999999999997</v>
      </c>
      <c r="G1205" s="119">
        <v>31.1</v>
      </c>
      <c r="H1205" s="119">
        <v>210.89</v>
      </c>
    </row>
    <row r="1206" spans="1:8">
      <c r="B1206" s="116" t="s">
        <v>852</v>
      </c>
      <c r="C1206" s="117" t="s">
        <v>853</v>
      </c>
      <c r="D1206" s="116" t="s">
        <v>125</v>
      </c>
      <c r="E1206" s="116" t="s">
        <v>127</v>
      </c>
      <c r="F1206" s="118">
        <v>2.4529999999999998</v>
      </c>
      <c r="G1206" s="119">
        <v>23.4</v>
      </c>
      <c r="H1206" s="119">
        <v>57.4</v>
      </c>
    </row>
    <row r="1207" spans="1:8" ht="12.75" customHeight="1">
      <c r="B1207" s="103"/>
      <c r="C1207" s="103"/>
      <c r="D1207" s="103"/>
      <c r="E1207" s="103"/>
      <c r="F1207" s="408" t="s">
        <v>837</v>
      </c>
      <c r="G1207" s="408"/>
      <c r="H1207" s="120">
        <v>268.29000000000002</v>
      </c>
    </row>
    <row r="1208" spans="1:8">
      <c r="B1208" s="407" t="s">
        <v>813</v>
      </c>
      <c r="C1208" s="407"/>
      <c r="D1208" s="102" t="s">
        <v>806</v>
      </c>
      <c r="E1208" s="102" t="s">
        <v>807</v>
      </c>
      <c r="F1208" s="102" t="s">
        <v>808</v>
      </c>
      <c r="G1208" s="102" t="s">
        <v>809</v>
      </c>
      <c r="H1208" s="102" t="s">
        <v>810</v>
      </c>
    </row>
    <row r="1209" spans="1:8" ht="25.5">
      <c r="B1209" s="116" t="s">
        <v>2216</v>
      </c>
      <c r="C1209" s="117" t="s">
        <v>2217</v>
      </c>
      <c r="D1209" s="116" t="s">
        <v>125</v>
      </c>
      <c r="E1209" s="116" t="s">
        <v>174</v>
      </c>
      <c r="F1209" s="118">
        <v>1.38</v>
      </c>
      <c r="G1209" s="119">
        <v>506.16</v>
      </c>
      <c r="H1209" s="119">
        <v>698.5</v>
      </c>
    </row>
    <row r="1210" spans="1:8">
      <c r="B1210" s="103"/>
      <c r="C1210" s="103"/>
      <c r="D1210" s="103"/>
      <c r="E1210" s="103"/>
      <c r="F1210" s="408" t="s">
        <v>814</v>
      </c>
      <c r="G1210" s="408"/>
      <c r="H1210" s="120">
        <v>698.5</v>
      </c>
    </row>
    <row r="1211" spans="1:8" ht="12.75" customHeight="1">
      <c r="B1211" s="103"/>
      <c r="C1211" s="103"/>
      <c r="D1211" s="103"/>
      <c r="E1211" s="103"/>
      <c r="F1211" s="409" t="s">
        <v>585</v>
      </c>
      <c r="G1211" s="409"/>
      <c r="H1211" s="101">
        <v>966.78</v>
      </c>
    </row>
    <row r="1212" spans="1:8">
      <c r="B1212" s="142"/>
      <c r="C1212" s="142"/>
      <c r="D1212" s="142"/>
      <c r="E1212" s="142"/>
      <c r="F1212" s="410"/>
      <c r="G1212" s="410"/>
      <c r="H1212" s="410"/>
    </row>
    <row r="1213" spans="1:8" s="245" customFormat="1" ht="12.75" customHeight="1">
      <c r="A1213" s="179" t="s">
        <v>1341</v>
      </c>
      <c r="B1213" s="179">
        <f>VLOOKUP(A1213,ORÇAMENTO!$A$15:$F$743,2,FALSE)</f>
        <v>96542</v>
      </c>
      <c r="C1213" s="404" t="str">
        <f>VLOOKUP(B1213,ORÇAMENTO!$B$15:$F$743,2,FALSE)</f>
        <v>FABRICAÇÃO, MONTAGEM E DESMONTAGEM DE FÔRMA PARA VIGA BALDRAME, EM CHAPA DE MADEIRA COMPENSADA RESINADA, E=17 MM, 4 UTILIZAÇÕES. AF_01/2024</v>
      </c>
      <c r="D1213" s="405"/>
      <c r="E1213" s="405"/>
      <c r="F1213" s="405"/>
      <c r="G1213" s="406"/>
      <c r="H1213" s="121" t="str">
        <f>VLOOKUP(B1213,ORÇAMENTO!$B$15:$F$743,4,FALSE)</f>
        <v>M2</v>
      </c>
    </row>
    <row r="1214" spans="1:8" ht="12.75" customHeight="1">
      <c r="B1214" s="407" t="s">
        <v>2121</v>
      </c>
      <c r="C1214" s="407"/>
      <c r="D1214" s="102" t="s">
        <v>806</v>
      </c>
      <c r="E1214" s="102" t="s">
        <v>807</v>
      </c>
      <c r="F1214" s="102" t="s">
        <v>808</v>
      </c>
      <c r="G1214" s="102" t="s">
        <v>809</v>
      </c>
      <c r="H1214" s="102" t="s">
        <v>810</v>
      </c>
    </row>
    <row r="1215" spans="1:8" ht="25.5">
      <c r="B1215" s="116" t="s">
        <v>2122</v>
      </c>
      <c r="C1215" s="117" t="s">
        <v>2123</v>
      </c>
      <c r="D1215" s="116" t="s">
        <v>125</v>
      </c>
      <c r="E1215" s="116" t="s">
        <v>2124</v>
      </c>
      <c r="F1215" s="118">
        <v>5.6000000000000001E-2</v>
      </c>
      <c r="G1215" s="119">
        <v>25.91</v>
      </c>
      <c r="H1215" s="119">
        <v>1.45</v>
      </c>
    </row>
    <row r="1216" spans="1:8" ht="25.5">
      <c r="B1216" s="116" t="s">
        <v>2125</v>
      </c>
      <c r="C1216" s="117" t="s">
        <v>2126</v>
      </c>
      <c r="D1216" s="116" t="s">
        <v>125</v>
      </c>
      <c r="E1216" s="116" t="s">
        <v>2127</v>
      </c>
      <c r="F1216" s="118">
        <v>1.4E-2</v>
      </c>
      <c r="G1216" s="119">
        <v>27.13</v>
      </c>
      <c r="H1216" s="119">
        <v>0.38</v>
      </c>
    </row>
    <row r="1217" spans="2:8" ht="12.75" customHeight="1">
      <c r="B1217" s="103"/>
      <c r="C1217" s="103"/>
      <c r="D1217" s="103"/>
      <c r="E1217" s="103"/>
      <c r="F1217" s="408" t="s">
        <v>2128</v>
      </c>
      <c r="G1217" s="408"/>
      <c r="H1217" s="120">
        <v>1.83</v>
      </c>
    </row>
    <row r="1218" spans="2:8">
      <c r="B1218" s="407" t="s">
        <v>820</v>
      </c>
      <c r="C1218" s="407"/>
      <c r="D1218" s="102" t="s">
        <v>806</v>
      </c>
      <c r="E1218" s="102" t="s">
        <v>807</v>
      </c>
      <c r="F1218" s="102" t="s">
        <v>808</v>
      </c>
      <c r="G1218" s="102" t="s">
        <v>809</v>
      </c>
      <c r="H1218" s="102" t="s">
        <v>810</v>
      </c>
    </row>
    <row r="1219" spans="2:8" ht="25.5">
      <c r="B1219" s="116" t="s">
        <v>875</v>
      </c>
      <c r="C1219" s="117" t="s">
        <v>876</v>
      </c>
      <c r="D1219" s="116" t="s">
        <v>125</v>
      </c>
      <c r="E1219" s="116" t="s">
        <v>145</v>
      </c>
      <c r="F1219" s="118">
        <v>0.315</v>
      </c>
      <c r="G1219" s="119">
        <v>36.07</v>
      </c>
      <c r="H1219" s="119">
        <v>11.36</v>
      </c>
    </row>
    <row r="1220" spans="2:8">
      <c r="B1220" s="116" t="s">
        <v>877</v>
      </c>
      <c r="C1220" s="117" t="s">
        <v>878</v>
      </c>
      <c r="D1220" s="116" t="s">
        <v>125</v>
      </c>
      <c r="E1220" s="116" t="s">
        <v>113</v>
      </c>
      <c r="F1220" s="118">
        <v>9.5499999999999995E-3</v>
      </c>
      <c r="G1220" s="119">
        <v>7.23</v>
      </c>
      <c r="H1220" s="119">
        <v>7.0000000000000007E-2</v>
      </c>
    </row>
    <row r="1221" spans="2:8">
      <c r="B1221" s="116" t="s">
        <v>2129</v>
      </c>
      <c r="C1221" s="117" t="s">
        <v>2130</v>
      </c>
      <c r="D1221" s="116" t="s">
        <v>125</v>
      </c>
      <c r="E1221" s="116" t="s">
        <v>180</v>
      </c>
      <c r="F1221" s="118">
        <v>1.218</v>
      </c>
      <c r="G1221" s="119">
        <v>7.6</v>
      </c>
      <c r="H1221" s="119">
        <v>9.26</v>
      </c>
    </row>
    <row r="1222" spans="2:8">
      <c r="B1222" s="116" t="s">
        <v>2218</v>
      </c>
      <c r="C1222" s="117" t="s">
        <v>2219</v>
      </c>
      <c r="D1222" s="116" t="s">
        <v>125</v>
      </c>
      <c r="E1222" s="116" t="s">
        <v>217</v>
      </c>
      <c r="F1222" s="118">
        <v>8.9999999999999993E-3</v>
      </c>
      <c r="G1222" s="119">
        <v>22.53</v>
      </c>
      <c r="H1222" s="119">
        <v>0.2</v>
      </c>
    </row>
    <row r="1223" spans="2:8">
      <c r="B1223" s="116" t="s">
        <v>2220</v>
      </c>
      <c r="C1223" s="117" t="s">
        <v>2221</v>
      </c>
      <c r="D1223" s="116" t="s">
        <v>125</v>
      </c>
      <c r="E1223" s="116" t="s">
        <v>217</v>
      </c>
      <c r="F1223" s="118">
        <v>8.0000000000000002E-3</v>
      </c>
      <c r="G1223" s="119">
        <v>20.74</v>
      </c>
      <c r="H1223" s="119">
        <v>0.17</v>
      </c>
    </row>
    <row r="1224" spans="2:8">
      <c r="B1224" s="116" t="s">
        <v>2222</v>
      </c>
      <c r="C1224" s="117" t="s">
        <v>2223</v>
      </c>
      <c r="D1224" s="116" t="s">
        <v>125</v>
      </c>
      <c r="E1224" s="116" t="s">
        <v>217</v>
      </c>
      <c r="F1224" s="118">
        <v>1.4999999999999999E-2</v>
      </c>
      <c r="G1224" s="119">
        <v>25.11</v>
      </c>
      <c r="H1224" s="119">
        <v>0.38</v>
      </c>
    </row>
    <row r="1225" spans="2:8">
      <c r="B1225" s="116" t="s">
        <v>2224</v>
      </c>
      <c r="C1225" s="117" t="s">
        <v>2225</v>
      </c>
      <c r="D1225" s="116" t="s">
        <v>125</v>
      </c>
      <c r="E1225" s="116" t="s">
        <v>180</v>
      </c>
      <c r="F1225" s="118">
        <v>0.72199999999999998</v>
      </c>
      <c r="G1225" s="119">
        <v>2.66</v>
      </c>
      <c r="H1225" s="119">
        <v>1.92</v>
      </c>
    </row>
    <row r="1226" spans="2:8">
      <c r="B1226" s="103"/>
      <c r="C1226" s="103"/>
      <c r="D1226" s="103"/>
      <c r="E1226" s="103"/>
      <c r="F1226" s="408" t="s">
        <v>831</v>
      </c>
      <c r="G1226" s="408"/>
      <c r="H1226" s="120">
        <v>23.36</v>
      </c>
    </row>
    <row r="1227" spans="2:8" ht="12.75" customHeight="1">
      <c r="B1227" s="407" t="s">
        <v>834</v>
      </c>
      <c r="C1227" s="407"/>
      <c r="D1227" s="102" t="s">
        <v>806</v>
      </c>
      <c r="E1227" s="102" t="s">
        <v>807</v>
      </c>
      <c r="F1227" s="102" t="s">
        <v>808</v>
      </c>
      <c r="G1227" s="102" t="s">
        <v>809</v>
      </c>
      <c r="H1227" s="102" t="s">
        <v>810</v>
      </c>
    </row>
    <row r="1228" spans="2:8">
      <c r="B1228" s="116" t="s">
        <v>2135</v>
      </c>
      <c r="C1228" s="117" t="s">
        <v>844</v>
      </c>
      <c r="D1228" s="116" t="s">
        <v>125</v>
      </c>
      <c r="E1228" s="116" t="s">
        <v>127</v>
      </c>
      <c r="F1228" s="118">
        <v>0.73099999999999998</v>
      </c>
      <c r="G1228" s="119">
        <v>24.12</v>
      </c>
      <c r="H1228" s="119">
        <v>17.63</v>
      </c>
    </row>
    <row r="1229" spans="2:8">
      <c r="B1229" s="116" t="s">
        <v>2136</v>
      </c>
      <c r="C1229" s="117" t="s">
        <v>845</v>
      </c>
      <c r="D1229" s="116" t="s">
        <v>125</v>
      </c>
      <c r="E1229" s="116" t="s">
        <v>127</v>
      </c>
      <c r="F1229" s="118">
        <v>1.718</v>
      </c>
      <c r="G1229" s="119">
        <v>30.71</v>
      </c>
      <c r="H1229" s="119">
        <v>52.76</v>
      </c>
    </row>
    <row r="1230" spans="2:8" ht="12.75" customHeight="1">
      <c r="B1230" s="103"/>
      <c r="C1230" s="103"/>
      <c r="D1230" s="103"/>
      <c r="E1230" s="103"/>
      <c r="F1230" s="408" t="s">
        <v>837</v>
      </c>
      <c r="G1230" s="408"/>
      <c r="H1230" s="120">
        <v>70.39</v>
      </c>
    </row>
    <row r="1231" spans="2:8" ht="12.75" customHeight="1">
      <c r="B1231" s="103"/>
      <c r="C1231" s="103"/>
      <c r="D1231" s="103"/>
      <c r="E1231" s="103"/>
      <c r="F1231" s="409" t="s">
        <v>585</v>
      </c>
      <c r="G1231" s="409"/>
      <c r="H1231" s="101">
        <v>95.52</v>
      </c>
    </row>
    <row r="1232" spans="2:8">
      <c r="B1232" s="142"/>
      <c r="C1232" s="142"/>
      <c r="D1232" s="142"/>
      <c r="E1232" s="142"/>
      <c r="F1232" s="410"/>
      <c r="G1232" s="410"/>
      <c r="H1232" s="410"/>
    </row>
    <row r="1233" spans="1:8" s="245" customFormat="1" ht="12.75" customHeight="1">
      <c r="A1233" s="179" t="s">
        <v>1342</v>
      </c>
      <c r="B1233" s="179">
        <f>VLOOKUP(A1233,ORÇAMENTO!$A$15:$F$743,2,FALSE)</f>
        <v>96557</v>
      </c>
      <c r="C1233" s="404" t="str">
        <f>VLOOKUP(B1233,ORÇAMENTO!$B$15:$F$743,2,FALSE)</f>
        <v>CONCRETAGEM DE BLOCO DE COROAMENTO OU VIGA BALDRAME, FCK 30 MPA, COM USO DE BOMBA - LANÇAMENTO, ADENSAMENTO E ACABAMENTO. AF_01/2024</v>
      </c>
      <c r="D1233" s="405"/>
      <c r="E1233" s="405"/>
      <c r="F1233" s="405"/>
      <c r="G1233" s="406"/>
      <c r="H1233" s="121" t="str">
        <f>VLOOKUP(B1233,ORÇAMENTO!$B$15:$F$743,4,FALSE)</f>
        <v>M3</v>
      </c>
    </row>
    <row r="1234" spans="1:8" ht="12.75" customHeight="1">
      <c r="B1234" s="407" t="s">
        <v>2121</v>
      </c>
      <c r="C1234" s="407"/>
      <c r="D1234" s="102" t="s">
        <v>806</v>
      </c>
      <c r="E1234" s="102" t="s">
        <v>807</v>
      </c>
      <c r="F1234" s="102" t="s">
        <v>808</v>
      </c>
      <c r="G1234" s="102" t="s">
        <v>809</v>
      </c>
      <c r="H1234" s="102" t="s">
        <v>810</v>
      </c>
    </row>
    <row r="1235" spans="1:8" ht="25.5">
      <c r="B1235" s="116" t="s">
        <v>2228</v>
      </c>
      <c r="C1235" s="117" t="s">
        <v>2229</v>
      </c>
      <c r="D1235" s="116" t="s">
        <v>125</v>
      </c>
      <c r="E1235" s="116" t="s">
        <v>2124</v>
      </c>
      <c r="F1235" s="118">
        <v>7.4999999999999997E-2</v>
      </c>
      <c r="G1235" s="119">
        <v>0.49</v>
      </c>
      <c r="H1235" s="119">
        <v>0.04</v>
      </c>
    </row>
    <row r="1236" spans="1:8" ht="25.5">
      <c r="B1236" s="116" t="s">
        <v>2230</v>
      </c>
      <c r="C1236" s="117" t="s">
        <v>2231</v>
      </c>
      <c r="D1236" s="116" t="s">
        <v>125</v>
      </c>
      <c r="E1236" s="116" t="s">
        <v>2127</v>
      </c>
      <c r="F1236" s="118">
        <v>9.1999999999999998E-2</v>
      </c>
      <c r="G1236" s="119">
        <v>1.24</v>
      </c>
      <c r="H1236" s="119">
        <v>0.11</v>
      </c>
    </row>
    <row r="1237" spans="1:8" ht="12.75" customHeight="1">
      <c r="B1237" s="103"/>
      <c r="C1237" s="103"/>
      <c r="D1237" s="103"/>
      <c r="E1237" s="103"/>
      <c r="F1237" s="408" t="s">
        <v>2128</v>
      </c>
      <c r="G1237" s="408"/>
      <c r="H1237" s="120">
        <v>0.15</v>
      </c>
    </row>
    <row r="1238" spans="1:8">
      <c r="B1238" s="407" t="s">
        <v>820</v>
      </c>
      <c r="C1238" s="407"/>
      <c r="D1238" s="102" t="s">
        <v>806</v>
      </c>
      <c r="E1238" s="102" t="s">
        <v>807</v>
      </c>
      <c r="F1238" s="102" t="s">
        <v>808</v>
      </c>
      <c r="G1238" s="102" t="s">
        <v>809</v>
      </c>
      <c r="H1238" s="102" t="s">
        <v>810</v>
      </c>
    </row>
    <row r="1239" spans="1:8" ht="25.5">
      <c r="B1239" s="116" t="s">
        <v>2232</v>
      </c>
      <c r="C1239" s="117" t="s">
        <v>2233</v>
      </c>
      <c r="D1239" s="116" t="s">
        <v>125</v>
      </c>
      <c r="E1239" s="116" t="s">
        <v>174</v>
      </c>
      <c r="F1239" s="118">
        <v>1.23</v>
      </c>
      <c r="G1239" s="119">
        <v>536.75</v>
      </c>
      <c r="H1239" s="119">
        <v>660.2</v>
      </c>
    </row>
    <row r="1240" spans="1:8">
      <c r="B1240" s="103"/>
      <c r="C1240" s="103"/>
      <c r="D1240" s="103"/>
      <c r="E1240" s="103"/>
      <c r="F1240" s="408" t="s">
        <v>831</v>
      </c>
      <c r="G1240" s="408"/>
      <c r="H1240" s="120">
        <v>660.2</v>
      </c>
    </row>
    <row r="1241" spans="1:8" ht="12.75" customHeight="1">
      <c r="B1241" s="407" t="s">
        <v>834</v>
      </c>
      <c r="C1241" s="407"/>
      <c r="D1241" s="102" t="s">
        <v>806</v>
      </c>
      <c r="E1241" s="102" t="s">
        <v>807</v>
      </c>
      <c r="F1241" s="102" t="s">
        <v>808</v>
      </c>
      <c r="G1241" s="102" t="s">
        <v>809</v>
      </c>
      <c r="H1241" s="102" t="s">
        <v>810</v>
      </c>
    </row>
    <row r="1242" spans="1:8">
      <c r="B1242" s="116" t="s">
        <v>873</v>
      </c>
      <c r="C1242" s="117" t="s">
        <v>874</v>
      </c>
      <c r="D1242" s="116" t="s">
        <v>125</v>
      </c>
      <c r="E1242" s="116" t="s">
        <v>127</v>
      </c>
      <c r="F1242" s="118">
        <v>0.33400000000000002</v>
      </c>
      <c r="G1242" s="119">
        <v>31.1</v>
      </c>
      <c r="H1242" s="119">
        <v>10.39</v>
      </c>
    </row>
    <row r="1243" spans="1:8">
      <c r="B1243" s="116" t="s">
        <v>852</v>
      </c>
      <c r="C1243" s="117" t="s">
        <v>853</v>
      </c>
      <c r="D1243" s="116" t="s">
        <v>125</v>
      </c>
      <c r="E1243" s="116" t="s">
        <v>127</v>
      </c>
      <c r="F1243" s="118">
        <v>0.501</v>
      </c>
      <c r="G1243" s="119">
        <v>23.4</v>
      </c>
      <c r="H1243" s="119">
        <v>11.72</v>
      </c>
    </row>
    <row r="1244" spans="1:8" ht="12.75" customHeight="1">
      <c r="B1244" s="103"/>
      <c r="C1244" s="103"/>
      <c r="D1244" s="103"/>
      <c r="E1244" s="103"/>
      <c r="F1244" s="408" t="s">
        <v>837</v>
      </c>
      <c r="G1244" s="408"/>
      <c r="H1244" s="120">
        <v>22.11</v>
      </c>
    </row>
    <row r="1245" spans="1:8" ht="12.75" customHeight="1">
      <c r="B1245" s="103"/>
      <c r="C1245" s="103"/>
      <c r="D1245" s="103"/>
      <c r="E1245" s="103"/>
      <c r="F1245" s="409" t="s">
        <v>585</v>
      </c>
      <c r="G1245" s="409"/>
      <c r="H1245" s="101">
        <v>682.44</v>
      </c>
    </row>
    <row r="1246" spans="1:8">
      <c r="B1246" s="142"/>
      <c r="C1246" s="142"/>
      <c r="D1246" s="142"/>
      <c r="E1246" s="142"/>
      <c r="F1246" s="410"/>
      <c r="G1246" s="410"/>
      <c r="H1246" s="410"/>
    </row>
    <row r="1247" spans="1:8" s="245" customFormat="1" ht="12.75" customHeight="1">
      <c r="A1247" s="179" t="s">
        <v>1343</v>
      </c>
      <c r="B1247" s="179">
        <f>VLOOKUP(A1247,ORÇAMENTO!$A$15:$F$743,2,FALSE)</f>
        <v>98557</v>
      </c>
      <c r="C1247" s="404" t="str">
        <f>VLOOKUP(B1247,ORÇAMENTO!$B$15:$F$743,2,FALSE)</f>
        <v>IMPERMEABILIZAÇÃO DE SUPERFÍCIE COM EMULSÃO ASFÁLTICA, 2 DEMÃOS. AF_09/2023</v>
      </c>
      <c r="D1247" s="405"/>
      <c r="E1247" s="405"/>
      <c r="F1247" s="405"/>
      <c r="G1247" s="406"/>
      <c r="H1247" s="121" t="str">
        <f>VLOOKUP(B1247,ORÇAMENTO!$B$15:$F$743,4,FALSE)</f>
        <v>M2</v>
      </c>
    </row>
    <row r="1248" spans="1:8">
      <c r="B1248" s="407" t="s">
        <v>820</v>
      </c>
      <c r="C1248" s="407"/>
      <c r="D1248" s="102" t="s">
        <v>806</v>
      </c>
      <c r="E1248" s="102" t="s">
        <v>807</v>
      </c>
      <c r="F1248" s="102" t="s">
        <v>808</v>
      </c>
      <c r="G1248" s="102" t="s">
        <v>809</v>
      </c>
      <c r="H1248" s="102" t="s">
        <v>810</v>
      </c>
    </row>
    <row r="1249" spans="1:8" ht="38.25">
      <c r="B1249" s="116" t="s">
        <v>2234</v>
      </c>
      <c r="C1249" s="117" t="s">
        <v>3723</v>
      </c>
      <c r="D1249" s="116" t="s">
        <v>125</v>
      </c>
      <c r="E1249" s="116" t="s">
        <v>217</v>
      </c>
      <c r="F1249" s="118">
        <v>1.5</v>
      </c>
      <c r="G1249" s="119">
        <v>18.489999999999998</v>
      </c>
      <c r="H1249" s="119">
        <v>27.74</v>
      </c>
    </row>
    <row r="1250" spans="1:8">
      <c r="B1250" s="103"/>
      <c r="C1250" s="103"/>
      <c r="D1250" s="103"/>
      <c r="E1250" s="103"/>
      <c r="F1250" s="408" t="s">
        <v>831</v>
      </c>
      <c r="G1250" s="408"/>
      <c r="H1250" s="120">
        <v>27.74</v>
      </c>
    </row>
    <row r="1251" spans="1:8" ht="12.75" customHeight="1">
      <c r="B1251" s="407" t="s">
        <v>834</v>
      </c>
      <c r="C1251" s="407"/>
      <c r="D1251" s="102" t="s">
        <v>806</v>
      </c>
      <c r="E1251" s="102" t="s">
        <v>807</v>
      </c>
      <c r="F1251" s="102" t="s">
        <v>808</v>
      </c>
      <c r="G1251" s="102" t="s">
        <v>809</v>
      </c>
      <c r="H1251" s="102" t="s">
        <v>810</v>
      </c>
    </row>
    <row r="1252" spans="1:8">
      <c r="B1252" s="116" t="s">
        <v>2235</v>
      </c>
      <c r="C1252" s="117" t="s">
        <v>2236</v>
      </c>
      <c r="D1252" s="116" t="s">
        <v>125</v>
      </c>
      <c r="E1252" s="116" t="s">
        <v>127</v>
      </c>
      <c r="F1252" s="118">
        <v>9.69E-2</v>
      </c>
      <c r="G1252" s="119">
        <v>24.03</v>
      </c>
      <c r="H1252" s="119">
        <v>2.33</v>
      </c>
    </row>
    <row r="1253" spans="1:8">
      <c r="B1253" s="116" t="s">
        <v>2237</v>
      </c>
      <c r="C1253" s="117" t="s">
        <v>2238</v>
      </c>
      <c r="D1253" s="116" t="s">
        <v>125</v>
      </c>
      <c r="E1253" s="116" t="s">
        <v>127</v>
      </c>
      <c r="F1253" s="118">
        <v>0.4299</v>
      </c>
      <c r="G1253" s="119">
        <v>31.1</v>
      </c>
      <c r="H1253" s="119">
        <v>13.37</v>
      </c>
    </row>
    <row r="1254" spans="1:8" ht="12.75" customHeight="1">
      <c r="B1254" s="103"/>
      <c r="C1254" s="103"/>
      <c r="D1254" s="103"/>
      <c r="E1254" s="103"/>
      <c r="F1254" s="408" t="s">
        <v>837</v>
      </c>
      <c r="G1254" s="408"/>
      <c r="H1254" s="120">
        <v>15.7</v>
      </c>
    </row>
    <row r="1255" spans="1:8" ht="12.75" customHeight="1">
      <c r="B1255" s="103"/>
      <c r="C1255" s="103"/>
      <c r="D1255" s="103"/>
      <c r="E1255" s="103"/>
      <c r="F1255" s="409" t="s">
        <v>585</v>
      </c>
      <c r="G1255" s="409"/>
      <c r="H1255" s="101">
        <v>43.41</v>
      </c>
    </row>
    <row r="1256" spans="1:8">
      <c r="B1256" s="142"/>
      <c r="C1256" s="142"/>
      <c r="D1256" s="142"/>
      <c r="E1256" s="142"/>
      <c r="F1256" s="410"/>
      <c r="G1256" s="410"/>
      <c r="H1256" s="410"/>
    </row>
    <row r="1257" spans="1:8" s="245" customFormat="1" ht="12.75" customHeight="1">
      <c r="A1257" s="179" t="s">
        <v>1344</v>
      </c>
      <c r="B1257" s="179">
        <f>VLOOKUP(A1257,ORÇAMENTO!$A$15:$F$743,2,FALSE)</f>
        <v>93382</v>
      </c>
      <c r="C1257" s="404" t="str">
        <f>VLOOKUP(B1257,ORÇAMENTO!$B$15:$F$743,2,FALSE)</f>
        <v>REATERRO MANUAL DE VALAS, COM COMPACTADOR DE SOLOS DE PERCUSSÃO. AF_08/2023</v>
      </c>
      <c r="D1257" s="405"/>
      <c r="E1257" s="405"/>
      <c r="F1257" s="405"/>
      <c r="G1257" s="406"/>
      <c r="H1257" s="121" t="str">
        <f>VLOOKUP(B1257,ORÇAMENTO!$B$15:$F$743,4,FALSE)</f>
        <v>M3</v>
      </c>
    </row>
    <row r="1258" spans="1:8" ht="12.75" customHeight="1">
      <c r="B1258" s="407" t="s">
        <v>2121</v>
      </c>
      <c r="C1258" s="407"/>
      <c r="D1258" s="102" t="s">
        <v>806</v>
      </c>
      <c r="E1258" s="102" t="s">
        <v>807</v>
      </c>
      <c r="F1258" s="102" t="s">
        <v>808</v>
      </c>
      <c r="G1258" s="102" t="s">
        <v>809</v>
      </c>
      <c r="H1258" s="102" t="s">
        <v>810</v>
      </c>
    </row>
    <row r="1259" spans="1:8" ht="38.25">
      <c r="B1259" s="116" t="s">
        <v>2170</v>
      </c>
      <c r="C1259" s="117" t="s">
        <v>2171</v>
      </c>
      <c r="D1259" s="116" t="s">
        <v>125</v>
      </c>
      <c r="E1259" s="116" t="s">
        <v>2124</v>
      </c>
      <c r="F1259" s="118">
        <v>5.9999999999999995E-4</v>
      </c>
      <c r="G1259" s="119">
        <v>74.400000000000006</v>
      </c>
      <c r="H1259" s="119">
        <v>0.04</v>
      </c>
    </row>
    <row r="1260" spans="1:8" ht="38.25">
      <c r="B1260" s="116" t="s">
        <v>2172</v>
      </c>
      <c r="C1260" s="117" t="s">
        <v>2173</v>
      </c>
      <c r="D1260" s="116" t="s">
        <v>125</v>
      </c>
      <c r="E1260" s="116" t="s">
        <v>2127</v>
      </c>
      <c r="F1260" s="118">
        <v>5.4000000000000003E-3</v>
      </c>
      <c r="G1260" s="119">
        <v>315.44</v>
      </c>
      <c r="H1260" s="119">
        <v>1.7</v>
      </c>
    </row>
    <row r="1261" spans="1:8" ht="25.5">
      <c r="B1261" s="116" t="s">
        <v>2214</v>
      </c>
      <c r="C1261" s="117" t="s">
        <v>2215</v>
      </c>
      <c r="D1261" s="116" t="s">
        <v>125</v>
      </c>
      <c r="E1261" s="116" t="s">
        <v>2127</v>
      </c>
      <c r="F1261" s="118">
        <v>0.19620000000000001</v>
      </c>
      <c r="G1261" s="119">
        <v>34.119999999999997</v>
      </c>
      <c r="H1261" s="119">
        <v>6.69</v>
      </c>
    </row>
    <row r="1262" spans="1:8" ht="12.75" customHeight="1">
      <c r="B1262" s="103"/>
      <c r="C1262" s="103"/>
      <c r="D1262" s="103"/>
      <c r="E1262" s="103"/>
      <c r="F1262" s="408" t="s">
        <v>2128</v>
      </c>
      <c r="G1262" s="408"/>
      <c r="H1262" s="120">
        <v>8.43</v>
      </c>
    </row>
    <row r="1263" spans="1:8" ht="12.75" customHeight="1">
      <c r="B1263" s="407" t="s">
        <v>834</v>
      </c>
      <c r="C1263" s="407"/>
      <c r="D1263" s="102" t="s">
        <v>806</v>
      </c>
      <c r="E1263" s="102" t="s">
        <v>807</v>
      </c>
      <c r="F1263" s="102" t="s">
        <v>808</v>
      </c>
      <c r="G1263" s="102" t="s">
        <v>809</v>
      </c>
      <c r="H1263" s="102" t="s">
        <v>810</v>
      </c>
    </row>
    <row r="1264" spans="1:8">
      <c r="B1264" s="116" t="s">
        <v>852</v>
      </c>
      <c r="C1264" s="117" t="s">
        <v>853</v>
      </c>
      <c r="D1264" s="116" t="s">
        <v>125</v>
      </c>
      <c r="E1264" s="116" t="s">
        <v>127</v>
      </c>
      <c r="F1264" s="118">
        <v>0.78659999999999997</v>
      </c>
      <c r="G1264" s="119">
        <v>23.4</v>
      </c>
      <c r="H1264" s="119">
        <v>18.41</v>
      </c>
    </row>
    <row r="1265" spans="1:8" ht="12.75" customHeight="1">
      <c r="B1265" s="103"/>
      <c r="C1265" s="103"/>
      <c r="D1265" s="103"/>
      <c r="E1265" s="103"/>
      <c r="F1265" s="408" t="s">
        <v>837</v>
      </c>
      <c r="G1265" s="408"/>
      <c r="H1265" s="120">
        <v>18.41</v>
      </c>
    </row>
    <row r="1266" spans="1:8" ht="12.75" customHeight="1">
      <c r="B1266" s="103"/>
      <c r="C1266" s="103"/>
      <c r="D1266" s="103"/>
      <c r="E1266" s="103"/>
      <c r="F1266" s="409" t="s">
        <v>585</v>
      </c>
      <c r="G1266" s="409"/>
      <c r="H1266" s="101">
        <v>26.83</v>
      </c>
    </row>
    <row r="1267" spans="1:8">
      <c r="B1267" s="142"/>
      <c r="C1267" s="142"/>
      <c r="D1267" s="142"/>
      <c r="E1267" s="142"/>
      <c r="F1267" s="410"/>
      <c r="G1267" s="410"/>
      <c r="H1267" s="410"/>
    </row>
    <row r="1268" spans="1:8" s="245" customFormat="1" ht="12.75" customHeight="1">
      <c r="A1268" s="179" t="s">
        <v>1346</v>
      </c>
      <c r="B1268" s="179">
        <f>VLOOKUP(A1268,ORÇAMENTO!$A$15:$F$743,2,FALSE)</f>
        <v>96543</v>
      </c>
      <c r="C1268" s="404" t="str">
        <f>VLOOKUP(B1268,ORÇAMENTO!$B$15:$F$743,2,FALSE)</f>
        <v>ARMAÇÃO DE BLOCO E VIGA BALDRAME UTILIZANDO AÇO CA-60 DE 5 MM - MONTAGEM. AF_01/2024</v>
      </c>
      <c r="D1268" s="405"/>
      <c r="E1268" s="405"/>
      <c r="F1268" s="405"/>
      <c r="G1268" s="406"/>
      <c r="H1268" s="121" t="str">
        <f>VLOOKUP(B1268,ORÇAMENTO!$B$15:$F$743,4,FALSE)</f>
        <v>KG</v>
      </c>
    </row>
    <row r="1269" spans="1:8">
      <c r="B1269" s="407" t="s">
        <v>820</v>
      </c>
      <c r="C1269" s="407"/>
      <c r="D1269" s="102" t="s">
        <v>806</v>
      </c>
      <c r="E1269" s="102" t="s">
        <v>807</v>
      </c>
      <c r="F1269" s="102" t="s">
        <v>808</v>
      </c>
      <c r="G1269" s="102" t="s">
        <v>809</v>
      </c>
      <c r="H1269" s="102" t="s">
        <v>810</v>
      </c>
    </row>
    <row r="1270" spans="1:8">
      <c r="B1270" s="116" t="s">
        <v>869</v>
      </c>
      <c r="C1270" s="117" t="s">
        <v>870</v>
      </c>
      <c r="D1270" s="116" t="s">
        <v>125</v>
      </c>
      <c r="E1270" s="116" t="s">
        <v>217</v>
      </c>
      <c r="F1270" s="118">
        <v>2.5000000000000001E-2</v>
      </c>
      <c r="G1270" s="119">
        <v>17</v>
      </c>
      <c r="H1270" s="119">
        <v>0.43</v>
      </c>
    </row>
    <row r="1271" spans="1:8" ht="25.5">
      <c r="B1271" s="116" t="s">
        <v>2200</v>
      </c>
      <c r="C1271" s="117" t="s">
        <v>2201</v>
      </c>
      <c r="D1271" s="116" t="s">
        <v>125</v>
      </c>
      <c r="E1271" s="116" t="s">
        <v>150</v>
      </c>
      <c r="F1271" s="118">
        <v>1.143</v>
      </c>
      <c r="G1271" s="119">
        <v>0.22</v>
      </c>
      <c r="H1271" s="119">
        <v>0.25</v>
      </c>
    </row>
    <row r="1272" spans="1:8">
      <c r="B1272" s="103"/>
      <c r="C1272" s="103"/>
      <c r="D1272" s="103"/>
      <c r="E1272" s="103"/>
      <c r="F1272" s="408" t="s">
        <v>831</v>
      </c>
      <c r="G1272" s="408"/>
      <c r="H1272" s="120">
        <v>0.68</v>
      </c>
    </row>
    <row r="1273" spans="1:8" ht="12.75" customHeight="1">
      <c r="B1273" s="407" t="s">
        <v>834</v>
      </c>
      <c r="C1273" s="407"/>
      <c r="D1273" s="102" t="s">
        <v>806</v>
      </c>
      <c r="E1273" s="102" t="s">
        <v>807</v>
      </c>
      <c r="F1273" s="102" t="s">
        <v>808</v>
      </c>
      <c r="G1273" s="102" t="s">
        <v>809</v>
      </c>
      <c r="H1273" s="102" t="s">
        <v>810</v>
      </c>
    </row>
    <row r="1274" spans="1:8">
      <c r="B1274" s="116" t="s">
        <v>2202</v>
      </c>
      <c r="C1274" s="117" t="s">
        <v>871</v>
      </c>
      <c r="D1274" s="116" t="s">
        <v>125</v>
      </c>
      <c r="E1274" s="116" t="s">
        <v>127</v>
      </c>
      <c r="F1274" s="118">
        <v>9.7000000000000003E-2</v>
      </c>
      <c r="G1274" s="119">
        <v>24.21</v>
      </c>
      <c r="H1274" s="119">
        <v>2.35</v>
      </c>
    </row>
    <row r="1275" spans="1:8">
      <c r="B1275" s="116" t="s">
        <v>2203</v>
      </c>
      <c r="C1275" s="117" t="s">
        <v>872</v>
      </c>
      <c r="D1275" s="116" t="s">
        <v>125</v>
      </c>
      <c r="E1275" s="116" t="s">
        <v>127</v>
      </c>
      <c r="F1275" s="118">
        <v>0.252</v>
      </c>
      <c r="G1275" s="119">
        <v>30.85</v>
      </c>
      <c r="H1275" s="119">
        <v>7.77</v>
      </c>
    </row>
    <row r="1276" spans="1:8" ht="12.75" customHeight="1">
      <c r="B1276" s="103"/>
      <c r="C1276" s="103"/>
      <c r="D1276" s="103"/>
      <c r="E1276" s="103"/>
      <c r="F1276" s="408" t="s">
        <v>837</v>
      </c>
      <c r="G1276" s="408"/>
      <c r="H1276" s="120">
        <v>10.119999999999999</v>
      </c>
    </row>
    <row r="1277" spans="1:8">
      <c r="B1277" s="407" t="s">
        <v>813</v>
      </c>
      <c r="C1277" s="407"/>
      <c r="D1277" s="102" t="s">
        <v>806</v>
      </c>
      <c r="E1277" s="102" t="s">
        <v>807</v>
      </c>
      <c r="F1277" s="102" t="s">
        <v>808</v>
      </c>
      <c r="G1277" s="102" t="s">
        <v>809</v>
      </c>
      <c r="H1277" s="102" t="s">
        <v>810</v>
      </c>
    </row>
    <row r="1278" spans="1:8">
      <c r="B1278" s="116" t="s">
        <v>2243</v>
      </c>
      <c r="C1278" s="117" t="s">
        <v>2244</v>
      </c>
      <c r="D1278" s="116" t="s">
        <v>125</v>
      </c>
      <c r="E1278" s="116" t="s">
        <v>217</v>
      </c>
      <c r="F1278" s="118">
        <v>1</v>
      </c>
      <c r="G1278" s="119">
        <v>10.62</v>
      </c>
      <c r="H1278" s="119">
        <v>10.62</v>
      </c>
    </row>
    <row r="1279" spans="1:8">
      <c r="B1279" s="103"/>
      <c r="C1279" s="103"/>
      <c r="D1279" s="103"/>
      <c r="E1279" s="103"/>
      <c r="F1279" s="408" t="s">
        <v>814</v>
      </c>
      <c r="G1279" s="408"/>
      <c r="H1279" s="120">
        <v>10.62</v>
      </c>
    </row>
    <row r="1280" spans="1:8" ht="12.75" customHeight="1">
      <c r="B1280" s="103"/>
      <c r="C1280" s="103"/>
      <c r="D1280" s="103"/>
      <c r="E1280" s="103"/>
      <c r="F1280" s="409" t="s">
        <v>585</v>
      </c>
      <c r="G1280" s="409"/>
      <c r="H1280" s="101">
        <v>21.4</v>
      </c>
    </row>
    <row r="1281" spans="1:8">
      <c r="B1281" s="142"/>
      <c r="C1281" s="142"/>
      <c r="D1281" s="142"/>
      <c r="E1281" s="142"/>
      <c r="F1281" s="410"/>
      <c r="G1281" s="410"/>
      <c r="H1281" s="410"/>
    </row>
    <row r="1282" spans="1:8" s="245" customFormat="1" ht="12.75" customHeight="1">
      <c r="A1282" s="179" t="s">
        <v>1347</v>
      </c>
      <c r="B1282" s="179">
        <f>VLOOKUP(A1282,ORÇAMENTO!$A$15:$F$743,2,FALSE)</f>
        <v>96544</v>
      </c>
      <c r="C1282" s="404" t="str">
        <f>VLOOKUP(B1282,ORÇAMENTO!$B$15:$F$743,2,FALSE)</f>
        <v>ARMAÇÃO DE BLOCO E VIGA BALDRAME UTILIZANDO AÇO CA-50 DE 6,3 MM - MONTAGEM. AF_01/2024</v>
      </c>
      <c r="D1282" s="405"/>
      <c r="E1282" s="405"/>
      <c r="F1282" s="405"/>
      <c r="G1282" s="406"/>
      <c r="H1282" s="121" t="str">
        <f>VLOOKUP(B1282,ORÇAMENTO!$B$15:$F$743,4,FALSE)</f>
        <v>KG</v>
      </c>
    </row>
    <row r="1283" spans="1:8">
      <c r="B1283" s="407" t="s">
        <v>820</v>
      </c>
      <c r="C1283" s="407"/>
      <c r="D1283" s="102" t="s">
        <v>806</v>
      </c>
      <c r="E1283" s="102" t="s">
        <v>807</v>
      </c>
      <c r="F1283" s="102" t="s">
        <v>808</v>
      </c>
      <c r="G1283" s="102" t="s">
        <v>809</v>
      </c>
      <c r="H1283" s="102" t="s">
        <v>810</v>
      </c>
    </row>
    <row r="1284" spans="1:8">
      <c r="B1284" s="116" t="s">
        <v>869</v>
      </c>
      <c r="C1284" s="117" t="s">
        <v>870</v>
      </c>
      <c r="D1284" s="116" t="s">
        <v>125</v>
      </c>
      <c r="E1284" s="116" t="s">
        <v>217</v>
      </c>
      <c r="F1284" s="118">
        <v>2.5000000000000001E-2</v>
      </c>
      <c r="G1284" s="119">
        <v>17</v>
      </c>
      <c r="H1284" s="119">
        <v>0.43</v>
      </c>
    </row>
    <row r="1285" spans="1:8" ht="25.5">
      <c r="B1285" s="116" t="s">
        <v>2200</v>
      </c>
      <c r="C1285" s="117" t="s">
        <v>2201</v>
      </c>
      <c r="D1285" s="116" t="s">
        <v>125</v>
      </c>
      <c r="E1285" s="116" t="s">
        <v>150</v>
      </c>
      <c r="F1285" s="118">
        <v>0.85599999999999998</v>
      </c>
      <c r="G1285" s="119">
        <v>0.22</v>
      </c>
      <c r="H1285" s="119">
        <v>0.19</v>
      </c>
    </row>
    <row r="1286" spans="1:8">
      <c r="B1286" s="103"/>
      <c r="C1286" s="103"/>
      <c r="D1286" s="103"/>
      <c r="E1286" s="103"/>
      <c r="F1286" s="408" t="s">
        <v>831</v>
      </c>
      <c r="G1286" s="408"/>
      <c r="H1286" s="120">
        <v>0.62</v>
      </c>
    </row>
    <row r="1287" spans="1:8" ht="12.75" customHeight="1">
      <c r="B1287" s="407" t="s">
        <v>834</v>
      </c>
      <c r="C1287" s="407"/>
      <c r="D1287" s="102" t="s">
        <v>806</v>
      </c>
      <c r="E1287" s="102" t="s">
        <v>807</v>
      </c>
      <c r="F1287" s="102" t="s">
        <v>808</v>
      </c>
      <c r="G1287" s="102" t="s">
        <v>809</v>
      </c>
      <c r="H1287" s="102" t="s">
        <v>810</v>
      </c>
    </row>
    <row r="1288" spans="1:8">
      <c r="B1288" s="116" t="s">
        <v>2202</v>
      </c>
      <c r="C1288" s="117" t="s">
        <v>871</v>
      </c>
      <c r="D1288" s="116" t="s">
        <v>125</v>
      </c>
      <c r="E1288" s="116" t="s">
        <v>127</v>
      </c>
      <c r="F1288" s="118">
        <v>7.4999999999999997E-2</v>
      </c>
      <c r="G1288" s="119">
        <v>24.21</v>
      </c>
      <c r="H1288" s="119">
        <v>1.82</v>
      </c>
    </row>
    <row r="1289" spans="1:8">
      <c r="B1289" s="116" t="s">
        <v>2203</v>
      </c>
      <c r="C1289" s="117" t="s">
        <v>872</v>
      </c>
      <c r="D1289" s="116" t="s">
        <v>125</v>
      </c>
      <c r="E1289" s="116" t="s">
        <v>127</v>
      </c>
      <c r="F1289" s="118">
        <v>0.19600000000000001</v>
      </c>
      <c r="G1289" s="119">
        <v>30.85</v>
      </c>
      <c r="H1289" s="119">
        <v>6.05</v>
      </c>
    </row>
    <row r="1290" spans="1:8" ht="12.75" customHeight="1">
      <c r="B1290" s="103"/>
      <c r="C1290" s="103"/>
      <c r="D1290" s="103"/>
      <c r="E1290" s="103"/>
      <c r="F1290" s="408" t="s">
        <v>837</v>
      </c>
      <c r="G1290" s="408"/>
      <c r="H1290" s="120">
        <v>7.87</v>
      </c>
    </row>
    <row r="1291" spans="1:8">
      <c r="B1291" s="407" t="s">
        <v>813</v>
      </c>
      <c r="C1291" s="407"/>
      <c r="D1291" s="102" t="s">
        <v>806</v>
      </c>
      <c r="E1291" s="102" t="s">
        <v>807</v>
      </c>
      <c r="F1291" s="102" t="s">
        <v>808</v>
      </c>
      <c r="G1291" s="102" t="s">
        <v>809</v>
      </c>
      <c r="H1291" s="102" t="s">
        <v>810</v>
      </c>
    </row>
    <row r="1292" spans="1:8">
      <c r="B1292" s="116" t="s">
        <v>2204</v>
      </c>
      <c r="C1292" s="117" t="s">
        <v>2205</v>
      </c>
      <c r="D1292" s="116" t="s">
        <v>125</v>
      </c>
      <c r="E1292" s="116" t="s">
        <v>217</v>
      </c>
      <c r="F1292" s="118">
        <v>1</v>
      </c>
      <c r="G1292" s="119">
        <v>10.66</v>
      </c>
      <c r="H1292" s="119">
        <v>10.66</v>
      </c>
    </row>
    <row r="1293" spans="1:8">
      <c r="B1293" s="103"/>
      <c r="C1293" s="103"/>
      <c r="D1293" s="103"/>
      <c r="E1293" s="103"/>
      <c r="F1293" s="408" t="s">
        <v>814</v>
      </c>
      <c r="G1293" s="408"/>
      <c r="H1293" s="120">
        <v>10.66</v>
      </c>
    </row>
    <row r="1294" spans="1:8" ht="12.75" customHeight="1">
      <c r="B1294" s="103"/>
      <c r="C1294" s="103"/>
      <c r="D1294" s="103"/>
      <c r="E1294" s="103"/>
      <c r="F1294" s="409" t="s">
        <v>585</v>
      </c>
      <c r="G1294" s="409"/>
      <c r="H1294" s="101">
        <v>19.11</v>
      </c>
    </row>
    <row r="1295" spans="1:8">
      <c r="B1295" s="142"/>
      <c r="C1295" s="142"/>
      <c r="D1295" s="142"/>
      <c r="E1295" s="142"/>
      <c r="F1295" s="410"/>
      <c r="G1295" s="410"/>
      <c r="H1295" s="410"/>
    </row>
    <row r="1296" spans="1:8" s="245" customFormat="1" ht="12.75" customHeight="1">
      <c r="A1296" s="179" t="s">
        <v>1987</v>
      </c>
      <c r="B1296" s="179">
        <f>VLOOKUP(A1296,ORÇAMENTO!$A$15:$F$743,2,FALSE)</f>
        <v>96544</v>
      </c>
      <c r="C1296" s="404" t="str">
        <f>VLOOKUP(B1296,ORÇAMENTO!$B$15:$F$743,2,FALSE)</f>
        <v>ARMAÇÃO DE BLOCO E VIGA BALDRAME UTILIZANDO AÇO CA-50 DE 6,3 MM - MONTAGEM. AF_01/2024</v>
      </c>
      <c r="D1296" s="405"/>
      <c r="E1296" s="405"/>
      <c r="F1296" s="405"/>
      <c r="G1296" s="406"/>
      <c r="H1296" s="121" t="str">
        <f>VLOOKUP(B1296,ORÇAMENTO!$B$15:$F$743,4,FALSE)</f>
        <v>KG</v>
      </c>
    </row>
    <row r="1297" spans="1:8">
      <c r="B1297" s="407" t="s">
        <v>820</v>
      </c>
      <c r="C1297" s="407"/>
      <c r="D1297" s="102" t="s">
        <v>806</v>
      </c>
      <c r="E1297" s="102" t="s">
        <v>807</v>
      </c>
      <c r="F1297" s="102" t="s">
        <v>808</v>
      </c>
      <c r="G1297" s="102" t="s">
        <v>809</v>
      </c>
      <c r="H1297" s="102" t="s">
        <v>810</v>
      </c>
    </row>
    <row r="1298" spans="1:8">
      <c r="B1298" s="116" t="s">
        <v>869</v>
      </c>
      <c r="C1298" s="117" t="s">
        <v>870</v>
      </c>
      <c r="D1298" s="116" t="s">
        <v>125</v>
      </c>
      <c r="E1298" s="116" t="s">
        <v>217</v>
      </c>
      <c r="F1298" s="118">
        <v>2.5000000000000001E-2</v>
      </c>
      <c r="G1298" s="119">
        <v>17</v>
      </c>
      <c r="H1298" s="119">
        <v>0.43</v>
      </c>
    </row>
    <row r="1299" spans="1:8" ht="25.5">
      <c r="B1299" s="116" t="s">
        <v>2200</v>
      </c>
      <c r="C1299" s="117" t="s">
        <v>2201</v>
      </c>
      <c r="D1299" s="116" t="s">
        <v>125</v>
      </c>
      <c r="E1299" s="116" t="s">
        <v>150</v>
      </c>
      <c r="F1299" s="118">
        <v>0.63500000000000001</v>
      </c>
      <c r="G1299" s="119">
        <v>0.22</v>
      </c>
      <c r="H1299" s="119">
        <v>0.14000000000000001</v>
      </c>
    </row>
    <row r="1300" spans="1:8">
      <c r="B1300" s="103"/>
      <c r="C1300" s="103"/>
      <c r="D1300" s="103"/>
      <c r="E1300" s="103"/>
      <c r="F1300" s="408" t="s">
        <v>831</v>
      </c>
      <c r="G1300" s="408"/>
      <c r="H1300" s="120">
        <v>0.56999999999999995</v>
      </c>
    </row>
    <row r="1301" spans="1:8" ht="12.75" customHeight="1">
      <c r="B1301" s="407" t="s">
        <v>834</v>
      </c>
      <c r="C1301" s="407"/>
      <c r="D1301" s="102" t="s">
        <v>806</v>
      </c>
      <c r="E1301" s="102" t="s">
        <v>807</v>
      </c>
      <c r="F1301" s="102" t="s">
        <v>808</v>
      </c>
      <c r="G1301" s="102" t="s">
        <v>809</v>
      </c>
      <c r="H1301" s="102" t="s">
        <v>810</v>
      </c>
    </row>
    <row r="1302" spans="1:8">
      <c r="B1302" s="116" t="s">
        <v>2202</v>
      </c>
      <c r="C1302" s="117" t="s">
        <v>871</v>
      </c>
      <c r="D1302" s="116" t="s">
        <v>125</v>
      </c>
      <c r="E1302" s="116" t="s">
        <v>127</v>
      </c>
      <c r="F1302" s="118">
        <v>5.7000000000000002E-2</v>
      </c>
      <c r="G1302" s="119">
        <v>24.21</v>
      </c>
      <c r="H1302" s="119">
        <v>1.38</v>
      </c>
    </row>
    <row r="1303" spans="1:8">
      <c r="B1303" s="116" t="s">
        <v>2203</v>
      </c>
      <c r="C1303" s="117" t="s">
        <v>872</v>
      </c>
      <c r="D1303" s="116" t="s">
        <v>125</v>
      </c>
      <c r="E1303" s="116" t="s">
        <v>127</v>
      </c>
      <c r="F1303" s="118">
        <v>0.15</v>
      </c>
      <c r="G1303" s="119">
        <v>30.85</v>
      </c>
      <c r="H1303" s="119">
        <v>4.63</v>
      </c>
    </row>
    <row r="1304" spans="1:8" ht="12.75" customHeight="1">
      <c r="B1304" s="103"/>
      <c r="C1304" s="103"/>
      <c r="D1304" s="103"/>
      <c r="E1304" s="103"/>
      <c r="F1304" s="408" t="s">
        <v>837</v>
      </c>
      <c r="G1304" s="408"/>
      <c r="H1304" s="120">
        <v>6.01</v>
      </c>
    </row>
    <row r="1305" spans="1:8">
      <c r="B1305" s="407" t="s">
        <v>813</v>
      </c>
      <c r="C1305" s="407"/>
      <c r="D1305" s="102" t="s">
        <v>806</v>
      </c>
      <c r="E1305" s="102" t="s">
        <v>807</v>
      </c>
      <c r="F1305" s="102" t="s">
        <v>808</v>
      </c>
      <c r="G1305" s="102" t="s">
        <v>809</v>
      </c>
      <c r="H1305" s="102" t="s">
        <v>810</v>
      </c>
    </row>
    <row r="1306" spans="1:8">
      <c r="B1306" s="116" t="s">
        <v>2245</v>
      </c>
      <c r="C1306" s="117" t="s">
        <v>2246</v>
      </c>
      <c r="D1306" s="116" t="s">
        <v>125</v>
      </c>
      <c r="E1306" s="116" t="s">
        <v>217</v>
      </c>
      <c r="F1306" s="118">
        <v>1</v>
      </c>
      <c r="G1306" s="119">
        <v>10.57</v>
      </c>
      <c r="H1306" s="119">
        <v>10.57</v>
      </c>
    </row>
    <row r="1307" spans="1:8">
      <c r="B1307" s="103"/>
      <c r="C1307" s="103"/>
      <c r="D1307" s="103"/>
      <c r="E1307" s="103"/>
      <c r="F1307" s="408" t="s">
        <v>814</v>
      </c>
      <c r="G1307" s="408"/>
      <c r="H1307" s="120">
        <v>10.57</v>
      </c>
    </row>
    <row r="1308" spans="1:8" ht="12.75" customHeight="1">
      <c r="B1308" s="103"/>
      <c r="C1308" s="103"/>
      <c r="D1308" s="103"/>
      <c r="E1308" s="103"/>
      <c r="F1308" s="409" t="s">
        <v>585</v>
      </c>
      <c r="G1308" s="409"/>
      <c r="H1308" s="101">
        <v>17.11</v>
      </c>
    </row>
    <row r="1309" spans="1:8">
      <c r="B1309" s="142"/>
      <c r="C1309" s="142"/>
      <c r="D1309" s="142"/>
      <c r="E1309" s="142"/>
      <c r="F1309" s="410"/>
      <c r="G1309" s="410"/>
      <c r="H1309" s="410"/>
    </row>
    <row r="1310" spans="1:8" s="245" customFormat="1" ht="12.75" customHeight="1">
      <c r="A1310" s="179" t="s">
        <v>1348</v>
      </c>
      <c r="B1310" s="179">
        <f>VLOOKUP(A1310,ORÇAMENTO!$A$15:$F$743,2,FALSE)</f>
        <v>96546</v>
      </c>
      <c r="C1310" s="404" t="str">
        <f>VLOOKUP(B1310,ORÇAMENTO!$B$15:$F$743,2,FALSE)</f>
        <v>ARMAÇÃO DE BLOCO E VIGA BALDRAME UTILIZANDO AÇO CA-50 DE 10 MM - MONTAGEM. AF_01/2024</v>
      </c>
      <c r="D1310" s="405"/>
      <c r="E1310" s="405"/>
      <c r="F1310" s="405"/>
      <c r="G1310" s="406"/>
      <c r="H1310" s="121" t="str">
        <f>VLOOKUP(B1310,ORÇAMENTO!$B$15:$F$743,4,FALSE)</f>
        <v>KG</v>
      </c>
    </row>
    <row r="1311" spans="1:8">
      <c r="B1311" s="407" t="s">
        <v>820</v>
      </c>
      <c r="C1311" s="407"/>
      <c r="D1311" s="102" t="s">
        <v>806</v>
      </c>
      <c r="E1311" s="102" t="s">
        <v>807</v>
      </c>
      <c r="F1311" s="102" t="s">
        <v>808</v>
      </c>
      <c r="G1311" s="102" t="s">
        <v>809</v>
      </c>
      <c r="H1311" s="102" t="s">
        <v>810</v>
      </c>
    </row>
    <row r="1312" spans="1:8">
      <c r="B1312" s="116" t="s">
        <v>869</v>
      </c>
      <c r="C1312" s="117" t="s">
        <v>870</v>
      </c>
      <c r="D1312" s="116" t="s">
        <v>125</v>
      </c>
      <c r="E1312" s="116" t="s">
        <v>217</v>
      </c>
      <c r="F1312" s="118">
        <v>2.5000000000000001E-2</v>
      </c>
      <c r="G1312" s="119">
        <v>17</v>
      </c>
      <c r="H1312" s="119">
        <v>0.43</v>
      </c>
    </row>
    <row r="1313" spans="1:8" ht="25.5">
      <c r="B1313" s="116" t="s">
        <v>2200</v>
      </c>
      <c r="C1313" s="117" t="s">
        <v>2201</v>
      </c>
      <c r="D1313" s="116" t="s">
        <v>125</v>
      </c>
      <c r="E1313" s="116" t="s">
        <v>150</v>
      </c>
      <c r="F1313" s="118">
        <v>0.48</v>
      </c>
      <c r="G1313" s="119">
        <v>0.22</v>
      </c>
      <c r="H1313" s="119">
        <v>0.11</v>
      </c>
    </row>
    <row r="1314" spans="1:8">
      <c r="B1314" s="103"/>
      <c r="C1314" s="103"/>
      <c r="D1314" s="103"/>
      <c r="E1314" s="103"/>
      <c r="F1314" s="408" t="s">
        <v>831</v>
      </c>
      <c r="G1314" s="408"/>
      <c r="H1314" s="120">
        <v>0.54</v>
      </c>
    </row>
    <row r="1315" spans="1:8" ht="12.75" customHeight="1">
      <c r="B1315" s="407" t="s">
        <v>834</v>
      </c>
      <c r="C1315" s="407"/>
      <c r="D1315" s="102" t="s">
        <v>806</v>
      </c>
      <c r="E1315" s="102" t="s">
        <v>807</v>
      </c>
      <c r="F1315" s="102" t="s">
        <v>808</v>
      </c>
      <c r="G1315" s="102" t="s">
        <v>809</v>
      </c>
      <c r="H1315" s="102" t="s">
        <v>810</v>
      </c>
    </row>
    <row r="1316" spans="1:8">
      <c r="B1316" s="116" t="s">
        <v>2202</v>
      </c>
      <c r="C1316" s="117" t="s">
        <v>871</v>
      </c>
      <c r="D1316" s="116" t="s">
        <v>125</v>
      </c>
      <c r="E1316" s="116" t="s">
        <v>127</v>
      </c>
      <c r="F1316" s="118">
        <v>4.3999999999999997E-2</v>
      </c>
      <c r="G1316" s="119">
        <v>24.21</v>
      </c>
      <c r="H1316" s="119">
        <v>1.07</v>
      </c>
    </row>
    <row r="1317" spans="1:8">
      <c r="B1317" s="116" t="s">
        <v>2203</v>
      </c>
      <c r="C1317" s="117" t="s">
        <v>872</v>
      </c>
      <c r="D1317" s="116" t="s">
        <v>125</v>
      </c>
      <c r="E1317" s="116" t="s">
        <v>127</v>
      </c>
      <c r="F1317" s="118">
        <v>0.11600000000000001</v>
      </c>
      <c r="G1317" s="119">
        <v>30.85</v>
      </c>
      <c r="H1317" s="119">
        <v>3.58</v>
      </c>
    </row>
    <row r="1318" spans="1:8" ht="12.75" customHeight="1">
      <c r="B1318" s="103"/>
      <c r="C1318" s="103"/>
      <c r="D1318" s="103"/>
      <c r="E1318" s="103"/>
      <c r="F1318" s="408" t="s">
        <v>837</v>
      </c>
      <c r="G1318" s="408"/>
      <c r="H1318" s="120">
        <v>4.6500000000000004</v>
      </c>
    </row>
    <row r="1319" spans="1:8">
      <c r="B1319" s="407" t="s">
        <v>813</v>
      </c>
      <c r="C1319" s="407"/>
      <c r="D1319" s="102" t="s">
        <v>806</v>
      </c>
      <c r="E1319" s="102" t="s">
        <v>807</v>
      </c>
      <c r="F1319" s="102" t="s">
        <v>808</v>
      </c>
      <c r="G1319" s="102" t="s">
        <v>809</v>
      </c>
      <c r="H1319" s="102" t="s">
        <v>810</v>
      </c>
    </row>
    <row r="1320" spans="1:8">
      <c r="B1320" s="116" t="s">
        <v>2247</v>
      </c>
      <c r="C1320" s="117" t="s">
        <v>2248</v>
      </c>
      <c r="D1320" s="116" t="s">
        <v>125</v>
      </c>
      <c r="E1320" s="116" t="s">
        <v>217</v>
      </c>
      <c r="F1320" s="118">
        <v>1</v>
      </c>
      <c r="G1320" s="119">
        <v>9.74</v>
      </c>
      <c r="H1320" s="119">
        <v>9.74</v>
      </c>
    </row>
    <row r="1321" spans="1:8">
      <c r="B1321" s="103"/>
      <c r="C1321" s="103"/>
      <c r="D1321" s="103"/>
      <c r="E1321" s="103"/>
      <c r="F1321" s="408" t="s">
        <v>814</v>
      </c>
      <c r="G1321" s="408"/>
      <c r="H1321" s="120">
        <v>9.74</v>
      </c>
    </row>
    <row r="1322" spans="1:8" ht="12.75" customHeight="1">
      <c r="B1322" s="103"/>
      <c r="C1322" s="103"/>
      <c r="D1322" s="103"/>
      <c r="E1322" s="103"/>
      <c r="F1322" s="409" t="s">
        <v>585</v>
      </c>
      <c r="G1322" s="409"/>
      <c r="H1322" s="101">
        <v>14.89</v>
      </c>
    </row>
    <row r="1323" spans="1:8">
      <c r="B1323" s="142"/>
      <c r="C1323" s="142"/>
      <c r="D1323" s="142"/>
      <c r="E1323" s="142"/>
      <c r="F1323" s="410"/>
      <c r="G1323" s="410"/>
      <c r="H1323" s="410"/>
    </row>
    <row r="1324" spans="1:8" s="245" customFormat="1" ht="12.75" customHeight="1">
      <c r="A1324" s="179" t="s">
        <v>1585</v>
      </c>
      <c r="B1324" s="179">
        <f>VLOOKUP(A1324,ORÇAMENTO!$A$15:$F$743,2,FALSE)</f>
        <v>92431</v>
      </c>
      <c r="C1324" s="404" t="str">
        <f>VLOOKUP(B1324,ORÇAMENTO!$B$15:$F$743,2,FALSE)</f>
        <v>MONTAGEM E DESMONTAGEM DE FÔRMA DE PILARES RETANGULARES E ESTRUTURAS SIMILARES, PÉ-DIREITO SIMPLES, EM CHAPA DE MADEIRA COMPENSADA PLASTIFICADA, 10 UTILIZAÇÕES. AF_09/2020</v>
      </c>
      <c r="D1324" s="405"/>
      <c r="E1324" s="405"/>
      <c r="F1324" s="405"/>
      <c r="G1324" s="406"/>
      <c r="H1324" s="121" t="str">
        <f>VLOOKUP(B1324,ORÇAMENTO!$B$15:$F$743,4,FALSE)</f>
        <v>M2</v>
      </c>
    </row>
    <row r="1325" spans="1:8" ht="12.75" customHeight="1">
      <c r="B1325" s="407" t="s">
        <v>815</v>
      </c>
      <c r="C1325" s="407"/>
      <c r="D1325" s="102" t="s">
        <v>806</v>
      </c>
      <c r="E1325" s="102" t="s">
        <v>807</v>
      </c>
      <c r="F1325" s="102" t="s">
        <v>808</v>
      </c>
      <c r="G1325" s="102" t="s">
        <v>809</v>
      </c>
      <c r="H1325" s="102" t="s">
        <v>810</v>
      </c>
    </row>
    <row r="1326" spans="1:8" ht="25.5">
      <c r="B1326" s="116" t="s">
        <v>2249</v>
      </c>
      <c r="C1326" s="117" t="s">
        <v>2250</v>
      </c>
      <c r="D1326" s="116" t="s">
        <v>125</v>
      </c>
      <c r="E1326" s="116" t="s">
        <v>2251</v>
      </c>
      <c r="F1326" s="118">
        <v>0.19600000000000001</v>
      </c>
      <c r="G1326" s="119">
        <v>23.15</v>
      </c>
      <c r="H1326" s="119">
        <v>4.54</v>
      </c>
    </row>
    <row r="1327" spans="1:8" ht="25.5">
      <c r="B1327" s="116" t="s">
        <v>2252</v>
      </c>
      <c r="C1327" s="117" t="s">
        <v>2253</v>
      </c>
      <c r="D1327" s="116" t="s">
        <v>125</v>
      </c>
      <c r="E1327" s="116" t="s">
        <v>129</v>
      </c>
      <c r="F1327" s="118">
        <v>0.78500000000000003</v>
      </c>
      <c r="G1327" s="119">
        <v>8.91</v>
      </c>
      <c r="H1327" s="119">
        <v>6.99</v>
      </c>
    </row>
    <row r="1328" spans="1:8" ht="25.5">
      <c r="B1328" s="116" t="s">
        <v>2254</v>
      </c>
      <c r="C1328" s="117" t="s">
        <v>2255</v>
      </c>
      <c r="D1328" s="116" t="s">
        <v>125</v>
      </c>
      <c r="E1328" s="116" t="s">
        <v>2251</v>
      </c>
      <c r="F1328" s="118">
        <v>0.39300000000000002</v>
      </c>
      <c r="G1328" s="119">
        <v>24.2</v>
      </c>
      <c r="H1328" s="119">
        <v>9.51</v>
      </c>
    </row>
    <row r="1329" spans="1:8">
      <c r="B1329" s="103"/>
      <c r="C1329" s="103"/>
      <c r="D1329" s="103"/>
      <c r="E1329" s="103"/>
      <c r="F1329" s="408" t="s">
        <v>816</v>
      </c>
      <c r="G1329" s="408"/>
      <c r="H1329" s="120">
        <v>21.04</v>
      </c>
    </row>
    <row r="1330" spans="1:8">
      <c r="B1330" s="407" t="s">
        <v>820</v>
      </c>
      <c r="C1330" s="407"/>
      <c r="D1330" s="102" t="s">
        <v>806</v>
      </c>
      <c r="E1330" s="102" t="s">
        <v>807</v>
      </c>
      <c r="F1330" s="102" t="s">
        <v>808</v>
      </c>
      <c r="G1330" s="102" t="s">
        <v>809</v>
      </c>
      <c r="H1330" s="102" t="s">
        <v>810</v>
      </c>
    </row>
    <row r="1331" spans="1:8">
      <c r="B1331" s="116" t="s">
        <v>877</v>
      </c>
      <c r="C1331" s="117" t="s">
        <v>878</v>
      </c>
      <c r="D1331" s="116" t="s">
        <v>125</v>
      </c>
      <c r="E1331" s="116" t="s">
        <v>113</v>
      </c>
      <c r="F1331" s="118">
        <v>4.0000000000000001E-3</v>
      </c>
      <c r="G1331" s="119">
        <v>7.23</v>
      </c>
      <c r="H1331" s="119">
        <v>0.03</v>
      </c>
    </row>
    <row r="1332" spans="1:8">
      <c r="B1332" s="116" t="s">
        <v>2222</v>
      </c>
      <c r="C1332" s="117" t="s">
        <v>2223</v>
      </c>
      <c r="D1332" s="116" t="s">
        <v>125</v>
      </c>
      <c r="E1332" s="116" t="s">
        <v>217</v>
      </c>
      <c r="F1332" s="118">
        <v>1.9E-2</v>
      </c>
      <c r="G1332" s="119">
        <v>25.11</v>
      </c>
      <c r="H1332" s="119">
        <v>0.48</v>
      </c>
    </row>
    <row r="1333" spans="1:8">
      <c r="B1333" s="103"/>
      <c r="C1333" s="103"/>
      <c r="D1333" s="103"/>
      <c r="E1333" s="103"/>
      <c r="F1333" s="408" t="s">
        <v>831</v>
      </c>
      <c r="G1333" s="408"/>
      <c r="H1333" s="120">
        <v>0.51</v>
      </c>
    </row>
    <row r="1334" spans="1:8" ht="12.75" customHeight="1">
      <c r="B1334" s="407" t="s">
        <v>834</v>
      </c>
      <c r="C1334" s="407"/>
      <c r="D1334" s="102" t="s">
        <v>806</v>
      </c>
      <c r="E1334" s="102" t="s">
        <v>807</v>
      </c>
      <c r="F1334" s="102" t="s">
        <v>808</v>
      </c>
      <c r="G1334" s="102" t="s">
        <v>809</v>
      </c>
      <c r="H1334" s="102" t="s">
        <v>810</v>
      </c>
    </row>
    <row r="1335" spans="1:8">
      <c r="B1335" s="116" t="s">
        <v>2135</v>
      </c>
      <c r="C1335" s="117" t="s">
        <v>844</v>
      </c>
      <c r="D1335" s="116" t="s">
        <v>125</v>
      </c>
      <c r="E1335" s="116" t="s">
        <v>127</v>
      </c>
      <c r="F1335" s="118">
        <v>0.121</v>
      </c>
      <c r="G1335" s="119">
        <v>24.12</v>
      </c>
      <c r="H1335" s="119">
        <v>2.92</v>
      </c>
    </row>
    <row r="1336" spans="1:8">
      <c r="B1336" s="116" t="s">
        <v>2136</v>
      </c>
      <c r="C1336" s="117" t="s">
        <v>845</v>
      </c>
      <c r="D1336" s="116" t="s">
        <v>125</v>
      </c>
      <c r="E1336" s="116" t="s">
        <v>127</v>
      </c>
      <c r="F1336" s="118">
        <v>0.66100000000000003</v>
      </c>
      <c r="G1336" s="119">
        <v>30.71</v>
      </c>
      <c r="H1336" s="119">
        <v>20.3</v>
      </c>
    </row>
    <row r="1337" spans="1:8" ht="12.75" customHeight="1">
      <c r="B1337" s="103"/>
      <c r="C1337" s="103"/>
      <c r="D1337" s="103"/>
      <c r="E1337" s="103"/>
      <c r="F1337" s="408" t="s">
        <v>837</v>
      </c>
      <c r="G1337" s="408"/>
      <c r="H1337" s="120">
        <v>23.22</v>
      </c>
    </row>
    <row r="1338" spans="1:8">
      <c r="B1338" s="407" t="s">
        <v>813</v>
      </c>
      <c r="C1338" s="407"/>
      <c r="D1338" s="102" t="s">
        <v>806</v>
      </c>
      <c r="E1338" s="102" t="s">
        <v>807</v>
      </c>
      <c r="F1338" s="102" t="s">
        <v>808</v>
      </c>
      <c r="G1338" s="102" t="s">
        <v>809</v>
      </c>
      <c r="H1338" s="102" t="s">
        <v>810</v>
      </c>
    </row>
    <row r="1339" spans="1:8" ht="25.5">
      <c r="B1339" s="116" t="s">
        <v>2256</v>
      </c>
      <c r="C1339" s="117" t="s">
        <v>2257</v>
      </c>
      <c r="D1339" s="116" t="s">
        <v>125</v>
      </c>
      <c r="E1339" s="116" t="s">
        <v>145</v>
      </c>
      <c r="F1339" s="118">
        <v>0.105</v>
      </c>
      <c r="G1339" s="119">
        <v>178.51</v>
      </c>
      <c r="H1339" s="119">
        <v>18.739999999999998</v>
      </c>
    </row>
    <row r="1340" spans="1:8">
      <c r="B1340" s="103"/>
      <c r="C1340" s="103"/>
      <c r="D1340" s="103"/>
      <c r="E1340" s="103"/>
      <c r="F1340" s="408" t="s">
        <v>814</v>
      </c>
      <c r="G1340" s="408"/>
      <c r="H1340" s="120">
        <v>18.739999999999998</v>
      </c>
    </row>
    <row r="1341" spans="1:8" ht="12.75" customHeight="1">
      <c r="B1341" s="103"/>
      <c r="C1341" s="103"/>
      <c r="D1341" s="103"/>
      <c r="E1341" s="103"/>
      <c r="F1341" s="409" t="s">
        <v>585</v>
      </c>
      <c r="G1341" s="409"/>
      <c r="H1341" s="101">
        <v>63.46</v>
      </c>
    </row>
    <row r="1342" spans="1:8">
      <c r="B1342" s="142"/>
      <c r="C1342" s="142"/>
      <c r="D1342" s="142"/>
      <c r="E1342" s="142"/>
      <c r="F1342" s="410"/>
      <c r="G1342" s="410"/>
      <c r="H1342" s="410"/>
    </row>
    <row r="1343" spans="1:8" s="245" customFormat="1" ht="12.75" customHeight="1">
      <c r="A1343" s="179" t="s">
        <v>1586</v>
      </c>
      <c r="B1343" s="179">
        <f>VLOOKUP(A1343,ORÇAMENTO!$A$15:$F$743,2,FALSE)</f>
        <v>96557</v>
      </c>
      <c r="C1343" s="404" t="str">
        <f>VLOOKUP(B1343,ORÇAMENTO!$B$15:$F$743,2,FALSE)</f>
        <v>CONCRETAGEM DE BLOCO DE COROAMENTO OU VIGA BALDRAME, FCK 30 MPA, COM USO DE BOMBA - LANÇAMENTO, ADENSAMENTO E ACABAMENTO. AF_01/2024</v>
      </c>
      <c r="D1343" s="405"/>
      <c r="E1343" s="405"/>
      <c r="F1343" s="405"/>
      <c r="G1343" s="406"/>
      <c r="H1343" s="121" t="str">
        <f>VLOOKUP(B1343,ORÇAMENTO!$B$15:$F$743,4,FALSE)</f>
        <v>M3</v>
      </c>
    </row>
    <row r="1344" spans="1:8" ht="12.75" customHeight="1">
      <c r="B1344" s="407" t="s">
        <v>2121</v>
      </c>
      <c r="C1344" s="407"/>
      <c r="D1344" s="102" t="s">
        <v>806</v>
      </c>
      <c r="E1344" s="102" t="s">
        <v>807</v>
      </c>
      <c r="F1344" s="102" t="s">
        <v>808</v>
      </c>
      <c r="G1344" s="102" t="s">
        <v>809</v>
      </c>
      <c r="H1344" s="102" t="s">
        <v>810</v>
      </c>
    </row>
    <row r="1345" spans="1:8" ht="25.5">
      <c r="B1345" s="116" t="s">
        <v>2228</v>
      </c>
      <c r="C1345" s="117" t="s">
        <v>2229</v>
      </c>
      <c r="D1345" s="116" t="s">
        <v>125</v>
      </c>
      <c r="E1345" s="116" t="s">
        <v>2124</v>
      </c>
      <c r="F1345" s="118">
        <v>7.4999999999999997E-2</v>
      </c>
      <c r="G1345" s="119">
        <v>0.49</v>
      </c>
      <c r="H1345" s="119">
        <v>0.04</v>
      </c>
    </row>
    <row r="1346" spans="1:8" ht="25.5">
      <c r="B1346" s="116" t="s">
        <v>2230</v>
      </c>
      <c r="C1346" s="117" t="s">
        <v>2231</v>
      </c>
      <c r="D1346" s="116" t="s">
        <v>125</v>
      </c>
      <c r="E1346" s="116" t="s">
        <v>2127</v>
      </c>
      <c r="F1346" s="118">
        <v>9.1999999999999998E-2</v>
      </c>
      <c r="G1346" s="119">
        <v>1.24</v>
      </c>
      <c r="H1346" s="119">
        <v>0.11</v>
      </c>
    </row>
    <row r="1347" spans="1:8" ht="12.75" customHeight="1">
      <c r="B1347" s="103"/>
      <c r="C1347" s="103"/>
      <c r="D1347" s="103"/>
      <c r="E1347" s="103"/>
      <c r="F1347" s="408" t="s">
        <v>2128</v>
      </c>
      <c r="G1347" s="408"/>
      <c r="H1347" s="120">
        <v>0.15</v>
      </c>
    </row>
    <row r="1348" spans="1:8">
      <c r="B1348" s="407" t="s">
        <v>820</v>
      </c>
      <c r="C1348" s="407"/>
      <c r="D1348" s="102" t="s">
        <v>806</v>
      </c>
      <c r="E1348" s="102" t="s">
        <v>807</v>
      </c>
      <c r="F1348" s="102" t="s">
        <v>808</v>
      </c>
      <c r="G1348" s="102" t="s">
        <v>809</v>
      </c>
      <c r="H1348" s="102" t="s">
        <v>810</v>
      </c>
    </row>
    <row r="1349" spans="1:8" ht="25.5">
      <c r="B1349" s="116" t="s">
        <v>2232</v>
      </c>
      <c r="C1349" s="117" t="s">
        <v>2233</v>
      </c>
      <c r="D1349" s="116" t="s">
        <v>125</v>
      </c>
      <c r="E1349" s="116" t="s">
        <v>174</v>
      </c>
      <c r="F1349" s="118">
        <v>1.23</v>
      </c>
      <c r="G1349" s="119">
        <v>536.75</v>
      </c>
      <c r="H1349" s="119">
        <v>660.2</v>
      </c>
    </row>
    <row r="1350" spans="1:8">
      <c r="B1350" s="103"/>
      <c r="C1350" s="103"/>
      <c r="D1350" s="103"/>
      <c r="E1350" s="103"/>
      <c r="F1350" s="408" t="s">
        <v>831</v>
      </c>
      <c r="G1350" s="408"/>
      <c r="H1350" s="120">
        <v>660.2</v>
      </c>
    </row>
    <row r="1351" spans="1:8" ht="12.75" customHeight="1">
      <c r="B1351" s="407" t="s">
        <v>834</v>
      </c>
      <c r="C1351" s="407"/>
      <c r="D1351" s="102" t="s">
        <v>806</v>
      </c>
      <c r="E1351" s="102" t="s">
        <v>807</v>
      </c>
      <c r="F1351" s="102" t="s">
        <v>808</v>
      </c>
      <c r="G1351" s="102" t="s">
        <v>809</v>
      </c>
      <c r="H1351" s="102" t="s">
        <v>810</v>
      </c>
    </row>
    <row r="1352" spans="1:8">
      <c r="B1352" s="116" t="s">
        <v>873</v>
      </c>
      <c r="C1352" s="117" t="s">
        <v>874</v>
      </c>
      <c r="D1352" s="116" t="s">
        <v>125</v>
      </c>
      <c r="E1352" s="116" t="s">
        <v>127</v>
      </c>
      <c r="F1352" s="118">
        <v>0.33400000000000002</v>
      </c>
      <c r="G1352" s="119">
        <v>31.1</v>
      </c>
      <c r="H1352" s="119">
        <v>10.39</v>
      </c>
    </row>
    <row r="1353" spans="1:8">
      <c r="B1353" s="116" t="s">
        <v>852</v>
      </c>
      <c r="C1353" s="117" t="s">
        <v>853</v>
      </c>
      <c r="D1353" s="116" t="s">
        <v>125</v>
      </c>
      <c r="E1353" s="116" t="s">
        <v>127</v>
      </c>
      <c r="F1353" s="118">
        <v>0.501</v>
      </c>
      <c r="G1353" s="119">
        <v>23.4</v>
      </c>
      <c r="H1353" s="119">
        <v>11.72</v>
      </c>
    </row>
    <row r="1354" spans="1:8" ht="12.75" customHeight="1">
      <c r="B1354" s="103"/>
      <c r="C1354" s="103"/>
      <c r="D1354" s="103"/>
      <c r="E1354" s="103"/>
      <c r="F1354" s="408" t="s">
        <v>837</v>
      </c>
      <c r="G1354" s="408"/>
      <c r="H1354" s="120">
        <v>22.11</v>
      </c>
    </row>
    <row r="1355" spans="1:8" ht="12.75" customHeight="1">
      <c r="B1355" s="103"/>
      <c r="C1355" s="103"/>
      <c r="D1355" s="103"/>
      <c r="E1355" s="103"/>
      <c r="F1355" s="409" t="s">
        <v>585</v>
      </c>
      <c r="G1355" s="409"/>
      <c r="H1355" s="101">
        <v>682.44</v>
      </c>
    </row>
    <row r="1356" spans="1:8">
      <c r="B1356" s="142"/>
      <c r="C1356" s="142"/>
      <c r="D1356" s="142"/>
      <c r="E1356" s="142"/>
      <c r="F1356" s="410"/>
      <c r="G1356" s="410"/>
      <c r="H1356" s="410"/>
    </row>
    <row r="1357" spans="1:8" s="245" customFormat="1" ht="12.75" customHeight="1">
      <c r="A1357" s="179" t="s">
        <v>1357</v>
      </c>
      <c r="B1357" s="179">
        <f>VLOOKUP(A1357,ORÇAMENTO!$A$15:$F$743,2,FALSE)</f>
        <v>92460</v>
      </c>
      <c r="C1357" s="404" t="str">
        <f>VLOOKUP(B1357,ORÇAMENTO!$B$15:$F$743,2,FALSE)</f>
        <v>MONTAGEM E DESMONTAGEM DE FÔRMA DE VIGA, ESCORAMENTO METÁLICO, PÉ-DIREITO SIMPLES, EM CHAPA DE MADEIRA RESINADA, 6 UTILIZAÇÕES. AF_09/2020</v>
      </c>
      <c r="D1357" s="405"/>
      <c r="E1357" s="405"/>
      <c r="F1357" s="405"/>
      <c r="G1357" s="406"/>
      <c r="H1357" s="121" t="str">
        <f>VLOOKUP(B1357,ORÇAMENTO!$B$15:$F$743,4,FALSE)</f>
        <v>M2</v>
      </c>
    </row>
    <row r="1358" spans="1:8" ht="12.75" customHeight="1">
      <c r="B1358" s="407" t="s">
        <v>815</v>
      </c>
      <c r="C1358" s="407"/>
      <c r="D1358" s="102" t="s">
        <v>806</v>
      </c>
      <c r="E1358" s="102" t="s">
        <v>807</v>
      </c>
      <c r="F1358" s="102" t="s">
        <v>808</v>
      </c>
      <c r="G1358" s="102" t="s">
        <v>809</v>
      </c>
      <c r="H1358" s="102" t="s">
        <v>810</v>
      </c>
    </row>
    <row r="1359" spans="1:8" ht="25.5">
      <c r="B1359" s="116" t="s">
        <v>2252</v>
      </c>
      <c r="C1359" s="117" t="s">
        <v>2253</v>
      </c>
      <c r="D1359" s="116" t="s">
        <v>125</v>
      </c>
      <c r="E1359" s="116" t="s">
        <v>129</v>
      </c>
      <c r="F1359" s="118">
        <v>0.47399999999999998</v>
      </c>
      <c r="G1359" s="119">
        <v>8.91</v>
      </c>
      <c r="H1359" s="119">
        <v>4.22</v>
      </c>
    </row>
    <row r="1360" spans="1:8" ht="25.5">
      <c r="B1360" s="116" t="s">
        <v>2258</v>
      </c>
      <c r="C1360" s="117" t="s">
        <v>2259</v>
      </c>
      <c r="D1360" s="116" t="s">
        <v>125</v>
      </c>
      <c r="E1360" s="116" t="s">
        <v>2251</v>
      </c>
      <c r="F1360" s="118">
        <v>1.1859999999999999</v>
      </c>
      <c r="G1360" s="119">
        <v>8.1199999999999992</v>
      </c>
      <c r="H1360" s="119">
        <v>9.6300000000000008</v>
      </c>
    </row>
    <row r="1361" spans="2:8" ht="25.5">
      <c r="B1361" s="116" t="s">
        <v>2260</v>
      </c>
      <c r="C1361" s="117" t="s">
        <v>2261</v>
      </c>
      <c r="D1361" s="116" t="s">
        <v>125</v>
      </c>
      <c r="E1361" s="116" t="s">
        <v>2251</v>
      </c>
      <c r="F1361" s="118">
        <v>1.1859999999999999</v>
      </c>
      <c r="G1361" s="119">
        <v>26.84</v>
      </c>
      <c r="H1361" s="119">
        <v>31.83</v>
      </c>
    </row>
    <row r="1362" spans="2:8" ht="25.5">
      <c r="B1362" s="116" t="s">
        <v>2254</v>
      </c>
      <c r="C1362" s="117" t="s">
        <v>2255</v>
      </c>
      <c r="D1362" s="116" t="s">
        <v>125</v>
      </c>
      <c r="E1362" s="116" t="s">
        <v>2251</v>
      </c>
      <c r="F1362" s="118">
        <v>9.0499999999999997E-2</v>
      </c>
      <c r="G1362" s="119">
        <v>24.2</v>
      </c>
      <c r="H1362" s="119">
        <v>2.19</v>
      </c>
    </row>
    <row r="1363" spans="2:8">
      <c r="B1363" s="103"/>
      <c r="C1363" s="103"/>
      <c r="D1363" s="103"/>
      <c r="E1363" s="103"/>
      <c r="F1363" s="408" t="s">
        <v>816</v>
      </c>
      <c r="G1363" s="408"/>
      <c r="H1363" s="120">
        <v>47.87</v>
      </c>
    </row>
    <row r="1364" spans="2:8">
      <c r="B1364" s="407" t="s">
        <v>820</v>
      </c>
      <c r="C1364" s="407"/>
      <c r="D1364" s="102" t="s">
        <v>806</v>
      </c>
      <c r="E1364" s="102" t="s">
        <v>807</v>
      </c>
      <c r="F1364" s="102" t="s">
        <v>808</v>
      </c>
      <c r="G1364" s="102" t="s">
        <v>809</v>
      </c>
      <c r="H1364" s="102" t="s">
        <v>810</v>
      </c>
    </row>
    <row r="1365" spans="2:8">
      <c r="B1365" s="116" t="s">
        <v>877</v>
      </c>
      <c r="C1365" s="117" t="s">
        <v>878</v>
      </c>
      <c r="D1365" s="116" t="s">
        <v>125</v>
      </c>
      <c r="E1365" s="116" t="s">
        <v>113</v>
      </c>
      <c r="F1365" s="118">
        <v>0.01</v>
      </c>
      <c r="G1365" s="119">
        <v>7.23</v>
      </c>
      <c r="H1365" s="119">
        <v>7.0000000000000007E-2</v>
      </c>
    </row>
    <row r="1366" spans="2:8">
      <c r="B1366" s="116" t="s">
        <v>2129</v>
      </c>
      <c r="C1366" s="117" t="s">
        <v>2130</v>
      </c>
      <c r="D1366" s="116" t="s">
        <v>125</v>
      </c>
      <c r="E1366" s="116" t="s">
        <v>180</v>
      </c>
      <c r="F1366" s="118">
        <v>0.372</v>
      </c>
      <c r="G1366" s="119">
        <v>7.6</v>
      </c>
      <c r="H1366" s="119">
        <v>2.83</v>
      </c>
    </row>
    <row r="1367" spans="2:8">
      <c r="B1367" s="116" t="s">
        <v>2222</v>
      </c>
      <c r="C1367" s="117" t="s">
        <v>2223</v>
      </c>
      <c r="D1367" s="116" t="s">
        <v>125</v>
      </c>
      <c r="E1367" s="116" t="s">
        <v>217</v>
      </c>
      <c r="F1367" s="118">
        <v>3.3000000000000002E-2</v>
      </c>
      <c r="G1367" s="119">
        <v>25.11</v>
      </c>
      <c r="H1367" s="119">
        <v>0.83</v>
      </c>
    </row>
    <row r="1368" spans="2:8">
      <c r="B1368" s="103"/>
      <c r="C1368" s="103"/>
      <c r="D1368" s="103"/>
      <c r="E1368" s="103"/>
      <c r="F1368" s="408" t="s">
        <v>831</v>
      </c>
      <c r="G1368" s="408"/>
      <c r="H1368" s="120">
        <v>3.73</v>
      </c>
    </row>
    <row r="1369" spans="2:8" ht="12.75" customHeight="1">
      <c r="B1369" s="407" t="s">
        <v>834</v>
      </c>
      <c r="C1369" s="407"/>
      <c r="D1369" s="102" t="s">
        <v>806</v>
      </c>
      <c r="E1369" s="102" t="s">
        <v>807</v>
      </c>
      <c r="F1369" s="102" t="s">
        <v>808</v>
      </c>
      <c r="G1369" s="102" t="s">
        <v>809</v>
      </c>
      <c r="H1369" s="102" t="s">
        <v>810</v>
      </c>
    </row>
    <row r="1370" spans="2:8">
      <c r="B1370" s="116" t="s">
        <v>2135</v>
      </c>
      <c r="C1370" s="117" t="s">
        <v>844</v>
      </c>
      <c r="D1370" s="116" t="s">
        <v>125</v>
      </c>
      <c r="E1370" s="116" t="s">
        <v>127</v>
      </c>
      <c r="F1370" s="118">
        <v>0.27700000000000002</v>
      </c>
      <c r="G1370" s="119">
        <v>24.12</v>
      </c>
      <c r="H1370" s="119">
        <v>6.68</v>
      </c>
    </row>
    <row r="1371" spans="2:8">
      <c r="B1371" s="116" t="s">
        <v>2136</v>
      </c>
      <c r="C1371" s="117" t="s">
        <v>845</v>
      </c>
      <c r="D1371" s="116" t="s">
        <v>125</v>
      </c>
      <c r="E1371" s="116" t="s">
        <v>127</v>
      </c>
      <c r="F1371" s="118">
        <v>1.5109999999999999</v>
      </c>
      <c r="G1371" s="119">
        <v>30.71</v>
      </c>
      <c r="H1371" s="119">
        <v>46.4</v>
      </c>
    </row>
    <row r="1372" spans="2:8" ht="12.75" customHeight="1">
      <c r="B1372" s="103"/>
      <c r="C1372" s="103"/>
      <c r="D1372" s="103"/>
      <c r="E1372" s="103"/>
      <c r="F1372" s="408" t="s">
        <v>837</v>
      </c>
      <c r="G1372" s="408"/>
      <c r="H1372" s="120">
        <v>53.08</v>
      </c>
    </row>
    <row r="1373" spans="2:8">
      <c r="B1373" s="407" t="s">
        <v>813</v>
      </c>
      <c r="C1373" s="407"/>
      <c r="D1373" s="102" t="s">
        <v>806</v>
      </c>
      <c r="E1373" s="102" t="s">
        <v>807</v>
      </c>
      <c r="F1373" s="102" t="s">
        <v>808</v>
      </c>
      <c r="G1373" s="102" t="s">
        <v>809</v>
      </c>
      <c r="H1373" s="102" t="s">
        <v>810</v>
      </c>
    </row>
    <row r="1374" spans="2:8" ht="25.5">
      <c r="B1374" s="116" t="s">
        <v>2262</v>
      </c>
      <c r="C1374" s="117" t="s">
        <v>2263</v>
      </c>
      <c r="D1374" s="116" t="s">
        <v>125</v>
      </c>
      <c r="E1374" s="116" t="s">
        <v>145</v>
      </c>
      <c r="F1374" s="118">
        <v>0.29699999999999999</v>
      </c>
      <c r="G1374" s="119">
        <v>104.64</v>
      </c>
      <c r="H1374" s="119">
        <v>31.08</v>
      </c>
    </row>
    <row r="1375" spans="2:8">
      <c r="B1375" s="103"/>
      <c r="C1375" s="103"/>
      <c r="D1375" s="103"/>
      <c r="E1375" s="103"/>
      <c r="F1375" s="408" t="s">
        <v>814</v>
      </c>
      <c r="G1375" s="408"/>
      <c r="H1375" s="120">
        <v>31.08</v>
      </c>
    </row>
    <row r="1376" spans="2:8" ht="12.75" customHeight="1">
      <c r="B1376" s="103"/>
      <c r="C1376" s="103"/>
      <c r="D1376" s="103"/>
      <c r="E1376" s="103"/>
      <c r="F1376" s="409" t="s">
        <v>585</v>
      </c>
      <c r="G1376" s="409"/>
      <c r="H1376" s="101">
        <v>135.72999999999999</v>
      </c>
    </row>
    <row r="1377" spans="1:8">
      <c r="B1377" s="142"/>
      <c r="C1377" s="142"/>
      <c r="D1377" s="142"/>
      <c r="E1377" s="142"/>
      <c r="F1377" s="410"/>
      <c r="G1377" s="410"/>
      <c r="H1377" s="410"/>
    </row>
    <row r="1378" spans="1:8" s="245" customFormat="1" ht="12.75" customHeight="1">
      <c r="A1378" s="179" t="s">
        <v>1358</v>
      </c>
      <c r="B1378" s="179">
        <f>VLOOKUP(A1378,ORÇAMENTO!$A$15:$F$743,2,FALSE)</f>
        <v>96557</v>
      </c>
      <c r="C1378" s="404" t="str">
        <f>VLOOKUP(B1378,ORÇAMENTO!$B$15:$F$743,2,FALSE)</f>
        <v>CONCRETAGEM DE BLOCO DE COROAMENTO OU VIGA BALDRAME, FCK 30 MPA, COM USO DE BOMBA - LANÇAMENTO, ADENSAMENTO E ACABAMENTO. AF_01/2024</v>
      </c>
      <c r="D1378" s="405"/>
      <c r="E1378" s="405"/>
      <c r="F1378" s="405"/>
      <c r="G1378" s="406"/>
      <c r="H1378" s="121" t="str">
        <f>VLOOKUP(B1378,ORÇAMENTO!$B$15:$F$743,4,FALSE)</f>
        <v>M3</v>
      </c>
    </row>
    <row r="1379" spans="1:8" ht="12.75" customHeight="1">
      <c r="B1379" s="407" t="s">
        <v>2121</v>
      </c>
      <c r="C1379" s="407"/>
      <c r="D1379" s="102" t="s">
        <v>806</v>
      </c>
      <c r="E1379" s="102" t="s">
        <v>807</v>
      </c>
      <c r="F1379" s="102" t="s">
        <v>808</v>
      </c>
      <c r="G1379" s="102" t="s">
        <v>809</v>
      </c>
      <c r="H1379" s="102" t="s">
        <v>810</v>
      </c>
    </row>
    <row r="1380" spans="1:8" ht="25.5">
      <c r="B1380" s="116" t="s">
        <v>2228</v>
      </c>
      <c r="C1380" s="117" t="s">
        <v>2229</v>
      </c>
      <c r="D1380" s="116" t="s">
        <v>125</v>
      </c>
      <c r="E1380" s="116" t="s">
        <v>2124</v>
      </c>
      <c r="F1380" s="118">
        <v>7.4999999999999997E-2</v>
      </c>
      <c r="G1380" s="119">
        <v>0.49</v>
      </c>
      <c r="H1380" s="119">
        <v>0.04</v>
      </c>
    </row>
    <row r="1381" spans="1:8" ht="25.5">
      <c r="B1381" s="116" t="s">
        <v>2230</v>
      </c>
      <c r="C1381" s="117" t="s">
        <v>2231</v>
      </c>
      <c r="D1381" s="116" t="s">
        <v>125</v>
      </c>
      <c r="E1381" s="116" t="s">
        <v>2127</v>
      </c>
      <c r="F1381" s="118">
        <v>9.1999999999999998E-2</v>
      </c>
      <c r="G1381" s="119">
        <v>1.24</v>
      </c>
      <c r="H1381" s="119">
        <v>0.11</v>
      </c>
    </row>
    <row r="1382" spans="1:8" ht="12.75" customHeight="1">
      <c r="B1382" s="103"/>
      <c r="C1382" s="103"/>
      <c r="D1382" s="103"/>
      <c r="E1382" s="103"/>
      <c r="F1382" s="408" t="s">
        <v>2128</v>
      </c>
      <c r="G1382" s="408"/>
      <c r="H1382" s="120">
        <v>0.15</v>
      </c>
    </row>
    <row r="1383" spans="1:8">
      <c r="B1383" s="407" t="s">
        <v>820</v>
      </c>
      <c r="C1383" s="407"/>
      <c r="D1383" s="102" t="s">
        <v>806</v>
      </c>
      <c r="E1383" s="102" t="s">
        <v>807</v>
      </c>
      <c r="F1383" s="102" t="s">
        <v>808</v>
      </c>
      <c r="G1383" s="102" t="s">
        <v>809</v>
      </c>
      <c r="H1383" s="102" t="s">
        <v>810</v>
      </c>
    </row>
    <row r="1384" spans="1:8" ht="25.5">
      <c r="B1384" s="116" t="s">
        <v>2232</v>
      </c>
      <c r="C1384" s="117" t="s">
        <v>2233</v>
      </c>
      <c r="D1384" s="116" t="s">
        <v>125</v>
      </c>
      <c r="E1384" s="116" t="s">
        <v>174</v>
      </c>
      <c r="F1384" s="118">
        <v>1.23</v>
      </c>
      <c r="G1384" s="119">
        <v>536.75</v>
      </c>
      <c r="H1384" s="119">
        <v>660.2</v>
      </c>
    </row>
    <row r="1385" spans="1:8">
      <c r="B1385" s="103"/>
      <c r="C1385" s="103"/>
      <c r="D1385" s="103"/>
      <c r="E1385" s="103"/>
      <c r="F1385" s="408" t="s">
        <v>831</v>
      </c>
      <c r="G1385" s="408"/>
      <c r="H1385" s="120">
        <v>660.2</v>
      </c>
    </row>
    <row r="1386" spans="1:8" ht="12.75" customHeight="1">
      <c r="B1386" s="407" t="s">
        <v>834</v>
      </c>
      <c r="C1386" s="407"/>
      <c r="D1386" s="102" t="s">
        <v>806</v>
      </c>
      <c r="E1386" s="102" t="s">
        <v>807</v>
      </c>
      <c r="F1386" s="102" t="s">
        <v>808</v>
      </c>
      <c r="G1386" s="102" t="s">
        <v>809</v>
      </c>
      <c r="H1386" s="102" t="s">
        <v>810</v>
      </c>
    </row>
    <row r="1387" spans="1:8">
      <c r="B1387" s="116" t="s">
        <v>873</v>
      </c>
      <c r="C1387" s="117" t="s">
        <v>874</v>
      </c>
      <c r="D1387" s="116" t="s">
        <v>125</v>
      </c>
      <c r="E1387" s="116" t="s">
        <v>127</v>
      </c>
      <c r="F1387" s="118">
        <v>0.33400000000000002</v>
      </c>
      <c r="G1387" s="119">
        <v>31.1</v>
      </c>
      <c r="H1387" s="119">
        <v>10.39</v>
      </c>
    </row>
    <row r="1388" spans="1:8">
      <c r="B1388" s="116" t="s">
        <v>852</v>
      </c>
      <c r="C1388" s="117" t="s">
        <v>853</v>
      </c>
      <c r="D1388" s="116" t="s">
        <v>125</v>
      </c>
      <c r="E1388" s="116" t="s">
        <v>127</v>
      </c>
      <c r="F1388" s="118">
        <v>0.501</v>
      </c>
      <c r="G1388" s="119">
        <v>23.4</v>
      </c>
      <c r="H1388" s="119">
        <v>11.72</v>
      </c>
    </row>
    <row r="1389" spans="1:8" ht="12.75" customHeight="1">
      <c r="B1389" s="103"/>
      <c r="C1389" s="103"/>
      <c r="D1389" s="103"/>
      <c r="E1389" s="103"/>
      <c r="F1389" s="408" t="s">
        <v>837</v>
      </c>
      <c r="G1389" s="408"/>
      <c r="H1389" s="120">
        <v>22.11</v>
      </c>
    </row>
    <row r="1390" spans="1:8" ht="12.75" customHeight="1">
      <c r="B1390" s="103"/>
      <c r="C1390" s="103"/>
      <c r="D1390" s="103"/>
      <c r="E1390" s="103"/>
      <c r="F1390" s="409" t="s">
        <v>585</v>
      </c>
      <c r="G1390" s="409"/>
      <c r="H1390" s="101">
        <v>682.44</v>
      </c>
    </row>
    <row r="1391" spans="1:8">
      <c r="B1391" s="142"/>
      <c r="C1391" s="142"/>
      <c r="D1391" s="142"/>
      <c r="E1391" s="142"/>
      <c r="F1391" s="410"/>
      <c r="G1391" s="410"/>
      <c r="H1391" s="410"/>
    </row>
    <row r="1392" spans="1:8" s="245" customFormat="1" ht="12.75" customHeight="1">
      <c r="A1392" s="179" t="s">
        <v>1359</v>
      </c>
      <c r="B1392" s="179">
        <f>VLOOKUP(A1392,ORÇAMENTO!$A$15:$F$743,2,FALSE)</f>
        <v>92759</v>
      </c>
      <c r="C1392" s="404" t="str">
        <f>VLOOKUP(B1392,ORÇAMENTO!$B$15:$F$743,2,FALSE)</f>
        <v>ARMAÇÃO DE PILAR OU VIGA DE ESTRUTURA CONVENCIONAL DE CONCRETO ARMADO UTILIZANDO AÇO CA-60 DE 5,0 MM - MONTAGEM. AF_06/2022</v>
      </c>
      <c r="D1392" s="405"/>
      <c r="E1392" s="405"/>
      <c r="F1392" s="405"/>
      <c r="G1392" s="406"/>
      <c r="H1392" s="121" t="str">
        <f>VLOOKUP(B1392,ORÇAMENTO!$B$15:$F$743,4,FALSE)</f>
        <v>KG</v>
      </c>
    </row>
    <row r="1393" spans="1:8">
      <c r="B1393" s="407" t="s">
        <v>820</v>
      </c>
      <c r="C1393" s="407"/>
      <c r="D1393" s="102" t="s">
        <v>806</v>
      </c>
      <c r="E1393" s="102" t="s">
        <v>807</v>
      </c>
      <c r="F1393" s="102" t="s">
        <v>808</v>
      </c>
      <c r="G1393" s="102" t="s">
        <v>809</v>
      </c>
      <c r="H1393" s="102" t="s">
        <v>810</v>
      </c>
    </row>
    <row r="1394" spans="1:8">
      <c r="B1394" s="116" t="s">
        <v>869</v>
      </c>
      <c r="C1394" s="117" t="s">
        <v>870</v>
      </c>
      <c r="D1394" s="116" t="s">
        <v>125</v>
      </c>
      <c r="E1394" s="116" t="s">
        <v>217</v>
      </c>
      <c r="F1394" s="118">
        <v>2.5000000000000001E-2</v>
      </c>
      <c r="G1394" s="119">
        <v>17</v>
      </c>
      <c r="H1394" s="119">
        <v>0.43</v>
      </c>
    </row>
    <row r="1395" spans="1:8" ht="25.5">
      <c r="B1395" s="116" t="s">
        <v>2200</v>
      </c>
      <c r="C1395" s="117" t="s">
        <v>2201</v>
      </c>
      <c r="D1395" s="116" t="s">
        <v>125</v>
      </c>
      <c r="E1395" s="116" t="s">
        <v>150</v>
      </c>
      <c r="F1395" s="118">
        <v>1.19</v>
      </c>
      <c r="G1395" s="119">
        <v>0.22</v>
      </c>
      <c r="H1395" s="119">
        <v>0.26</v>
      </c>
    </row>
    <row r="1396" spans="1:8">
      <c r="B1396" s="103"/>
      <c r="C1396" s="103"/>
      <c r="D1396" s="103"/>
      <c r="E1396" s="103"/>
      <c r="F1396" s="408" t="s">
        <v>831</v>
      </c>
      <c r="G1396" s="408"/>
      <c r="H1396" s="120">
        <v>0.69</v>
      </c>
    </row>
    <row r="1397" spans="1:8" ht="12.75" customHeight="1">
      <c r="B1397" s="407" t="s">
        <v>834</v>
      </c>
      <c r="C1397" s="407"/>
      <c r="D1397" s="102" t="s">
        <v>806</v>
      </c>
      <c r="E1397" s="102" t="s">
        <v>807</v>
      </c>
      <c r="F1397" s="102" t="s">
        <v>808</v>
      </c>
      <c r="G1397" s="102" t="s">
        <v>809</v>
      </c>
      <c r="H1397" s="102" t="s">
        <v>810</v>
      </c>
    </row>
    <row r="1398" spans="1:8">
      <c r="B1398" s="116" t="s">
        <v>2202</v>
      </c>
      <c r="C1398" s="117" t="s">
        <v>871</v>
      </c>
      <c r="D1398" s="116" t="s">
        <v>125</v>
      </c>
      <c r="E1398" s="116" t="s">
        <v>127</v>
      </c>
      <c r="F1398" s="118">
        <v>1.7500000000000002E-2</v>
      </c>
      <c r="G1398" s="119">
        <v>24.21</v>
      </c>
      <c r="H1398" s="119">
        <v>0.42</v>
      </c>
    </row>
    <row r="1399" spans="1:8">
      <c r="B1399" s="116" t="s">
        <v>2203</v>
      </c>
      <c r="C1399" s="117" t="s">
        <v>872</v>
      </c>
      <c r="D1399" s="116" t="s">
        <v>125</v>
      </c>
      <c r="E1399" s="116" t="s">
        <v>127</v>
      </c>
      <c r="F1399" s="118">
        <v>0.1069</v>
      </c>
      <c r="G1399" s="119">
        <v>30.85</v>
      </c>
      <c r="H1399" s="119">
        <v>3.3</v>
      </c>
    </row>
    <row r="1400" spans="1:8" ht="12.75" customHeight="1">
      <c r="B1400" s="103"/>
      <c r="C1400" s="103"/>
      <c r="D1400" s="103"/>
      <c r="E1400" s="103"/>
      <c r="F1400" s="408" t="s">
        <v>837</v>
      </c>
      <c r="G1400" s="408"/>
      <c r="H1400" s="120">
        <v>3.72</v>
      </c>
    </row>
    <row r="1401" spans="1:8">
      <c r="B1401" s="407" t="s">
        <v>813</v>
      </c>
      <c r="C1401" s="407"/>
      <c r="D1401" s="102" t="s">
        <v>806</v>
      </c>
      <c r="E1401" s="102" t="s">
        <v>807</v>
      </c>
      <c r="F1401" s="102" t="s">
        <v>808</v>
      </c>
      <c r="G1401" s="102" t="s">
        <v>809</v>
      </c>
      <c r="H1401" s="102" t="s">
        <v>810</v>
      </c>
    </row>
    <row r="1402" spans="1:8">
      <c r="B1402" s="116" t="s">
        <v>2243</v>
      </c>
      <c r="C1402" s="117" t="s">
        <v>2244</v>
      </c>
      <c r="D1402" s="116" t="s">
        <v>125</v>
      </c>
      <c r="E1402" s="116" t="s">
        <v>217</v>
      </c>
      <c r="F1402" s="118">
        <v>1</v>
      </c>
      <c r="G1402" s="119">
        <v>10.62</v>
      </c>
      <c r="H1402" s="119">
        <v>10.62</v>
      </c>
    </row>
    <row r="1403" spans="1:8">
      <c r="B1403" s="103"/>
      <c r="C1403" s="103"/>
      <c r="D1403" s="103"/>
      <c r="E1403" s="103"/>
      <c r="F1403" s="408" t="s">
        <v>814</v>
      </c>
      <c r="G1403" s="408"/>
      <c r="H1403" s="120">
        <v>10.62</v>
      </c>
    </row>
    <row r="1404" spans="1:8" ht="12.75" customHeight="1">
      <c r="B1404" s="103"/>
      <c r="C1404" s="103"/>
      <c r="D1404" s="103"/>
      <c r="E1404" s="103"/>
      <c r="F1404" s="409" t="s">
        <v>585</v>
      </c>
      <c r="G1404" s="409"/>
      <c r="H1404" s="101">
        <v>15.01</v>
      </c>
    </row>
    <row r="1405" spans="1:8">
      <c r="B1405" s="142"/>
      <c r="C1405" s="142"/>
      <c r="D1405" s="142"/>
      <c r="E1405" s="142"/>
      <c r="F1405" s="410"/>
      <c r="G1405" s="410"/>
      <c r="H1405" s="410"/>
    </row>
    <row r="1406" spans="1:8" s="245" customFormat="1" ht="12.75" customHeight="1">
      <c r="A1406" s="179" t="s">
        <v>1360</v>
      </c>
      <c r="B1406" s="179">
        <f>VLOOKUP(A1406,ORÇAMENTO!$A$15:$F$743,2,FALSE)</f>
        <v>92760</v>
      </c>
      <c r="C1406" s="404" t="str">
        <f>VLOOKUP(B1406,ORÇAMENTO!$B$15:$F$743,2,FALSE)</f>
        <v>ARMAÇÃO DE PILAR OU VIGA DE ESTRUTURA CONVENCIONAL DE CONCRETO ARMADO UTILIZANDO AÇO CA-50 DE 6,3 MM - MONTAGEM. AF_06/2022</v>
      </c>
      <c r="D1406" s="405"/>
      <c r="E1406" s="405"/>
      <c r="F1406" s="405"/>
      <c r="G1406" s="406"/>
      <c r="H1406" s="121" t="str">
        <f>VLOOKUP(B1406,ORÇAMENTO!$B$15:$F$743,4,FALSE)</f>
        <v>KG</v>
      </c>
    </row>
    <row r="1407" spans="1:8">
      <c r="B1407" s="407" t="s">
        <v>820</v>
      </c>
      <c r="C1407" s="407"/>
      <c r="D1407" s="102" t="s">
        <v>806</v>
      </c>
      <c r="E1407" s="102" t="s">
        <v>807</v>
      </c>
      <c r="F1407" s="102" t="s">
        <v>808</v>
      </c>
      <c r="G1407" s="102" t="s">
        <v>809</v>
      </c>
      <c r="H1407" s="102" t="s">
        <v>810</v>
      </c>
    </row>
    <row r="1408" spans="1:8">
      <c r="B1408" s="116" t="s">
        <v>869</v>
      </c>
      <c r="C1408" s="117" t="s">
        <v>870</v>
      </c>
      <c r="D1408" s="116" t="s">
        <v>125</v>
      </c>
      <c r="E1408" s="116" t="s">
        <v>217</v>
      </c>
      <c r="F1408" s="118">
        <v>2.5000000000000001E-2</v>
      </c>
      <c r="G1408" s="119">
        <v>17</v>
      </c>
      <c r="H1408" s="119">
        <v>0.43</v>
      </c>
    </row>
    <row r="1409" spans="1:8" ht="25.5">
      <c r="B1409" s="116" t="s">
        <v>2200</v>
      </c>
      <c r="C1409" s="117" t="s">
        <v>2201</v>
      </c>
      <c r="D1409" s="116" t="s">
        <v>125</v>
      </c>
      <c r="E1409" s="116" t="s">
        <v>150</v>
      </c>
      <c r="F1409" s="118">
        <v>0.97</v>
      </c>
      <c r="G1409" s="119">
        <v>0.22</v>
      </c>
      <c r="H1409" s="119">
        <v>0.21</v>
      </c>
    </row>
    <row r="1410" spans="1:8">
      <c r="B1410" s="103"/>
      <c r="C1410" s="103"/>
      <c r="D1410" s="103"/>
      <c r="E1410" s="103"/>
      <c r="F1410" s="408" t="s">
        <v>831</v>
      </c>
      <c r="G1410" s="408"/>
      <c r="H1410" s="120">
        <v>0.64</v>
      </c>
    </row>
    <row r="1411" spans="1:8" ht="12.75" customHeight="1">
      <c r="B1411" s="407" t="s">
        <v>834</v>
      </c>
      <c r="C1411" s="407"/>
      <c r="D1411" s="102" t="s">
        <v>806</v>
      </c>
      <c r="E1411" s="102" t="s">
        <v>807</v>
      </c>
      <c r="F1411" s="102" t="s">
        <v>808</v>
      </c>
      <c r="G1411" s="102" t="s">
        <v>809</v>
      </c>
      <c r="H1411" s="102" t="s">
        <v>810</v>
      </c>
    </row>
    <row r="1412" spans="1:8">
      <c r="B1412" s="116" t="s">
        <v>2202</v>
      </c>
      <c r="C1412" s="117" t="s">
        <v>871</v>
      </c>
      <c r="D1412" s="116" t="s">
        <v>125</v>
      </c>
      <c r="E1412" s="116" t="s">
        <v>127</v>
      </c>
      <c r="F1412" s="118">
        <v>1.29E-2</v>
      </c>
      <c r="G1412" s="119">
        <v>24.21</v>
      </c>
      <c r="H1412" s="119">
        <v>0.31</v>
      </c>
    </row>
    <row r="1413" spans="1:8">
      <c r="B1413" s="116" t="s">
        <v>2203</v>
      </c>
      <c r="C1413" s="117" t="s">
        <v>872</v>
      </c>
      <c r="D1413" s="116" t="s">
        <v>125</v>
      </c>
      <c r="E1413" s="116" t="s">
        <v>127</v>
      </c>
      <c r="F1413" s="118">
        <v>7.9000000000000001E-2</v>
      </c>
      <c r="G1413" s="119">
        <v>30.85</v>
      </c>
      <c r="H1413" s="119">
        <v>2.44</v>
      </c>
    </row>
    <row r="1414" spans="1:8" ht="12.75" customHeight="1">
      <c r="B1414" s="103"/>
      <c r="C1414" s="103"/>
      <c r="D1414" s="103"/>
      <c r="E1414" s="103"/>
      <c r="F1414" s="408" t="s">
        <v>837</v>
      </c>
      <c r="G1414" s="408"/>
      <c r="H1414" s="120">
        <v>2.75</v>
      </c>
    </row>
    <row r="1415" spans="1:8">
      <c r="B1415" s="407" t="s">
        <v>813</v>
      </c>
      <c r="C1415" s="407"/>
      <c r="D1415" s="102" t="s">
        <v>806</v>
      </c>
      <c r="E1415" s="102" t="s">
        <v>807</v>
      </c>
      <c r="F1415" s="102" t="s">
        <v>808</v>
      </c>
      <c r="G1415" s="102" t="s">
        <v>809</v>
      </c>
      <c r="H1415" s="102" t="s">
        <v>810</v>
      </c>
    </row>
    <row r="1416" spans="1:8">
      <c r="B1416" s="116" t="s">
        <v>2204</v>
      </c>
      <c r="C1416" s="117" t="s">
        <v>2205</v>
      </c>
      <c r="D1416" s="116" t="s">
        <v>125</v>
      </c>
      <c r="E1416" s="116" t="s">
        <v>217</v>
      </c>
      <c r="F1416" s="118">
        <v>1</v>
      </c>
      <c r="G1416" s="119">
        <v>10.66</v>
      </c>
      <c r="H1416" s="119">
        <v>10.66</v>
      </c>
    </row>
    <row r="1417" spans="1:8">
      <c r="B1417" s="103"/>
      <c r="C1417" s="103"/>
      <c r="D1417" s="103"/>
      <c r="E1417" s="103"/>
      <c r="F1417" s="408" t="s">
        <v>814</v>
      </c>
      <c r="G1417" s="408"/>
      <c r="H1417" s="120">
        <v>10.66</v>
      </c>
    </row>
    <row r="1418" spans="1:8" ht="12.75" customHeight="1">
      <c r="B1418" s="103"/>
      <c r="C1418" s="103"/>
      <c r="D1418" s="103"/>
      <c r="E1418" s="103"/>
      <c r="F1418" s="409" t="s">
        <v>585</v>
      </c>
      <c r="G1418" s="409"/>
      <c r="H1418" s="101">
        <v>14.03</v>
      </c>
    </row>
    <row r="1419" spans="1:8">
      <c r="B1419" s="142"/>
      <c r="C1419" s="142"/>
      <c r="D1419" s="142"/>
      <c r="E1419" s="142"/>
      <c r="F1419" s="410"/>
      <c r="G1419" s="410"/>
      <c r="H1419" s="410"/>
    </row>
    <row r="1420" spans="1:8" s="245" customFormat="1" ht="12.75" customHeight="1">
      <c r="A1420" s="179" t="s">
        <v>1361</v>
      </c>
      <c r="B1420" s="179">
        <f>VLOOKUP(A1420,ORÇAMENTO!$A$15:$F$743,2,FALSE)</f>
        <v>92762</v>
      </c>
      <c r="C1420" s="404" t="str">
        <f>VLOOKUP(B1420,ORÇAMENTO!$B$15:$F$743,2,FALSE)</f>
        <v>ARMAÇÃO DE PILAR OU VIGA DE ESTRUTURA CONVENCIONAL DE CONCRETO ARMADO UTILIZANDO AÇO CA-50 DE 10,0 MM - MONTAGEM. AF_06/2022</v>
      </c>
      <c r="D1420" s="405"/>
      <c r="E1420" s="405"/>
      <c r="F1420" s="405"/>
      <c r="G1420" s="406"/>
      <c r="H1420" s="121" t="str">
        <f>VLOOKUP(B1420,ORÇAMENTO!$B$15:$F$743,4,FALSE)</f>
        <v>KG</v>
      </c>
    </row>
    <row r="1421" spans="1:8">
      <c r="B1421" s="407" t="s">
        <v>820</v>
      </c>
      <c r="C1421" s="407"/>
      <c r="D1421" s="102" t="s">
        <v>806</v>
      </c>
      <c r="E1421" s="102" t="s">
        <v>807</v>
      </c>
      <c r="F1421" s="102" t="s">
        <v>808</v>
      </c>
      <c r="G1421" s="102" t="s">
        <v>809</v>
      </c>
      <c r="H1421" s="102" t="s">
        <v>810</v>
      </c>
    </row>
    <row r="1422" spans="1:8">
      <c r="B1422" s="116" t="s">
        <v>869</v>
      </c>
      <c r="C1422" s="117" t="s">
        <v>870</v>
      </c>
      <c r="D1422" s="116" t="s">
        <v>125</v>
      </c>
      <c r="E1422" s="116" t="s">
        <v>217</v>
      </c>
      <c r="F1422" s="118">
        <v>2.5000000000000001E-2</v>
      </c>
      <c r="G1422" s="119">
        <v>17</v>
      </c>
      <c r="H1422" s="119">
        <v>0.43</v>
      </c>
    </row>
    <row r="1423" spans="1:8" ht="25.5">
      <c r="B1423" s="116" t="s">
        <v>2200</v>
      </c>
      <c r="C1423" s="117" t="s">
        <v>2201</v>
      </c>
      <c r="D1423" s="116" t="s">
        <v>125</v>
      </c>
      <c r="E1423" s="116" t="s">
        <v>150</v>
      </c>
      <c r="F1423" s="118">
        <v>0.74299999999999999</v>
      </c>
      <c r="G1423" s="119">
        <v>0.22</v>
      </c>
      <c r="H1423" s="119">
        <v>0.16</v>
      </c>
    </row>
    <row r="1424" spans="1:8">
      <c r="B1424" s="103"/>
      <c r="C1424" s="103"/>
      <c r="D1424" s="103"/>
      <c r="E1424" s="103"/>
      <c r="F1424" s="408" t="s">
        <v>831</v>
      </c>
      <c r="G1424" s="408"/>
      <c r="H1424" s="120">
        <v>0.59</v>
      </c>
    </row>
    <row r="1425" spans="1:8" ht="12.75" customHeight="1">
      <c r="B1425" s="407" t="s">
        <v>834</v>
      </c>
      <c r="C1425" s="407"/>
      <c r="D1425" s="102" t="s">
        <v>806</v>
      </c>
      <c r="E1425" s="102" t="s">
        <v>807</v>
      </c>
      <c r="F1425" s="102" t="s">
        <v>808</v>
      </c>
      <c r="G1425" s="102" t="s">
        <v>809</v>
      </c>
      <c r="H1425" s="102" t="s">
        <v>810</v>
      </c>
    </row>
    <row r="1426" spans="1:8">
      <c r="B1426" s="116" t="s">
        <v>2202</v>
      </c>
      <c r="C1426" s="117" t="s">
        <v>871</v>
      </c>
      <c r="D1426" s="116" t="s">
        <v>125</v>
      </c>
      <c r="E1426" s="116" t="s">
        <v>127</v>
      </c>
      <c r="F1426" s="118">
        <v>9.1999999999999998E-3</v>
      </c>
      <c r="G1426" s="119">
        <v>24.21</v>
      </c>
      <c r="H1426" s="119">
        <v>0.22</v>
      </c>
    </row>
    <row r="1427" spans="1:8">
      <c r="B1427" s="116" t="s">
        <v>2203</v>
      </c>
      <c r="C1427" s="117" t="s">
        <v>872</v>
      </c>
      <c r="D1427" s="116" t="s">
        <v>125</v>
      </c>
      <c r="E1427" s="116" t="s">
        <v>127</v>
      </c>
      <c r="F1427" s="118">
        <v>5.6099999999999997E-2</v>
      </c>
      <c r="G1427" s="119">
        <v>30.85</v>
      </c>
      <c r="H1427" s="119">
        <v>1.73</v>
      </c>
    </row>
    <row r="1428" spans="1:8" ht="12.75" customHeight="1">
      <c r="B1428" s="103"/>
      <c r="C1428" s="103"/>
      <c r="D1428" s="103"/>
      <c r="E1428" s="103"/>
      <c r="F1428" s="408" t="s">
        <v>837</v>
      </c>
      <c r="G1428" s="408"/>
      <c r="H1428" s="120">
        <v>1.95</v>
      </c>
    </row>
    <row r="1429" spans="1:8">
      <c r="B1429" s="407" t="s">
        <v>813</v>
      </c>
      <c r="C1429" s="407"/>
      <c r="D1429" s="102" t="s">
        <v>806</v>
      </c>
      <c r="E1429" s="102" t="s">
        <v>807</v>
      </c>
      <c r="F1429" s="102" t="s">
        <v>808</v>
      </c>
      <c r="G1429" s="102" t="s">
        <v>809</v>
      </c>
      <c r="H1429" s="102" t="s">
        <v>810</v>
      </c>
    </row>
    <row r="1430" spans="1:8">
      <c r="B1430" s="116" t="s">
        <v>2245</v>
      </c>
      <c r="C1430" s="117" t="s">
        <v>2246</v>
      </c>
      <c r="D1430" s="116" t="s">
        <v>125</v>
      </c>
      <c r="E1430" s="116" t="s">
        <v>217</v>
      </c>
      <c r="F1430" s="118">
        <v>1</v>
      </c>
      <c r="G1430" s="119">
        <v>10.57</v>
      </c>
      <c r="H1430" s="119">
        <v>10.57</v>
      </c>
    </row>
    <row r="1431" spans="1:8">
      <c r="B1431" s="103"/>
      <c r="C1431" s="103"/>
      <c r="D1431" s="103"/>
      <c r="E1431" s="103"/>
      <c r="F1431" s="408" t="s">
        <v>814</v>
      </c>
      <c r="G1431" s="408"/>
      <c r="H1431" s="120">
        <v>10.57</v>
      </c>
    </row>
    <row r="1432" spans="1:8" ht="12.75" customHeight="1">
      <c r="B1432" s="103"/>
      <c r="C1432" s="103"/>
      <c r="D1432" s="103"/>
      <c r="E1432" s="103"/>
      <c r="F1432" s="409" t="s">
        <v>585</v>
      </c>
      <c r="G1432" s="409"/>
      <c r="H1432" s="101">
        <v>13.1</v>
      </c>
    </row>
    <row r="1433" spans="1:8">
      <c r="B1433" s="142"/>
      <c r="C1433" s="142"/>
      <c r="D1433" s="142"/>
      <c r="E1433" s="142"/>
      <c r="F1433" s="410"/>
      <c r="G1433" s="410"/>
      <c r="H1433" s="410"/>
    </row>
    <row r="1434" spans="1:8" s="245" customFormat="1" ht="12.75" customHeight="1">
      <c r="A1434" s="179" t="s">
        <v>1362</v>
      </c>
      <c r="B1434" s="179">
        <f>VLOOKUP(A1434,ORÇAMENTO!$A$15:$F$743,2,FALSE)</f>
        <v>92763</v>
      </c>
      <c r="C1434" s="404" t="str">
        <f>VLOOKUP(B1434,ORÇAMENTO!$B$15:$F$743,2,FALSE)</f>
        <v>ARMAÇÃO DE PILAR OU VIGA DE ESTRUTURA CONVENCIONAL DE CONCRETO ARMADO UTILIZANDO AÇO CA-50 DE 12,5 MM - MONTAGEM. AF_06/2022</v>
      </c>
      <c r="D1434" s="405"/>
      <c r="E1434" s="405"/>
      <c r="F1434" s="405"/>
      <c r="G1434" s="406"/>
      <c r="H1434" s="121" t="str">
        <f>VLOOKUP(B1434,ORÇAMENTO!$B$15:$F$743,4,FALSE)</f>
        <v>KG</v>
      </c>
    </row>
    <row r="1435" spans="1:8">
      <c r="B1435" s="407" t="s">
        <v>820</v>
      </c>
      <c r="C1435" s="407"/>
      <c r="D1435" s="102" t="s">
        <v>806</v>
      </c>
      <c r="E1435" s="102" t="s">
        <v>807</v>
      </c>
      <c r="F1435" s="102" t="s">
        <v>808</v>
      </c>
      <c r="G1435" s="102" t="s">
        <v>809</v>
      </c>
      <c r="H1435" s="102" t="s">
        <v>810</v>
      </c>
    </row>
    <row r="1436" spans="1:8">
      <c r="B1436" s="116" t="s">
        <v>869</v>
      </c>
      <c r="C1436" s="117" t="s">
        <v>870</v>
      </c>
      <c r="D1436" s="116" t="s">
        <v>125</v>
      </c>
      <c r="E1436" s="116" t="s">
        <v>217</v>
      </c>
      <c r="F1436" s="118">
        <v>2.5000000000000001E-2</v>
      </c>
      <c r="G1436" s="119">
        <v>17</v>
      </c>
      <c r="H1436" s="119">
        <v>0.43</v>
      </c>
    </row>
    <row r="1437" spans="1:8" ht="25.5">
      <c r="B1437" s="116" t="s">
        <v>2200</v>
      </c>
      <c r="C1437" s="117" t="s">
        <v>2201</v>
      </c>
      <c r="D1437" s="116" t="s">
        <v>125</v>
      </c>
      <c r="E1437" s="116" t="s">
        <v>150</v>
      </c>
      <c r="F1437" s="118">
        <v>0.54300000000000004</v>
      </c>
      <c r="G1437" s="119">
        <v>0.22</v>
      </c>
      <c r="H1437" s="119">
        <v>0.12</v>
      </c>
    </row>
    <row r="1438" spans="1:8">
      <c r="B1438" s="103"/>
      <c r="C1438" s="103"/>
      <c r="D1438" s="103"/>
      <c r="E1438" s="103"/>
      <c r="F1438" s="408" t="s">
        <v>831</v>
      </c>
      <c r="G1438" s="408"/>
      <c r="H1438" s="120">
        <v>0.55000000000000004</v>
      </c>
    </row>
    <row r="1439" spans="1:8" ht="12.75" customHeight="1">
      <c r="B1439" s="407" t="s">
        <v>834</v>
      </c>
      <c r="C1439" s="407"/>
      <c r="D1439" s="102" t="s">
        <v>806</v>
      </c>
      <c r="E1439" s="102" t="s">
        <v>807</v>
      </c>
      <c r="F1439" s="102" t="s">
        <v>808</v>
      </c>
      <c r="G1439" s="102" t="s">
        <v>809</v>
      </c>
      <c r="H1439" s="102" t="s">
        <v>810</v>
      </c>
    </row>
    <row r="1440" spans="1:8">
      <c r="B1440" s="116" t="s">
        <v>2202</v>
      </c>
      <c r="C1440" s="117" t="s">
        <v>871</v>
      </c>
      <c r="D1440" s="116" t="s">
        <v>125</v>
      </c>
      <c r="E1440" s="116" t="s">
        <v>127</v>
      </c>
      <c r="F1440" s="118">
        <v>6.4000000000000003E-3</v>
      </c>
      <c r="G1440" s="119">
        <v>24.21</v>
      </c>
      <c r="H1440" s="119">
        <v>0.15</v>
      </c>
    </row>
    <row r="1441" spans="1:8">
      <c r="B1441" s="116" t="s">
        <v>2203</v>
      </c>
      <c r="C1441" s="117" t="s">
        <v>872</v>
      </c>
      <c r="D1441" s="116" t="s">
        <v>125</v>
      </c>
      <c r="E1441" s="116" t="s">
        <v>127</v>
      </c>
      <c r="F1441" s="118">
        <v>3.9199999999999999E-2</v>
      </c>
      <c r="G1441" s="119">
        <v>30.85</v>
      </c>
      <c r="H1441" s="119">
        <v>1.21</v>
      </c>
    </row>
    <row r="1442" spans="1:8" ht="12.75" customHeight="1">
      <c r="B1442" s="103"/>
      <c r="C1442" s="103"/>
      <c r="D1442" s="103"/>
      <c r="E1442" s="103"/>
      <c r="F1442" s="408" t="s">
        <v>837</v>
      </c>
      <c r="G1442" s="408"/>
      <c r="H1442" s="120">
        <v>1.36</v>
      </c>
    </row>
    <row r="1443" spans="1:8">
      <c r="B1443" s="407" t="s">
        <v>813</v>
      </c>
      <c r="C1443" s="407"/>
      <c r="D1443" s="102" t="s">
        <v>806</v>
      </c>
      <c r="E1443" s="102" t="s">
        <v>807</v>
      </c>
      <c r="F1443" s="102" t="s">
        <v>808</v>
      </c>
      <c r="G1443" s="102" t="s">
        <v>809</v>
      </c>
      <c r="H1443" s="102" t="s">
        <v>810</v>
      </c>
    </row>
    <row r="1444" spans="1:8">
      <c r="B1444" s="116" t="s">
        <v>2247</v>
      </c>
      <c r="C1444" s="117" t="s">
        <v>2248</v>
      </c>
      <c r="D1444" s="116" t="s">
        <v>125</v>
      </c>
      <c r="E1444" s="116" t="s">
        <v>217</v>
      </c>
      <c r="F1444" s="118">
        <v>1</v>
      </c>
      <c r="G1444" s="119">
        <v>9.74</v>
      </c>
      <c r="H1444" s="119">
        <v>9.74</v>
      </c>
    </row>
    <row r="1445" spans="1:8">
      <c r="B1445" s="103"/>
      <c r="C1445" s="103"/>
      <c r="D1445" s="103"/>
      <c r="E1445" s="103"/>
      <c r="F1445" s="408" t="s">
        <v>814</v>
      </c>
      <c r="G1445" s="408"/>
      <c r="H1445" s="120">
        <v>9.74</v>
      </c>
    </row>
    <row r="1446" spans="1:8" ht="12.75" customHeight="1">
      <c r="B1446" s="103"/>
      <c r="C1446" s="103"/>
      <c r="D1446" s="103"/>
      <c r="E1446" s="103"/>
      <c r="F1446" s="409" t="s">
        <v>585</v>
      </c>
      <c r="G1446" s="409"/>
      <c r="H1446" s="101">
        <v>11.62</v>
      </c>
    </row>
    <row r="1447" spans="1:8">
      <c r="B1447" s="142"/>
      <c r="C1447" s="142"/>
      <c r="D1447" s="142"/>
      <c r="E1447" s="142"/>
      <c r="F1447" s="410"/>
      <c r="G1447" s="410"/>
      <c r="H1447" s="410"/>
    </row>
    <row r="1448" spans="1:8" s="245" customFormat="1" ht="12.75" customHeight="1">
      <c r="A1448" s="179" t="s">
        <v>1989</v>
      </c>
      <c r="B1448" s="179" t="e">
        <f>VLOOKUP(A1448,ORÇAMENTO!$A$15:$F$743,2,FALSE)</f>
        <v>#N/A</v>
      </c>
      <c r="C1448" s="404" t="e">
        <f>VLOOKUP(B1448,ORÇAMENTO!$B$15:$F$743,2,FALSE)</f>
        <v>#N/A</v>
      </c>
      <c r="D1448" s="405"/>
      <c r="E1448" s="405"/>
      <c r="F1448" s="405"/>
      <c r="G1448" s="406"/>
      <c r="H1448" s="121" t="e">
        <f>VLOOKUP(B1448,ORÇAMENTO!$B$15:$F$743,4,FALSE)</f>
        <v>#N/A</v>
      </c>
    </row>
    <row r="1449" spans="1:8">
      <c r="B1449" s="407" t="s">
        <v>820</v>
      </c>
      <c r="C1449" s="407"/>
      <c r="D1449" s="102" t="s">
        <v>806</v>
      </c>
      <c r="E1449" s="102" t="s">
        <v>807</v>
      </c>
      <c r="F1449" s="102" t="s">
        <v>808</v>
      </c>
      <c r="G1449" s="102" t="s">
        <v>809</v>
      </c>
      <c r="H1449" s="102" t="s">
        <v>810</v>
      </c>
    </row>
    <row r="1450" spans="1:8">
      <c r="B1450" s="116" t="s">
        <v>869</v>
      </c>
      <c r="C1450" s="117" t="s">
        <v>870</v>
      </c>
      <c r="D1450" s="116" t="s">
        <v>125</v>
      </c>
      <c r="E1450" s="116" t="s">
        <v>217</v>
      </c>
      <c r="F1450" s="118">
        <v>2.5000000000000001E-2</v>
      </c>
      <c r="G1450" s="119">
        <v>17</v>
      </c>
      <c r="H1450" s="119">
        <v>0.43</v>
      </c>
    </row>
    <row r="1451" spans="1:8" ht="25.5">
      <c r="B1451" s="116" t="s">
        <v>2200</v>
      </c>
      <c r="C1451" s="117" t="s">
        <v>2201</v>
      </c>
      <c r="D1451" s="116" t="s">
        <v>125</v>
      </c>
      <c r="E1451" s="116" t="s">
        <v>150</v>
      </c>
      <c r="F1451" s="118">
        <v>0.36699999999999999</v>
      </c>
      <c r="G1451" s="119">
        <v>0.22</v>
      </c>
      <c r="H1451" s="119">
        <v>0.08</v>
      </c>
    </row>
    <row r="1452" spans="1:8">
      <c r="B1452" s="103"/>
      <c r="C1452" s="103"/>
      <c r="D1452" s="103"/>
      <c r="E1452" s="103"/>
      <c r="F1452" s="408" t="s">
        <v>831</v>
      </c>
      <c r="G1452" s="408"/>
      <c r="H1452" s="120">
        <v>0.51</v>
      </c>
    </row>
    <row r="1453" spans="1:8" ht="12.75" customHeight="1">
      <c r="B1453" s="407" t="s">
        <v>834</v>
      </c>
      <c r="C1453" s="407"/>
      <c r="D1453" s="102" t="s">
        <v>806</v>
      </c>
      <c r="E1453" s="102" t="s">
        <v>807</v>
      </c>
      <c r="F1453" s="102" t="s">
        <v>808</v>
      </c>
      <c r="G1453" s="102" t="s">
        <v>809</v>
      </c>
      <c r="H1453" s="102" t="s">
        <v>810</v>
      </c>
    </row>
    <row r="1454" spans="1:8">
      <c r="B1454" s="116" t="s">
        <v>2202</v>
      </c>
      <c r="C1454" s="117" t="s">
        <v>871</v>
      </c>
      <c r="D1454" s="116" t="s">
        <v>125</v>
      </c>
      <c r="E1454" s="116" t="s">
        <v>127</v>
      </c>
      <c r="F1454" s="118">
        <v>4.1999999999999997E-3</v>
      </c>
      <c r="G1454" s="119">
        <v>24.21</v>
      </c>
      <c r="H1454" s="119">
        <v>0.1</v>
      </c>
    </row>
    <row r="1455" spans="1:8">
      <c r="B1455" s="116" t="s">
        <v>2203</v>
      </c>
      <c r="C1455" s="117" t="s">
        <v>872</v>
      </c>
      <c r="D1455" s="116" t="s">
        <v>125</v>
      </c>
      <c r="E1455" s="116" t="s">
        <v>127</v>
      </c>
      <c r="F1455" s="118">
        <v>2.5700000000000001E-2</v>
      </c>
      <c r="G1455" s="119">
        <v>30.85</v>
      </c>
      <c r="H1455" s="119">
        <v>0.79</v>
      </c>
    </row>
    <row r="1456" spans="1:8" ht="12.75" customHeight="1">
      <c r="B1456" s="103"/>
      <c r="C1456" s="103"/>
      <c r="D1456" s="103"/>
      <c r="E1456" s="103"/>
      <c r="F1456" s="408" t="s">
        <v>837</v>
      </c>
      <c r="G1456" s="408"/>
      <c r="H1456" s="120">
        <v>0.89</v>
      </c>
    </row>
    <row r="1457" spans="1:8">
      <c r="B1457" s="407" t="s">
        <v>813</v>
      </c>
      <c r="C1457" s="407"/>
      <c r="D1457" s="102" t="s">
        <v>806</v>
      </c>
      <c r="E1457" s="102" t="s">
        <v>807</v>
      </c>
      <c r="F1457" s="102" t="s">
        <v>808</v>
      </c>
      <c r="G1457" s="102" t="s">
        <v>809</v>
      </c>
      <c r="H1457" s="102" t="s">
        <v>810</v>
      </c>
    </row>
    <row r="1458" spans="1:8">
      <c r="B1458" s="116" t="s">
        <v>2206</v>
      </c>
      <c r="C1458" s="117" t="s">
        <v>2207</v>
      </c>
      <c r="D1458" s="116" t="s">
        <v>125</v>
      </c>
      <c r="E1458" s="116" t="s">
        <v>217</v>
      </c>
      <c r="F1458" s="118">
        <v>1</v>
      </c>
      <c r="G1458" s="119">
        <v>8.33</v>
      </c>
      <c r="H1458" s="119">
        <v>8.33</v>
      </c>
    </row>
    <row r="1459" spans="1:8">
      <c r="B1459" s="103"/>
      <c r="C1459" s="103"/>
      <c r="D1459" s="103"/>
      <c r="E1459" s="103"/>
      <c r="F1459" s="408" t="s">
        <v>814</v>
      </c>
      <c r="G1459" s="408"/>
      <c r="H1459" s="120">
        <v>8.33</v>
      </c>
    </row>
    <row r="1460" spans="1:8" ht="12.75" customHeight="1">
      <c r="B1460" s="103"/>
      <c r="C1460" s="103"/>
      <c r="D1460" s="103"/>
      <c r="E1460" s="103"/>
      <c r="F1460" s="409" t="s">
        <v>585</v>
      </c>
      <c r="G1460" s="409"/>
      <c r="H1460" s="101">
        <v>9.7200000000000006</v>
      </c>
    </row>
    <row r="1461" spans="1:8">
      <c r="B1461" s="142"/>
      <c r="C1461" s="142"/>
      <c r="D1461" s="142"/>
      <c r="E1461" s="142"/>
      <c r="F1461" s="410"/>
      <c r="G1461" s="410"/>
      <c r="H1461" s="410"/>
    </row>
    <row r="1462" spans="1:8" s="245" customFormat="1" ht="12.75" customHeight="1">
      <c r="A1462" s="179" t="s">
        <v>1363</v>
      </c>
      <c r="B1462" s="179">
        <f>VLOOKUP(A1462,ORÇAMENTO!$A$15:$F$743,2,FALSE)</f>
        <v>103342</v>
      </c>
      <c r="C1462" s="404" t="str">
        <f>VLOOKUP(B1462,ORÇAMENTO!$B$15:$F$743,2,FALSE)</f>
        <v>ALVENARIA DE VEDAÇÃO DE BLOCOS VAZADOS DE CONCRETO DE 14X19X29 CM (ESPESSURA 14 CM) E ARGAMASSA DE ASSENTAMENTO COM PREPARO EM BETONEIRA. AF_12/2021</v>
      </c>
      <c r="D1462" s="405"/>
      <c r="E1462" s="405"/>
      <c r="F1462" s="405"/>
      <c r="G1462" s="406"/>
      <c r="H1462" s="121" t="str">
        <f>VLOOKUP(B1462,ORÇAMENTO!$B$15:$F$743,4,FALSE)</f>
        <v>M2</v>
      </c>
    </row>
    <row r="1463" spans="1:8">
      <c r="B1463" s="407" t="s">
        <v>820</v>
      </c>
      <c r="C1463" s="407"/>
      <c r="D1463" s="102" t="s">
        <v>806</v>
      </c>
      <c r="E1463" s="102" t="s">
        <v>807</v>
      </c>
      <c r="F1463" s="102" t="s">
        <v>808</v>
      </c>
      <c r="G1463" s="102" t="s">
        <v>809</v>
      </c>
      <c r="H1463" s="102" t="s">
        <v>810</v>
      </c>
    </row>
    <row r="1464" spans="1:8">
      <c r="B1464" s="116" t="s">
        <v>2314</v>
      </c>
      <c r="C1464" s="117" t="s">
        <v>2315</v>
      </c>
      <c r="D1464" s="116" t="s">
        <v>125</v>
      </c>
      <c r="E1464" s="116" t="s">
        <v>150</v>
      </c>
      <c r="F1464" s="118">
        <v>18.14</v>
      </c>
      <c r="G1464" s="119">
        <v>3.82</v>
      </c>
      <c r="H1464" s="119">
        <v>69.290000000000006</v>
      </c>
    </row>
    <row r="1465" spans="1:8">
      <c r="B1465" s="116" t="s">
        <v>2316</v>
      </c>
      <c r="C1465" s="117" t="s">
        <v>2317</v>
      </c>
      <c r="D1465" s="116" t="s">
        <v>125</v>
      </c>
      <c r="E1465" s="116" t="s">
        <v>2318</v>
      </c>
      <c r="F1465" s="118">
        <v>0.01</v>
      </c>
      <c r="G1465" s="119">
        <v>43.74</v>
      </c>
      <c r="H1465" s="119">
        <v>0.44</v>
      </c>
    </row>
    <row r="1466" spans="1:8" ht="25.5">
      <c r="B1466" s="116" t="s">
        <v>2319</v>
      </c>
      <c r="C1466" s="117" t="s">
        <v>2320</v>
      </c>
      <c r="D1466" s="116" t="s">
        <v>125</v>
      </c>
      <c r="E1466" s="116" t="s">
        <v>180</v>
      </c>
      <c r="F1466" s="118">
        <v>0.42</v>
      </c>
      <c r="G1466" s="119">
        <v>3.69</v>
      </c>
      <c r="H1466" s="119">
        <v>1.55</v>
      </c>
    </row>
    <row r="1467" spans="1:8">
      <c r="B1467" s="103"/>
      <c r="C1467" s="103"/>
      <c r="D1467" s="103"/>
      <c r="E1467" s="103"/>
      <c r="F1467" s="408" t="s">
        <v>831</v>
      </c>
      <c r="G1467" s="408"/>
      <c r="H1467" s="120">
        <v>71.28</v>
      </c>
    </row>
    <row r="1468" spans="1:8" ht="12.75" customHeight="1">
      <c r="B1468" s="407" t="s">
        <v>834</v>
      </c>
      <c r="C1468" s="407"/>
      <c r="D1468" s="102" t="s">
        <v>806</v>
      </c>
      <c r="E1468" s="102" t="s">
        <v>807</v>
      </c>
      <c r="F1468" s="102" t="s">
        <v>808</v>
      </c>
      <c r="G1468" s="102" t="s">
        <v>809</v>
      </c>
      <c r="H1468" s="102" t="s">
        <v>810</v>
      </c>
    </row>
    <row r="1469" spans="1:8">
      <c r="B1469" s="116" t="s">
        <v>873</v>
      </c>
      <c r="C1469" s="117" t="s">
        <v>874</v>
      </c>
      <c r="D1469" s="116" t="s">
        <v>125</v>
      </c>
      <c r="E1469" s="116" t="s">
        <v>127</v>
      </c>
      <c r="F1469" s="118">
        <v>1.1299999999999999</v>
      </c>
      <c r="G1469" s="119">
        <v>31.1</v>
      </c>
      <c r="H1469" s="119">
        <v>35.14</v>
      </c>
    </row>
    <row r="1470" spans="1:8">
      <c r="B1470" s="116" t="s">
        <v>852</v>
      </c>
      <c r="C1470" s="117" t="s">
        <v>853</v>
      </c>
      <c r="D1470" s="116" t="s">
        <v>125</v>
      </c>
      <c r="E1470" s="116" t="s">
        <v>127</v>
      </c>
      <c r="F1470" s="118">
        <v>0.56499999999999995</v>
      </c>
      <c r="G1470" s="119">
        <v>23.4</v>
      </c>
      <c r="H1470" s="119">
        <v>13.22</v>
      </c>
    </row>
    <row r="1471" spans="1:8" ht="12.75" customHeight="1">
      <c r="B1471" s="103"/>
      <c r="C1471" s="103"/>
      <c r="D1471" s="103"/>
      <c r="E1471" s="103"/>
      <c r="F1471" s="408" t="s">
        <v>837</v>
      </c>
      <c r="G1471" s="408"/>
      <c r="H1471" s="120">
        <v>48.36</v>
      </c>
    </row>
    <row r="1472" spans="1:8">
      <c r="B1472" s="407" t="s">
        <v>813</v>
      </c>
      <c r="C1472" s="407"/>
      <c r="D1472" s="102" t="s">
        <v>806</v>
      </c>
      <c r="E1472" s="102" t="s">
        <v>807</v>
      </c>
      <c r="F1472" s="102" t="s">
        <v>808</v>
      </c>
      <c r="G1472" s="102" t="s">
        <v>809</v>
      </c>
      <c r="H1472" s="102" t="s">
        <v>810</v>
      </c>
    </row>
    <row r="1473" spans="1:8" ht="38.25">
      <c r="B1473" s="116" t="s">
        <v>2321</v>
      </c>
      <c r="C1473" s="117" t="s">
        <v>2322</v>
      </c>
      <c r="D1473" s="116" t="s">
        <v>125</v>
      </c>
      <c r="E1473" s="116" t="s">
        <v>174</v>
      </c>
      <c r="F1473" s="118">
        <v>1.1299999999999999E-2</v>
      </c>
      <c r="G1473" s="119">
        <v>735.55</v>
      </c>
      <c r="H1473" s="119">
        <v>8.31</v>
      </c>
    </row>
    <row r="1474" spans="1:8">
      <c r="B1474" s="103"/>
      <c r="C1474" s="103"/>
      <c r="D1474" s="103"/>
      <c r="E1474" s="103"/>
      <c r="F1474" s="408" t="s">
        <v>814</v>
      </c>
      <c r="G1474" s="408"/>
      <c r="H1474" s="120">
        <v>8.31</v>
      </c>
    </row>
    <row r="1475" spans="1:8" ht="12.75" customHeight="1">
      <c r="B1475" s="103"/>
      <c r="C1475" s="103"/>
      <c r="D1475" s="103"/>
      <c r="E1475" s="103"/>
      <c r="F1475" s="409" t="s">
        <v>585</v>
      </c>
      <c r="G1475" s="409"/>
      <c r="H1475" s="101">
        <v>127.93</v>
      </c>
    </row>
    <row r="1476" spans="1:8">
      <c r="B1476" s="142"/>
      <c r="C1476" s="142"/>
      <c r="D1476" s="142"/>
      <c r="E1476" s="142"/>
      <c r="F1476" s="410"/>
      <c r="G1476" s="410"/>
      <c r="H1476" s="410"/>
    </row>
    <row r="1477" spans="1:8" s="245" customFormat="1" ht="12.75" customHeight="1">
      <c r="A1477" s="179" t="s">
        <v>1364</v>
      </c>
      <c r="B1477" s="179">
        <f>VLOOKUP(A1477,ORÇAMENTO!$A$15:$F$743,2,FALSE)</f>
        <v>103320</v>
      </c>
      <c r="C1477" s="404" t="str">
        <f>VLOOKUP(B1477,ORÇAMENTO!$B$15:$F$743,2,FALSE)</f>
        <v>ALVENARIA DE VEDAÇÃO DE BLOCOS VAZADOS DE CONCRETO DE 19X19X39 CM (ESPESSURA 19 CM) E ARGAMASSA DE ASSENTAMENTO COM PREPARO EM BETONEIRA. AF_12/2021</v>
      </c>
      <c r="D1477" s="405"/>
      <c r="E1477" s="405"/>
      <c r="F1477" s="405"/>
      <c r="G1477" s="406"/>
      <c r="H1477" s="121" t="str">
        <f>VLOOKUP(B1477,ORÇAMENTO!$B$15:$F$743,4,FALSE)</f>
        <v>M2</v>
      </c>
    </row>
    <row r="1478" spans="1:8">
      <c r="B1478" s="407" t="s">
        <v>820</v>
      </c>
      <c r="C1478" s="407"/>
      <c r="D1478" s="102" t="s">
        <v>806</v>
      </c>
      <c r="E1478" s="102" t="s">
        <v>807</v>
      </c>
      <c r="F1478" s="102" t="s">
        <v>808</v>
      </c>
      <c r="G1478" s="102" t="s">
        <v>809</v>
      </c>
      <c r="H1478" s="102" t="s">
        <v>810</v>
      </c>
    </row>
    <row r="1479" spans="1:8">
      <c r="B1479" s="116" t="s">
        <v>889</v>
      </c>
      <c r="C1479" s="117" t="s">
        <v>890</v>
      </c>
      <c r="D1479" s="116" t="s">
        <v>125</v>
      </c>
      <c r="E1479" s="116" t="s">
        <v>150</v>
      </c>
      <c r="F1479" s="118">
        <v>13.6</v>
      </c>
      <c r="G1479" s="119">
        <v>5.22</v>
      </c>
      <c r="H1479" s="119">
        <v>70.989999999999995</v>
      </c>
    </row>
    <row r="1480" spans="1:8">
      <c r="B1480" s="116" t="s">
        <v>2316</v>
      </c>
      <c r="C1480" s="117" t="s">
        <v>2317</v>
      </c>
      <c r="D1480" s="116" t="s">
        <v>125</v>
      </c>
      <c r="E1480" s="116" t="s">
        <v>2318</v>
      </c>
      <c r="F1480" s="118">
        <v>0.01</v>
      </c>
      <c r="G1480" s="119">
        <v>43.74</v>
      </c>
      <c r="H1480" s="119">
        <v>0.44</v>
      </c>
    </row>
    <row r="1481" spans="1:8" ht="25.5">
      <c r="B1481" s="116" t="s">
        <v>2323</v>
      </c>
      <c r="C1481" s="117" t="s">
        <v>2324</v>
      </c>
      <c r="D1481" s="116" t="s">
        <v>125</v>
      </c>
      <c r="E1481" s="116" t="s">
        <v>180</v>
      </c>
      <c r="F1481" s="118">
        <v>0.42</v>
      </c>
      <c r="G1481" s="119">
        <v>6.05</v>
      </c>
      <c r="H1481" s="119">
        <v>2.54</v>
      </c>
    </row>
    <row r="1482" spans="1:8">
      <c r="B1482" s="103"/>
      <c r="C1482" s="103"/>
      <c r="D1482" s="103"/>
      <c r="E1482" s="103"/>
      <c r="F1482" s="408" t="s">
        <v>831</v>
      </c>
      <c r="G1482" s="408"/>
      <c r="H1482" s="120">
        <v>73.97</v>
      </c>
    </row>
    <row r="1483" spans="1:8" ht="12.75" customHeight="1">
      <c r="B1483" s="407" t="s">
        <v>834</v>
      </c>
      <c r="C1483" s="407"/>
      <c r="D1483" s="102" t="s">
        <v>806</v>
      </c>
      <c r="E1483" s="102" t="s">
        <v>807</v>
      </c>
      <c r="F1483" s="102" t="s">
        <v>808</v>
      </c>
      <c r="G1483" s="102" t="s">
        <v>809</v>
      </c>
      <c r="H1483" s="102" t="s">
        <v>810</v>
      </c>
    </row>
    <row r="1484" spans="1:8">
      <c r="B1484" s="116" t="s">
        <v>873</v>
      </c>
      <c r="C1484" s="117" t="s">
        <v>874</v>
      </c>
      <c r="D1484" s="116" t="s">
        <v>125</v>
      </c>
      <c r="E1484" s="116" t="s">
        <v>127</v>
      </c>
      <c r="F1484" s="118">
        <v>1.1299999999999999</v>
      </c>
      <c r="G1484" s="119">
        <v>31.1</v>
      </c>
      <c r="H1484" s="119">
        <v>35.14</v>
      </c>
    </row>
    <row r="1485" spans="1:8">
      <c r="B1485" s="116" t="s">
        <v>852</v>
      </c>
      <c r="C1485" s="117" t="s">
        <v>853</v>
      </c>
      <c r="D1485" s="116" t="s">
        <v>125</v>
      </c>
      <c r="E1485" s="116" t="s">
        <v>127</v>
      </c>
      <c r="F1485" s="118">
        <v>0.56499999999999995</v>
      </c>
      <c r="G1485" s="119">
        <v>23.4</v>
      </c>
      <c r="H1485" s="119">
        <v>13.22</v>
      </c>
    </row>
    <row r="1486" spans="1:8" ht="12.75" customHeight="1">
      <c r="B1486" s="103"/>
      <c r="C1486" s="103"/>
      <c r="D1486" s="103"/>
      <c r="E1486" s="103"/>
      <c r="F1486" s="408" t="s">
        <v>837</v>
      </c>
      <c r="G1486" s="408"/>
      <c r="H1486" s="120">
        <v>48.36</v>
      </c>
    </row>
    <row r="1487" spans="1:8">
      <c r="B1487" s="407" t="s">
        <v>813</v>
      </c>
      <c r="C1487" s="407"/>
      <c r="D1487" s="102" t="s">
        <v>806</v>
      </c>
      <c r="E1487" s="102" t="s">
        <v>807</v>
      </c>
      <c r="F1487" s="102" t="s">
        <v>808</v>
      </c>
      <c r="G1487" s="102" t="s">
        <v>809</v>
      </c>
      <c r="H1487" s="102" t="s">
        <v>810</v>
      </c>
    </row>
    <row r="1488" spans="1:8" ht="38.25">
      <c r="B1488" s="116" t="s">
        <v>2321</v>
      </c>
      <c r="C1488" s="117" t="s">
        <v>2322</v>
      </c>
      <c r="D1488" s="116" t="s">
        <v>125</v>
      </c>
      <c r="E1488" s="116" t="s">
        <v>174</v>
      </c>
      <c r="F1488" s="118">
        <v>1.2800000000000001E-2</v>
      </c>
      <c r="G1488" s="119">
        <v>735.55</v>
      </c>
      <c r="H1488" s="119">
        <v>9.42</v>
      </c>
    </row>
    <row r="1489" spans="1:8">
      <c r="B1489" s="103"/>
      <c r="C1489" s="103"/>
      <c r="D1489" s="103"/>
      <c r="E1489" s="103"/>
      <c r="F1489" s="408" t="s">
        <v>814</v>
      </c>
      <c r="G1489" s="408"/>
      <c r="H1489" s="120">
        <v>9.42</v>
      </c>
    </row>
    <row r="1490" spans="1:8" ht="12.75" customHeight="1">
      <c r="B1490" s="103"/>
      <c r="C1490" s="103"/>
      <c r="D1490" s="103"/>
      <c r="E1490" s="103"/>
      <c r="F1490" s="409" t="s">
        <v>585</v>
      </c>
      <c r="G1490" s="409"/>
      <c r="H1490" s="101">
        <v>131.72999999999999</v>
      </c>
    </row>
    <row r="1491" spans="1:8">
      <c r="B1491" s="142"/>
      <c r="C1491" s="142"/>
      <c r="D1491" s="142"/>
      <c r="E1491" s="142"/>
      <c r="F1491" s="410"/>
      <c r="G1491" s="410"/>
      <c r="H1491" s="410"/>
    </row>
    <row r="1492" spans="1:8" s="245" customFormat="1" ht="12.75" customHeight="1">
      <c r="A1492" s="179" t="s">
        <v>1365</v>
      </c>
      <c r="B1492" s="179">
        <f>VLOOKUP(A1492,ORÇAMENTO!$A$15:$F$743,2,FALSE)</f>
        <v>87878</v>
      </c>
      <c r="C1492" s="404" t="str">
        <f>VLOOKUP(B1492,ORÇAMENTO!$B$15:$F$743,2,FALSE)</f>
        <v>CHAPISCO APLICADO EM ALVENARIAS E ESTRUTURAS DE CONCRETO INTERNAS, COM COLHER DE PEDREIRO. ARGAMASSA TRAÇO 1:3 COM PREPARO MANUAL. AF_10/2022</v>
      </c>
      <c r="D1492" s="405"/>
      <c r="E1492" s="405"/>
      <c r="F1492" s="405"/>
      <c r="G1492" s="406"/>
      <c r="H1492" s="121" t="str">
        <f>VLOOKUP(B1492,ORÇAMENTO!$B$15:$F$743,4,FALSE)</f>
        <v>M2</v>
      </c>
    </row>
    <row r="1493" spans="1:8" ht="12.75" customHeight="1">
      <c r="B1493" s="407" t="s">
        <v>834</v>
      </c>
      <c r="C1493" s="407"/>
      <c r="D1493" s="102" t="s">
        <v>806</v>
      </c>
      <c r="E1493" s="102" t="s">
        <v>807</v>
      </c>
      <c r="F1493" s="102" t="s">
        <v>808</v>
      </c>
      <c r="G1493" s="102" t="s">
        <v>809</v>
      </c>
      <c r="H1493" s="102" t="s">
        <v>810</v>
      </c>
    </row>
    <row r="1494" spans="1:8">
      <c r="B1494" s="116" t="s">
        <v>873</v>
      </c>
      <c r="C1494" s="117" t="s">
        <v>874</v>
      </c>
      <c r="D1494" s="116" t="s">
        <v>125</v>
      </c>
      <c r="E1494" s="116" t="s">
        <v>127</v>
      </c>
      <c r="F1494" s="118">
        <v>6.8099999999999994E-2</v>
      </c>
      <c r="G1494" s="119">
        <v>31.1</v>
      </c>
      <c r="H1494" s="119">
        <v>2.12</v>
      </c>
    </row>
    <row r="1495" spans="1:8">
      <c r="B1495" s="116" t="s">
        <v>852</v>
      </c>
      <c r="C1495" s="117" t="s">
        <v>853</v>
      </c>
      <c r="D1495" s="116" t="s">
        <v>125</v>
      </c>
      <c r="E1495" s="116" t="s">
        <v>127</v>
      </c>
      <c r="F1495" s="118">
        <v>2.5499999999999998E-2</v>
      </c>
      <c r="G1495" s="119">
        <v>23.4</v>
      </c>
      <c r="H1495" s="119">
        <v>0.6</v>
      </c>
    </row>
    <row r="1496" spans="1:8" ht="12.75" customHeight="1">
      <c r="B1496" s="103"/>
      <c r="C1496" s="103"/>
      <c r="D1496" s="103"/>
      <c r="E1496" s="103"/>
      <c r="F1496" s="408" t="s">
        <v>837</v>
      </c>
      <c r="G1496" s="408"/>
      <c r="H1496" s="120">
        <v>2.72</v>
      </c>
    </row>
    <row r="1497" spans="1:8">
      <c r="B1497" s="407" t="s">
        <v>813</v>
      </c>
      <c r="C1497" s="407"/>
      <c r="D1497" s="102" t="s">
        <v>806</v>
      </c>
      <c r="E1497" s="102" t="s">
        <v>807</v>
      </c>
      <c r="F1497" s="102" t="s">
        <v>808</v>
      </c>
      <c r="G1497" s="102" t="s">
        <v>809</v>
      </c>
      <c r="H1497" s="102" t="s">
        <v>810</v>
      </c>
    </row>
    <row r="1498" spans="1:8" ht="25.5">
      <c r="B1498" s="116" t="s">
        <v>2239</v>
      </c>
      <c r="C1498" s="117" t="s">
        <v>2240</v>
      </c>
      <c r="D1498" s="116" t="s">
        <v>125</v>
      </c>
      <c r="E1498" s="116" t="s">
        <v>174</v>
      </c>
      <c r="F1498" s="118">
        <v>3.7000000000000002E-3</v>
      </c>
      <c r="G1498" s="119">
        <v>722.47</v>
      </c>
      <c r="H1498" s="119">
        <v>2.67</v>
      </c>
    </row>
    <row r="1499" spans="1:8">
      <c r="B1499" s="103"/>
      <c r="C1499" s="103"/>
      <c r="D1499" s="103"/>
      <c r="E1499" s="103"/>
      <c r="F1499" s="408" t="s">
        <v>814</v>
      </c>
      <c r="G1499" s="408"/>
      <c r="H1499" s="120">
        <v>2.67</v>
      </c>
    </row>
    <row r="1500" spans="1:8" ht="12.75" customHeight="1">
      <c r="B1500" s="103"/>
      <c r="C1500" s="103"/>
      <c r="D1500" s="103"/>
      <c r="E1500" s="103"/>
      <c r="F1500" s="409" t="s">
        <v>585</v>
      </c>
      <c r="G1500" s="409"/>
      <c r="H1500" s="101">
        <v>5.37</v>
      </c>
    </row>
    <row r="1501" spans="1:8">
      <c r="B1501" s="142"/>
      <c r="C1501" s="142"/>
      <c r="D1501" s="142"/>
      <c r="E1501" s="142"/>
      <c r="F1501" s="410"/>
      <c r="G1501" s="410"/>
      <c r="H1501" s="410"/>
    </row>
    <row r="1502" spans="1:8" s="245" customFormat="1" ht="12.75" customHeight="1">
      <c r="A1502" s="179" t="s">
        <v>1366</v>
      </c>
      <c r="B1502" s="179">
        <f>VLOOKUP(A1502,ORÇAMENTO!$A$15:$F$743,2,FALSE)</f>
        <v>87548</v>
      </c>
      <c r="C1502" s="404" t="str">
        <f>VLOOKUP(B1502,ORÇAMENTO!$B$15:$F$743,2,FALSE)</f>
        <v>REBOCO, EM ARGAMASSA TRAÇO 1:2:8, PREPARO MANUAL, APLICADA MANUALMENTE EM PAREDES INTERNAS DE AMBIENTES COM ÁREA ENTRE 5M² E 10M², E = 10MM, COM TALISCAS. AF_03/2024</v>
      </c>
      <c r="D1502" s="405"/>
      <c r="E1502" s="405"/>
      <c r="F1502" s="405"/>
      <c r="G1502" s="406"/>
      <c r="H1502" s="121" t="str">
        <f>VLOOKUP(B1502,ORÇAMENTO!$B$15:$F$743,4,FALSE)</f>
        <v>M2</v>
      </c>
    </row>
    <row r="1503" spans="1:8" ht="12.75" customHeight="1">
      <c r="B1503" s="407" t="s">
        <v>834</v>
      </c>
      <c r="C1503" s="407"/>
      <c r="D1503" s="102" t="s">
        <v>806</v>
      </c>
      <c r="E1503" s="102" t="s">
        <v>807</v>
      </c>
      <c r="F1503" s="102" t="s">
        <v>808</v>
      </c>
      <c r="G1503" s="102" t="s">
        <v>809</v>
      </c>
      <c r="H1503" s="102" t="s">
        <v>810</v>
      </c>
    </row>
    <row r="1504" spans="1:8">
      <c r="B1504" s="116" t="s">
        <v>873</v>
      </c>
      <c r="C1504" s="117" t="s">
        <v>874</v>
      </c>
      <c r="D1504" s="116" t="s">
        <v>125</v>
      </c>
      <c r="E1504" s="116" t="s">
        <v>127</v>
      </c>
      <c r="F1504" s="118">
        <v>0.37890000000000001</v>
      </c>
      <c r="G1504" s="119">
        <v>31.1</v>
      </c>
      <c r="H1504" s="119">
        <v>11.78</v>
      </c>
    </row>
    <row r="1505" spans="1:8">
      <c r="B1505" s="116" t="s">
        <v>852</v>
      </c>
      <c r="C1505" s="117" t="s">
        <v>853</v>
      </c>
      <c r="D1505" s="116" t="s">
        <v>125</v>
      </c>
      <c r="E1505" s="116" t="s">
        <v>127</v>
      </c>
      <c r="F1505" s="118">
        <v>0.18940000000000001</v>
      </c>
      <c r="G1505" s="119">
        <v>23.4</v>
      </c>
      <c r="H1505" s="119">
        <v>4.43</v>
      </c>
    </row>
    <row r="1506" spans="1:8" ht="12.75" customHeight="1">
      <c r="B1506" s="103"/>
      <c r="C1506" s="103"/>
      <c r="D1506" s="103"/>
      <c r="E1506" s="103"/>
      <c r="F1506" s="408" t="s">
        <v>837</v>
      </c>
      <c r="G1506" s="408"/>
      <c r="H1506" s="120">
        <v>16.21</v>
      </c>
    </row>
    <row r="1507" spans="1:8">
      <c r="B1507" s="407" t="s">
        <v>813</v>
      </c>
      <c r="C1507" s="407"/>
      <c r="D1507" s="102" t="s">
        <v>806</v>
      </c>
      <c r="E1507" s="102" t="s">
        <v>807</v>
      </c>
      <c r="F1507" s="102" t="s">
        <v>808</v>
      </c>
      <c r="G1507" s="102" t="s">
        <v>809</v>
      </c>
      <c r="H1507" s="102" t="s">
        <v>810</v>
      </c>
    </row>
    <row r="1508" spans="1:8" ht="25.5">
      <c r="B1508" s="116" t="s">
        <v>2325</v>
      </c>
      <c r="C1508" s="117" t="s">
        <v>2326</v>
      </c>
      <c r="D1508" s="116" t="s">
        <v>125</v>
      </c>
      <c r="E1508" s="116" t="s">
        <v>174</v>
      </c>
      <c r="F1508" s="118">
        <v>1.9400000000000001E-2</v>
      </c>
      <c r="G1508" s="119">
        <v>865.79</v>
      </c>
      <c r="H1508" s="119">
        <v>16.8</v>
      </c>
    </row>
    <row r="1509" spans="1:8">
      <c r="B1509" s="103"/>
      <c r="C1509" s="103"/>
      <c r="D1509" s="103"/>
      <c r="E1509" s="103"/>
      <c r="F1509" s="408" t="s">
        <v>814</v>
      </c>
      <c r="G1509" s="408"/>
      <c r="H1509" s="120">
        <v>16.8</v>
      </c>
    </row>
    <row r="1510" spans="1:8" ht="12.75" customHeight="1">
      <c r="B1510" s="103"/>
      <c r="C1510" s="103"/>
      <c r="D1510" s="103"/>
      <c r="E1510" s="103"/>
      <c r="F1510" s="409" t="s">
        <v>585</v>
      </c>
      <c r="G1510" s="409"/>
      <c r="H1510" s="101">
        <v>33</v>
      </c>
    </row>
    <row r="1511" spans="1:8">
      <c r="B1511" s="142"/>
      <c r="C1511" s="142"/>
      <c r="D1511" s="142"/>
      <c r="E1511" s="142"/>
      <c r="F1511" s="410"/>
      <c r="G1511" s="410"/>
      <c r="H1511" s="410"/>
    </row>
    <row r="1512" spans="1:8" s="245" customFormat="1" ht="12.75" customHeight="1">
      <c r="A1512" s="179" t="s">
        <v>1367</v>
      </c>
      <c r="B1512" s="179">
        <f>VLOOKUP(A1512,ORÇAMENTO!$A$15:$F$743,2,FALSE)</f>
        <v>98557</v>
      </c>
      <c r="C1512" s="404" t="str">
        <f>VLOOKUP(B1512,ORÇAMENTO!$B$15:$F$743,2,FALSE)</f>
        <v>IMPERMEABILIZAÇÃO DE SUPERFÍCIE COM EMULSÃO ASFÁLTICA, 2 DEMÃOS. AF_09/2023</v>
      </c>
      <c r="D1512" s="405"/>
      <c r="E1512" s="405"/>
      <c r="F1512" s="405"/>
      <c r="G1512" s="406"/>
      <c r="H1512" s="121" t="str">
        <f>VLOOKUP(B1512,ORÇAMENTO!$B$15:$F$743,4,FALSE)</f>
        <v>M2</v>
      </c>
    </row>
    <row r="1513" spans="1:8">
      <c r="B1513" s="407" t="s">
        <v>820</v>
      </c>
      <c r="C1513" s="407"/>
      <c r="D1513" s="102" t="s">
        <v>806</v>
      </c>
      <c r="E1513" s="102" t="s">
        <v>807</v>
      </c>
      <c r="F1513" s="102" t="s">
        <v>808</v>
      </c>
      <c r="G1513" s="102" t="s">
        <v>809</v>
      </c>
      <c r="H1513" s="102" t="s">
        <v>810</v>
      </c>
    </row>
    <row r="1514" spans="1:8" ht="38.25">
      <c r="B1514" s="116" t="s">
        <v>2234</v>
      </c>
      <c r="C1514" s="117" t="s">
        <v>3723</v>
      </c>
      <c r="D1514" s="116" t="s">
        <v>125</v>
      </c>
      <c r="E1514" s="116" t="s">
        <v>217</v>
      </c>
      <c r="F1514" s="118">
        <v>1.5</v>
      </c>
      <c r="G1514" s="119">
        <v>18.489999999999998</v>
      </c>
      <c r="H1514" s="119">
        <v>27.74</v>
      </c>
    </row>
    <row r="1515" spans="1:8">
      <c r="B1515" s="103"/>
      <c r="C1515" s="103"/>
      <c r="D1515" s="103"/>
      <c r="E1515" s="103"/>
      <c r="F1515" s="408" t="s">
        <v>831</v>
      </c>
      <c r="G1515" s="408"/>
      <c r="H1515" s="120">
        <v>27.74</v>
      </c>
    </row>
    <row r="1516" spans="1:8" ht="12.75" customHeight="1">
      <c r="B1516" s="407" t="s">
        <v>834</v>
      </c>
      <c r="C1516" s="407"/>
      <c r="D1516" s="102" t="s">
        <v>806</v>
      </c>
      <c r="E1516" s="102" t="s">
        <v>807</v>
      </c>
      <c r="F1516" s="102" t="s">
        <v>808</v>
      </c>
      <c r="G1516" s="102" t="s">
        <v>809</v>
      </c>
      <c r="H1516" s="102" t="s">
        <v>810</v>
      </c>
    </row>
    <row r="1517" spans="1:8">
      <c r="B1517" s="116" t="s">
        <v>2235</v>
      </c>
      <c r="C1517" s="117" t="s">
        <v>2236</v>
      </c>
      <c r="D1517" s="116" t="s">
        <v>125</v>
      </c>
      <c r="E1517" s="116" t="s">
        <v>127</v>
      </c>
      <c r="F1517" s="118">
        <v>9.69E-2</v>
      </c>
      <c r="G1517" s="119">
        <v>24.03</v>
      </c>
      <c r="H1517" s="119">
        <v>2.33</v>
      </c>
    </row>
    <row r="1518" spans="1:8">
      <c r="B1518" s="116" t="s">
        <v>2237</v>
      </c>
      <c r="C1518" s="117" t="s">
        <v>2238</v>
      </c>
      <c r="D1518" s="116" t="s">
        <v>125</v>
      </c>
      <c r="E1518" s="116" t="s">
        <v>127</v>
      </c>
      <c r="F1518" s="118">
        <v>0.4299</v>
      </c>
      <c r="G1518" s="119">
        <v>31.1</v>
      </c>
      <c r="H1518" s="119">
        <v>13.37</v>
      </c>
    </row>
    <row r="1519" spans="1:8" ht="12.75" customHeight="1">
      <c r="B1519" s="103"/>
      <c r="C1519" s="103"/>
      <c r="D1519" s="103"/>
      <c r="E1519" s="103"/>
      <c r="F1519" s="408" t="s">
        <v>837</v>
      </c>
      <c r="G1519" s="408"/>
      <c r="H1519" s="120">
        <v>15.7</v>
      </c>
    </row>
    <row r="1520" spans="1:8" ht="12.75" customHeight="1">
      <c r="B1520" s="103"/>
      <c r="C1520" s="103"/>
      <c r="D1520" s="103"/>
      <c r="E1520" s="103"/>
      <c r="F1520" s="409" t="s">
        <v>585</v>
      </c>
      <c r="G1520" s="409"/>
      <c r="H1520" s="101">
        <v>43.41</v>
      </c>
    </row>
    <row r="1521" spans="1:8">
      <c r="B1521" s="142"/>
      <c r="C1521" s="142"/>
      <c r="D1521" s="142"/>
      <c r="E1521" s="142"/>
      <c r="F1521" s="410"/>
      <c r="G1521" s="410"/>
      <c r="H1521" s="410"/>
    </row>
    <row r="1522" spans="1:8" s="245" customFormat="1" ht="12.75" customHeight="1">
      <c r="A1522" s="179" t="s">
        <v>1368</v>
      </c>
      <c r="B1522" s="179">
        <f>VLOOKUP(A1522,ORÇAMENTO!$A$15:$F$743,2,FALSE)</f>
        <v>88485</v>
      </c>
      <c r="C1522" s="404" t="str">
        <f>VLOOKUP(B1522,ORÇAMENTO!$B$15:$F$743,2,FALSE)</f>
        <v>FUNDO SELADOR ACRÍLICO, APLICAÇÃO MANUAL EM PAREDE, UMA DEMÃO. AF_04/2023</v>
      </c>
      <c r="D1522" s="405"/>
      <c r="E1522" s="405"/>
      <c r="F1522" s="405"/>
      <c r="G1522" s="406"/>
      <c r="H1522" s="121" t="str">
        <f>VLOOKUP(B1522,ORÇAMENTO!$B$15:$F$743,4,FALSE)</f>
        <v>M2</v>
      </c>
    </row>
    <row r="1523" spans="1:8">
      <c r="B1523" s="407" t="s">
        <v>820</v>
      </c>
      <c r="C1523" s="407"/>
      <c r="D1523" s="102" t="s">
        <v>806</v>
      </c>
      <c r="E1523" s="102" t="s">
        <v>807</v>
      </c>
      <c r="F1523" s="102" t="s">
        <v>808</v>
      </c>
      <c r="G1523" s="102" t="s">
        <v>809</v>
      </c>
      <c r="H1523" s="102" t="s">
        <v>810</v>
      </c>
    </row>
    <row r="1524" spans="1:8">
      <c r="B1524" s="116" t="s">
        <v>2327</v>
      </c>
      <c r="C1524" s="117" t="s">
        <v>2328</v>
      </c>
      <c r="D1524" s="116" t="s">
        <v>125</v>
      </c>
      <c r="E1524" s="116" t="s">
        <v>113</v>
      </c>
      <c r="F1524" s="118">
        <v>0.1666</v>
      </c>
      <c r="G1524" s="119">
        <v>11.34</v>
      </c>
      <c r="H1524" s="119">
        <v>1.89</v>
      </c>
    </row>
    <row r="1525" spans="1:8">
      <c r="B1525" s="103"/>
      <c r="C1525" s="103"/>
      <c r="D1525" s="103"/>
      <c r="E1525" s="103"/>
      <c r="F1525" s="408" t="s">
        <v>831</v>
      </c>
      <c r="G1525" s="408"/>
      <c r="H1525" s="120">
        <v>1.89</v>
      </c>
    </row>
    <row r="1526" spans="1:8" ht="12.75" customHeight="1">
      <c r="B1526" s="407" t="s">
        <v>834</v>
      </c>
      <c r="C1526" s="407"/>
      <c r="D1526" s="102" t="s">
        <v>806</v>
      </c>
      <c r="E1526" s="102" t="s">
        <v>807</v>
      </c>
      <c r="F1526" s="102" t="s">
        <v>808</v>
      </c>
      <c r="G1526" s="102" t="s">
        <v>809</v>
      </c>
      <c r="H1526" s="102" t="s">
        <v>810</v>
      </c>
    </row>
    <row r="1527" spans="1:8">
      <c r="B1527" s="116" t="s">
        <v>2309</v>
      </c>
      <c r="C1527" s="117" t="s">
        <v>906</v>
      </c>
      <c r="D1527" s="116" t="s">
        <v>125</v>
      </c>
      <c r="E1527" s="116" t="s">
        <v>127</v>
      </c>
      <c r="F1527" s="118">
        <v>6.6600000000000006E-2</v>
      </c>
      <c r="G1527" s="119">
        <v>32.58</v>
      </c>
      <c r="H1527" s="119">
        <v>2.17</v>
      </c>
    </row>
    <row r="1528" spans="1:8">
      <c r="B1528" s="116" t="s">
        <v>852</v>
      </c>
      <c r="C1528" s="117" t="s">
        <v>853</v>
      </c>
      <c r="D1528" s="116" t="s">
        <v>125</v>
      </c>
      <c r="E1528" s="116" t="s">
        <v>127</v>
      </c>
      <c r="F1528" s="118">
        <v>2.2200000000000001E-2</v>
      </c>
      <c r="G1528" s="119">
        <v>23.4</v>
      </c>
      <c r="H1528" s="119">
        <v>0.52</v>
      </c>
    </row>
    <row r="1529" spans="1:8" ht="12.75" customHeight="1">
      <c r="B1529" s="103"/>
      <c r="C1529" s="103"/>
      <c r="D1529" s="103"/>
      <c r="E1529" s="103"/>
      <c r="F1529" s="408" t="s">
        <v>837</v>
      </c>
      <c r="G1529" s="408"/>
      <c r="H1529" s="120">
        <v>2.69</v>
      </c>
    </row>
    <row r="1530" spans="1:8" ht="12.75" customHeight="1">
      <c r="B1530" s="103"/>
      <c r="C1530" s="103"/>
      <c r="D1530" s="103"/>
      <c r="E1530" s="103"/>
      <c r="F1530" s="409" t="s">
        <v>585</v>
      </c>
      <c r="G1530" s="409"/>
      <c r="H1530" s="101">
        <v>4.55</v>
      </c>
    </row>
    <row r="1531" spans="1:8">
      <c r="B1531" s="142"/>
      <c r="C1531" s="142"/>
      <c r="D1531" s="142"/>
      <c r="E1531" s="142"/>
      <c r="F1531" s="410"/>
      <c r="G1531" s="410"/>
      <c r="H1531" s="410"/>
    </row>
    <row r="1532" spans="1:8" s="245" customFormat="1" ht="12.75" customHeight="1">
      <c r="A1532" s="179" t="s">
        <v>1579</v>
      </c>
      <c r="B1532" s="179">
        <f>VLOOKUP(A1532,ORÇAMENTO!$A$15:$F$743,2,FALSE)</f>
        <v>88489</v>
      </c>
      <c r="C1532" s="404" t="str">
        <f>VLOOKUP(B1532,ORÇAMENTO!$B$15:$F$743,2,FALSE)</f>
        <v>PINTURA LÁTEX ACRÍLICA PREMIUM, APLICAÇÃO MANUAL EM PAREDES, DUAS DEMÃOS. AF_04/2023</v>
      </c>
      <c r="D1532" s="405"/>
      <c r="E1532" s="405"/>
      <c r="F1532" s="405"/>
      <c r="G1532" s="406"/>
      <c r="H1532" s="121" t="str">
        <f>VLOOKUP(B1532,ORÇAMENTO!$B$15:$F$743,4,FALSE)</f>
        <v>M2</v>
      </c>
    </row>
    <row r="1533" spans="1:8">
      <c r="B1533" s="407" t="s">
        <v>820</v>
      </c>
      <c r="C1533" s="407"/>
      <c r="D1533" s="102" t="s">
        <v>806</v>
      </c>
      <c r="E1533" s="102" t="s">
        <v>807</v>
      </c>
      <c r="F1533" s="102" t="s">
        <v>808</v>
      </c>
      <c r="G1533" s="102" t="s">
        <v>809</v>
      </c>
      <c r="H1533" s="102" t="s">
        <v>810</v>
      </c>
    </row>
    <row r="1534" spans="1:8">
      <c r="B1534" s="116" t="s">
        <v>859</v>
      </c>
      <c r="C1534" s="117" t="s">
        <v>860</v>
      </c>
      <c r="D1534" s="116" t="s">
        <v>125</v>
      </c>
      <c r="E1534" s="116" t="s">
        <v>113</v>
      </c>
      <c r="F1534" s="118">
        <v>0.22850000000000001</v>
      </c>
      <c r="G1534" s="119">
        <v>32.22</v>
      </c>
      <c r="H1534" s="119">
        <v>7.36</v>
      </c>
    </row>
    <row r="1535" spans="1:8">
      <c r="B1535" s="103"/>
      <c r="C1535" s="103"/>
      <c r="D1535" s="103"/>
      <c r="E1535" s="103"/>
      <c r="F1535" s="408" t="s">
        <v>831</v>
      </c>
      <c r="G1535" s="408"/>
      <c r="H1535" s="120">
        <v>7.36</v>
      </c>
    </row>
    <row r="1536" spans="1:8" ht="12.75" customHeight="1">
      <c r="B1536" s="407" t="s">
        <v>834</v>
      </c>
      <c r="C1536" s="407"/>
      <c r="D1536" s="102" t="s">
        <v>806</v>
      </c>
      <c r="E1536" s="102" t="s">
        <v>807</v>
      </c>
      <c r="F1536" s="102" t="s">
        <v>808</v>
      </c>
      <c r="G1536" s="102" t="s">
        <v>809</v>
      </c>
      <c r="H1536" s="102" t="s">
        <v>810</v>
      </c>
    </row>
    <row r="1537" spans="1:8">
      <c r="B1537" s="116" t="s">
        <v>2309</v>
      </c>
      <c r="C1537" s="117" t="s">
        <v>906</v>
      </c>
      <c r="D1537" s="116" t="s">
        <v>125</v>
      </c>
      <c r="E1537" s="116" t="s">
        <v>127</v>
      </c>
      <c r="F1537" s="118">
        <v>0.16309999999999999</v>
      </c>
      <c r="G1537" s="119">
        <v>32.58</v>
      </c>
      <c r="H1537" s="119">
        <v>5.31</v>
      </c>
    </row>
    <row r="1538" spans="1:8">
      <c r="B1538" s="116" t="s">
        <v>852</v>
      </c>
      <c r="C1538" s="117" t="s">
        <v>853</v>
      </c>
      <c r="D1538" s="116" t="s">
        <v>125</v>
      </c>
      <c r="E1538" s="116" t="s">
        <v>127</v>
      </c>
      <c r="F1538" s="118">
        <v>5.4399999999999997E-2</v>
      </c>
      <c r="G1538" s="119">
        <v>23.4</v>
      </c>
      <c r="H1538" s="119">
        <v>1.27</v>
      </c>
    </row>
    <row r="1539" spans="1:8" ht="12.75" customHeight="1">
      <c r="B1539" s="103"/>
      <c r="C1539" s="103"/>
      <c r="D1539" s="103"/>
      <c r="E1539" s="103"/>
      <c r="F1539" s="408" t="s">
        <v>837</v>
      </c>
      <c r="G1539" s="408"/>
      <c r="H1539" s="120">
        <v>6.58</v>
      </c>
    </row>
    <row r="1540" spans="1:8" ht="12.75" customHeight="1">
      <c r="B1540" s="103"/>
      <c r="C1540" s="103"/>
      <c r="D1540" s="103"/>
      <c r="E1540" s="103"/>
      <c r="F1540" s="409" t="s">
        <v>585</v>
      </c>
      <c r="G1540" s="409"/>
      <c r="H1540" s="101">
        <v>13.94</v>
      </c>
    </row>
    <row r="1541" spans="1:8">
      <c r="B1541" s="142"/>
      <c r="C1541" s="142"/>
      <c r="D1541" s="142"/>
      <c r="E1541" s="142"/>
      <c r="F1541" s="410"/>
      <c r="G1541" s="410"/>
      <c r="H1541" s="410"/>
    </row>
    <row r="1542" spans="1:8" s="245" customFormat="1" ht="12.75" customHeight="1">
      <c r="A1542" s="179" t="s">
        <v>1587</v>
      </c>
      <c r="B1542" s="179">
        <f>VLOOKUP(A1542,ORÇAMENTO!$A$15:$F$743,2,FALSE)</f>
        <v>90285</v>
      </c>
      <c r="C1542" s="404" t="str">
        <f>VLOOKUP(B1542,ORÇAMENTO!$B$15:$F$743,2,FALSE)</f>
        <v>GRAUTE FGK=30 MPA; TRAÇO 1:0,9:1,2:0,6 (EM MASSA SECA DE CIMENTO/ AREIA GROSSA/ BRITA 0/ ADITIVO) - PREPARO MECÂNICO COM BETONEIRA 400 L. AF_09/2021</v>
      </c>
      <c r="D1542" s="405"/>
      <c r="E1542" s="405"/>
      <c r="F1542" s="405"/>
      <c r="G1542" s="406"/>
      <c r="H1542" s="121" t="str">
        <f>VLOOKUP(B1542,ORÇAMENTO!$B$15:$F$743,4,FALSE)</f>
        <v>M3</v>
      </c>
    </row>
    <row r="1543" spans="1:8" ht="12.75" customHeight="1">
      <c r="B1543" s="407" t="s">
        <v>2121</v>
      </c>
      <c r="C1543" s="407"/>
      <c r="D1543" s="102" t="s">
        <v>806</v>
      </c>
      <c r="E1543" s="102" t="s">
        <v>807</v>
      </c>
      <c r="F1543" s="102" t="s">
        <v>808</v>
      </c>
      <c r="G1543" s="102" t="s">
        <v>809</v>
      </c>
      <c r="H1543" s="102" t="s">
        <v>810</v>
      </c>
    </row>
    <row r="1544" spans="1:8" ht="25.5">
      <c r="B1544" s="116" t="s">
        <v>2329</v>
      </c>
      <c r="C1544" s="117" t="s">
        <v>2330</v>
      </c>
      <c r="D1544" s="116" t="s">
        <v>125</v>
      </c>
      <c r="E1544" s="116" t="s">
        <v>2124</v>
      </c>
      <c r="F1544" s="118">
        <v>0.46800000000000003</v>
      </c>
      <c r="G1544" s="119">
        <v>0.38</v>
      </c>
      <c r="H1544" s="119">
        <v>0.18</v>
      </c>
    </row>
    <row r="1545" spans="1:8" ht="25.5">
      <c r="B1545" s="116" t="s">
        <v>2331</v>
      </c>
      <c r="C1545" s="117" t="s">
        <v>2332</v>
      </c>
      <c r="D1545" s="116" t="s">
        <v>125</v>
      </c>
      <c r="E1545" s="116" t="s">
        <v>2127</v>
      </c>
      <c r="F1545" s="118">
        <v>1.0570999999999999</v>
      </c>
      <c r="G1545" s="119">
        <v>1.8</v>
      </c>
      <c r="H1545" s="119">
        <v>1.9</v>
      </c>
    </row>
    <row r="1546" spans="1:8" ht="12.75" customHeight="1">
      <c r="B1546" s="103"/>
      <c r="C1546" s="103"/>
      <c r="D1546" s="103"/>
      <c r="E1546" s="103"/>
      <c r="F1546" s="408" t="s">
        <v>2128</v>
      </c>
      <c r="G1546" s="408"/>
      <c r="H1546" s="120">
        <v>2.08</v>
      </c>
    </row>
    <row r="1547" spans="1:8">
      <c r="B1547" s="407" t="s">
        <v>820</v>
      </c>
      <c r="C1547" s="407"/>
      <c r="D1547" s="102" t="s">
        <v>806</v>
      </c>
      <c r="E1547" s="102" t="s">
        <v>807</v>
      </c>
      <c r="F1547" s="102" t="s">
        <v>808</v>
      </c>
      <c r="G1547" s="102" t="s">
        <v>809</v>
      </c>
      <c r="H1547" s="102" t="s">
        <v>810</v>
      </c>
    </row>
    <row r="1548" spans="1:8" ht="25.5">
      <c r="B1548" s="116" t="s">
        <v>2333</v>
      </c>
      <c r="C1548" s="117" t="s">
        <v>2334</v>
      </c>
      <c r="D1548" s="116" t="s">
        <v>125</v>
      </c>
      <c r="E1548" s="116" t="s">
        <v>113</v>
      </c>
      <c r="F1548" s="118">
        <v>2.0977000000000001</v>
      </c>
      <c r="G1548" s="119">
        <v>7.74</v>
      </c>
      <c r="H1548" s="119">
        <v>16.239999999999998</v>
      </c>
    </row>
    <row r="1549" spans="1:8">
      <c r="B1549" s="116" t="s">
        <v>2335</v>
      </c>
      <c r="C1549" s="117" t="s">
        <v>2336</v>
      </c>
      <c r="D1549" s="116" t="s">
        <v>125</v>
      </c>
      <c r="E1549" s="116" t="s">
        <v>174</v>
      </c>
      <c r="F1549" s="118">
        <v>0.50129999999999997</v>
      </c>
      <c r="G1549" s="119">
        <v>197.54</v>
      </c>
      <c r="H1549" s="119">
        <v>99.03</v>
      </c>
    </row>
    <row r="1550" spans="1:8">
      <c r="B1550" s="116" t="s">
        <v>881</v>
      </c>
      <c r="C1550" s="117" t="s">
        <v>882</v>
      </c>
      <c r="D1550" s="116" t="s">
        <v>125</v>
      </c>
      <c r="E1550" s="116" t="s">
        <v>217</v>
      </c>
      <c r="F1550" s="118">
        <v>668.4461</v>
      </c>
      <c r="G1550" s="119">
        <v>0.66</v>
      </c>
      <c r="H1550" s="119">
        <v>441.17</v>
      </c>
    </row>
    <row r="1551" spans="1:8">
      <c r="B1551" s="116" t="s">
        <v>2337</v>
      </c>
      <c r="C1551" s="117" t="s">
        <v>2338</v>
      </c>
      <c r="D1551" s="116" t="s">
        <v>125</v>
      </c>
      <c r="E1551" s="116" t="s">
        <v>174</v>
      </c>
      <c r="F1551" s="118">
        <v>0.53480000000000005</v>
      </c>
      <c r="G1551" s="119">
        <v>227.89</v>
      </c>
      <c r="H1551" s="119">
        <v>121.88</v>
      </c>
    </row>
    <row r="1552" spans="1:8">
      <c r="B1552" s="103"/>
      <c r="C1552" s="103"/>
      <c r="D1552" s="103"/>
      <c r="E1552" s="103"/>
      <c r="F1552" s="408" t="s">
        <v>831</v>
      </c>
      <c r="G1552" s="408"/>
      <c r="H1552" s="120">
        <v>678.32</v>
      </c>
    </row>
    <row r="1553" spans="1:8" ht="12.75" customHeight="1">
      <c r="B1553" s="407" t="s">
        <v>834</v>
      </c>
      <c r="C1553" s="407"/>
      <c r="D1553" s="102" t="s">
        <v>806</v>
      </c>
      <c r="E1553" s="102" t="s">
        <v>807</v>
      </c>
      <c r="F1553" s="102" t="s">
        <v>808</v>
      </c>
      <c r="G1553" s="102" t="s">
        <v>809</v>
      </c>
      <c r="H1553" s="102" t="s">
        <v>810</v>
      </c>
    </row>
    <row r="1554" spans="1:8">
      <c r="B1554" s="116" t="s">
        <v>2339</v>
      </c>
      <c r="C1554" s="117" t="s">
        <v>2340</v>
      </c>
      <c r="D1554" s="116" t="s">
        <v>125</v>
      </c>
      <c r="E1554" s="116" t="s">
        <v>127</v>
      </c>
      <c r="F1554" s="118">
        <v>1.5251999999999999</v>
      </c>
      <c r="G1554" s="119">
        <v>25.72</v>
      </c>
      <c r="H1554" s="119">
        <v>39.229999999999997</v>
      </c>
    </row>
    <row r="1555" spans="1:8">
      <c r="B1555" s="116" t="s">
        <v>852</v>
      </c>
      <c r="C1555" s="117" t="s">
        <v>853</v>
      </c>
      <c r="D1555" s="116" t="s">
        <v>125</v>
      </c>
      <c r="E1555" s="116" t="s">
        <v>127</v>
      </c>
      <c r="F1555" s="118">
        <v>2.4224999999999999</v>
      </c>
      <c r="G1555" s="119">
        <v>23.4</v>
      </c>
      <c r="H1555" s="119">
        <v>56.69</v>
      </c>
    </row>
    <row r="1556" spans="1:8" ht="12.75" customHeight="1">
      <c r="B1556" s="103"/>
      <c r="C1556" s="103"/>
      <c r="D1556" s="103"/>
      <c r="E1556" s="103"/>
      <c r="F1556" s="408" t="s">
        <v>837</v>
      </c>
      <c r="G1556" s="408"/>
      <c r="H1556" s="120">
        <v>95.92</v>
      </c>
    </row>
    <row r="1557" spans="1:8" ht="12.75" customHeight="1">
      <c r="B1557" s="103"/>
      <c r="C1557" s="103"/>
      <c r="D1557" s="103"/>
      <c r="E1557" s="103"/>
      <c r="F1557" s="409" t="s">
        <v>585</v>
      </c>
      <c r="G1557" s="409"/>
      <c r="H1557" s="101">
        <v>776.26</v>
      </c>
    </row>
    <row r="1558" spans="1:8">
      <c r="B1558" s="142"/>
      <c r="C1558" s="142"/>
      <c r="D1558" s="142"/>
      <c r="E1558" s="142"/>
      <c r="F1558" s="410"/>
      <c r="G1558" s="410"/>
      <c r="H1558" s="410"/>
    </row>
    <row r="1559" spans="1:8" s="245" customFormat="1" ht="12.75" customHeight="1">
      <c r="A1559" s="179" t="s">
        <v>1589</v>
      </c>
      <c r="B1559" s="179">
        <f>VLOOKUP(A1559,ORÇAMENTO!$A$15:$F$743,2,FALSE)</f>
        <v>96546</v>
      </c>
      <c r="C1559" s="404" t="str">
        <f>VLOOKUP(B1559,ORÇAMENTO!$B$15:$F$743,2,FALSE)</f>
        <v>ARMAÇÃO DE BLOCO E VIGA BALDRAME UTILIZANDO AÇO CA-50 DE 10 MM - MONTAGEM. AF_01/2024</v>
      </c>
      <c r="D1559" s="405"/>
      <c r="E1559" s="405"/>
      <c r="F1559" s="405"/>
      <c r="G1559" s="406"/>
      <c r="H1559" s="121" t="str">
        <f>VLOOKUP(B1559,ORÇAMENTO!$B$15:$F$743,4,FALSE)</f>
        <v>KG</v>
      </c>
    </row>
    <row r="1560" spans="1:8">
      <c r="B1560" s="407" t="s">
        <v>820</v>
      </c>
      <c r="C1560" s="407"/>
      <c r="D1560" s="102" t="s">
        <v>806</v>
      </c>
      <c r="E1560" s="102" t="s">
        <v>807</v>
      </c>
      <c r="F1560" s="102" t="s">
        <v>808</v>
      </c>
      <c r="G1560" s="102" t="s">
        <v>809</v>
      </c>
      <c r="H1560" s="102" t="s">
        <v>810</v>
      </c>
    </row>
    <row r="1561" spans="1:8">
      <c r="B1561" s="116" t="s">
        <v>869</v>
      </c>
      <c r="C1561" s="117" t="s">
        <v>870</v>
      </c>
      <c r="D1561" s="116" t="s">
        <v>125</v>
      </c>
      <c r="E1561" s="116" t="s">
        <v>217</v>
      </c>
      <c r="F1561" s="118">
        <v>2.5000000000000001E-2</v>
      </c>
      <c r="G1561" s="119">
        <v>17</v>
      </c>
      <c r="H1561" s="119">
        <v>0.43</v>
      </c>
    </row>
    <row r="1562" spans="1:8" ht="25.5">
      <c r="B1562" s="116" t="s">
        <v>2200</v>
      </c>
      <c r="C1562" s="117" t="s">
        <v>2201</v>
      </c>
      <c r="D1562" s="116" t="s">
        <v>125</v>
      </c>
      <c r="E1562" s="116" t="s">
        <v>150</v>
      </c>
      <c r="F1562" s="118">
        <v>0.48</v>
      </c>
      <c r="G1562" s="119">
        <v>0.22</v>
      </c>
      <c r="H1562" s="119">
        <v>0.11</v>
      </c>
    </row>
    <row r="1563" spans="1:8">
      <c r="B1563" s="103"/>
      <c r="C1563" s="103"/>
      <c r="D1563" s="103"/>
      <c r="E1563" s="103"/>
      <c r="F1563" s="408" t="s">
        <v>831</v>
      </c>
      <c r="G1563" s="408"/>
      <c r="H1563" s="120">
        <v>0.54</v>
      </c>
    </row>
    <row r="1564" spans="1:8" ht="12.75" customHeight="1">
      <c r="B1564" s="407" t="s">
        <v>834</v>
      </c>
      <c r="C1564" s="407"/>
      <c r="D1564" s="102" t="s">
        <v>806</v>
      </c>
      <c r="E1564" s="102" t="s">
        <v>807</v>
      </c>
      <c r="F1564" s="102" t="s">
        <v>808</v>
      </c>
      <c r="G1564" s="102" t="s">
        <v>809</v>
      </c>
      <c r="H1564" s="102" t="s">
        <v>810</v>
      </c>
    </row>
    <row r="1565" spans="1:8">
      <c r="B1565" s="116" t="s">
        <v>2202</v>
      </c>
      <c r="C1565" s="117" t="s">
        <v>871</v>
      </c>
      <c r="D1565" s="116" t="s">
        <v>125</v>
      </c>
      <c r="E1565" s="116" t="s">
        <v>127</v>
      </c>
      <c r="F1565" s="118">
        <v>4.3999999999999997E-2</v>
      </c>
      <c r="G1565" s="119">
        <v>24.21</v>
      </c>
      <c r="H1565" s="119">
        <v>1.07</v>
      </c>
    </row>
    <row r="1566" spans="1:8">
      <c r="B1566" s="116" t="s">
        <v>2203</v>
      </c>
      <c r="C1566" s="117" t="s">
        <v>872</v>
      </c>
      <c r="D1566" s="116" t="s">
        <v>125</v>
      </c>
      <c r="E1566" s="116" t="s">
        <v>127</v>
      </c>
      <c r="F1566" s="118">
        <v>0.11600000000000001</v>
      </c>
      <c r="G1566" s="119">
        <v>30.85</v>
      </c>
      <c r="H1566" s="119">
        <v>3.58</v>
      </c>
    </row>
    <row r="1567" spans="1:8" ht="12.75" customHeight="1">
      <c r="B1567" s="103"/>
      <c r="C1567" s="103"/>
      <c r="D1567" s="103"/>
      <c r="E1567" s="103"/>
      <c r="F1567" s="408" t="s">
        <v>837</v>
      </c>
      <c r="G1567" s="408"/>
      <c r="H1567" s="120">
        <v>4.6500000000000004</v>
      </c>
    </row>
    <row r="1568" spans="1:8">
      <c r="B1568" s="407" t="s">
        <v>813</v>
      </c>
      <c r="C1568" s="407"/>
      <c r="D1568" s="102" t="s">
        <v>806</v>
      </c>
      <c r="E1568" s="102" t="s">
        <v>807</v>
      </c>
      <c r="F1568" s="102" t="s">
        <v>808</v>
      </c>
      <c r="G1568" s="102" t="s">
        <v>809</v>
      </c>
      <c r="H1568" s="102" t="s">
        <v>810</v>
      </c>
    </row>
    <row r="1569" spans="1:8">
      <c r="B1569" s="116" t="s">
        <v>2247</v>
      </c>
      <c r="C1569" s="117" t="s">
        <v>2248</v>
      </c>
      <c r="D1569" s="116" t="s">
        <v>125</v>
      </c>
      <c r="E1569" s="116" t="s">
        <v>217</v>
      </c>
      <c r="F1569" s="118">
        <v>1</v>
      </c>
      <c r="G1569" s="119">
        <v>9.74</v>
      </c>
      <c r="H1569" s="119">
        <v>9.74</v>
      </c>
    </row>
    <row r="1570" spans="1:8">
      <c r="B1570" s="103"/>
      <c r="C1570" s="103"/>
      <c r="D1570" s="103"/>
      <c r="E1570" s="103"/>
      <c r="F1570" s="408" t="s">
        <v>814</v>
      </c>
      <c r="G1570" s="408"/>
      <c r="H1570" s="120">
        <v>9.74</v>
      </c>
    </row>
    <row r="1571" spans="1:8" ht="12.75" customHeight="1">
      <c r="B1571" s="103"/>
      <c r="C1571" s="103"/>
      <c r="D1571" s="103"/>
      <c r="E1571" s="103"/>
      <c r="F1571" s="409" t="s">
        <v>585</v>
      </c>
      <c r="G1571" s="409"/>
      <c r="H1571" s="101">
        <v>14.89</v>
      </c>
    </row>
    <row r="1572" spans="1:8">
      <c r="B1572" s="142"/>
      <c r="C1572" s="142"/>
      <c r="D1572" s="142"/>
      <c r="E1572" s="142"/>
      <c r="F1572" s="410"/>
      <c r="G1572" s="410"/>
      <c r="H1572" s="410"/>
    </row>
    <row r="1573" spans="1:8" s="245" customFormat="1" ht="12.75" customHeight="1">
      <c r="A1573" s="179" t="s">
        <v>1963</v>
      </c>
      <c r="B1573" s="179">
        <f>VLOOKUP(A1573,ORÇAMENTO!$A$15:$F$743,2,FALSE)</f>
        <v>102723</v>
      </c>
      <c r="C1573" s="404" t="str">
        <f>VLOOKUP(B1573,ORÇAMENTO!$B$15:$F$743,2,FALSE)</f>
        <v>DRENO EM MURO DE CONTENÇÃO, EXECUTADO NO PÉ DO MURO, COM TUBO DE PVC CORRUGADO RÍGIDO PERFURADO, ENCHIMENTO COM BRITA, ENVOLVIDO COM MANTA GEOTÊXTIL. AF_07/2021</v>
      </c>
      <c r="D1573" s="405"/>
      <c r="E1573" s="405"/>
      <c r="F1573" s="405"/>
      <c r="G1573" s="406"/>
      <c r="H1573" s="121" t="str">
        <f>VLOOKUP(B1573,ORÇAMENTO!$B$15:$F$743,4,FALSE)</f>
        <v>M</v>
      </c>
    </row>
    <row r="1574" spans="1:8">
      <c r="B1574" s="407" t="s">
        <v>820</v>
      </c>
      <c r="C1574" s="407"/>
      <c r="D1574" s="102" t="s">
        <v>806</v>
      </c>
      <c r="E1574" s="102" t="s">
        <v>807</v>
      </c>
      <c r="F1574" s="102" t="s">
        <v>808</v>
      </c>
      <c r="G1574" s="102" t="s">
        <v>809</v>
      </c>
      <c r="H1574" s="102" t="s">
        <v>810</v>
      </c>
    </row>
    <row r="1575" spans="1:8" ht="25.5">
      <c r="B1575" s="116" t="s">
        <v>2341</v>
      </c>
      <c r="C1575" s="117" t="s">
        <v>2342</v>
      </c>
      <c r="D1575" s="116" t="s">
        <v>125</v>
      </c>
      <c r="E1575" s="116" t="s">
        <v>145</v>
      </c>
      <c r="F1575" s="118">
        <v>2.2999999999999998</v>
      </c>
      <c r="G1575" s="119">
        <v>8.48</v>
      </c>
      <c r="H1575" s="119">
        <v>19.5</v>
      </c>
    </row>
    <row r="1576" spans="1:8">
      <c r="B1576" s="116" t="s">
        <v>904</v>
      </c>
      <c r="C1576" s="117" t="s">
        <v>905</v>
      </c>
      <c r="D1576" s="116" t="s">
        <v>125</v>
      </c>
      <c r="E1576" s="116" t="s">
        <v>174</v>
      </c>
      <c r="F1576" s="118">
        <v>8.2100000000000006E-2</v>
      </c>
      <c r="G1576" s="119">
        <v>198.43</v>
      </c>
      <c r="H1576" s="119">
        <v>16.29</v>
      </c>
    </row>
    <row r="1577" spans="1:8">
      <c r="B1577" s="116" t="s">
        <v>2343</v>
      </c>
      <c r="C1577" s="117" t="s">
        <v>2344</v>
      </c>
      <c r="D1577" s="116" t="s">
        <v>125</v>
      </c>
      <c r="E1577" s="116" t="s">
        <v>180</v>
      </c>
      <c r="F1577" s="118">
        <v>1.05</v>
      </c>
      <c r="G1577" s="119">
        <v>53.44</v>
      </c>
      <c r="H1577" s="119">
        <v>56.11</v>
      </c>
    </row>
    <row r="1578" spans="1:8">
      <c r="B1578" s="103"/>
      <c r="C1578" s="103"/>
      <c r="D1578" s="103"/>
      <c r="E1578" s="103"/>
      <c r="F1578" s="408" t="s">
        <v>831</v>
      </c>
      <c r="G1578" s="408"/>
      <c r="H1578" s="120">
        <v>91.9</v>
      </c>
    </row>
    <row r="1579" spans="1:8" ht="12.75" customHeight="1">
      <c r="B1579" s="407" t="s">
        <v>834</v>
      </c>
      <c r="C1579" s="407"/>
      <c r="D1579" s="102" t="s">
        <v>806</v>
      </c>
      <c r="E1579" s="102" t="s">
        <v>807</v>
      </c>
      <c r="F1579" s="102" t="s">
        <v>808</v>
      </c>
      <c r="G1579" s="102" t="s">
        <v>809</v>
      </c>
      <c r="H1579" s="102" t="s">
        <v>810</v>
      </c>
    </row>
    <row r="1580" spans="1:8">
      <c r="B1580" s="116" t="s">
        <v>873</v>
      </c>
      <c r="C1580" s="117" t="s">
        <v>874</v>
      </c>
      <c r="D1580" s="116" t="s">
        <v>125</v>
      </c>
      <c r="E1580" s="116" t="s">
        <v>127</v>
      </c>
      <c r="F1580" s="118">
        <v>4.0399999999999998E-2</v>
      </c>
      <c r="G1580" s="119">
        <v>31.1</v>
      </c>
      <c r="H1580" s="119">
        <v>1.26</v>
      </c>
    </row>
    <row r="1581" spans="1:8">
      <c r="B1581" s="116" t="s">
        <v>852</v>
      </c>
      <c r="C1581" s="117" t="s">
        <v>853</v>
      </c>
      <c r="D1581" s="116" t="s">
        <v>125</v>
      </c>
      <c r="E1581" s="116" t="s">
        <v>127</v>
      </c>
      <c r="F1581" s="118">
        <v>0.1211</v>
      </c>
      <c r="G1581" s="119">
        <v>23.4</v>
      </c>
      <c r="H1581" s="119">
        <v>2.83</v>
      </c>
    </row>
    <row r="1582" spans="1:8" ht="12.75" customHeight="1">
      <c r="B1582" s="103"/>
      <c r="C1582" s="103"/>
      <c r="D1582" s="103"/>
      <c r="E1582" s="103"/>
      <c r="F1582" s="408" t="s">
        <v>837</v>
      </c>
      <c r="G1582" s="408"/>
      <c r="H1582" s="120">
        <v>4.09</v>
      </c>
    </row>
    <row r="1583" spans="1:8">
      <c r="B1583" s="407" t="s">
        <v>813</v>
      </c>
      <c r="C1583" s="407"/>
      <c r="D1583" s="102" t="s">
        <v>806</v>
      </c>
      <c r="E1583" s="102" t="s">
        <v>807</v>
      </c>
      <c r="F1583" s="102" t="s">
        <v>808</v>
      </c>
      <c r="G1583" s="102" t="s">
        <v>809</v>
      </c>
      <c r="H1583" s="102" t="s">
        <v>810</v>
      </c>
    </row>
    <row r="1584" spans="1:8">
      <c r="B1584" s="116" t="s">
        <v>505</v>
      </c>
      <c r="C1584" s="117" t="s">
        <v>506</v>
      </c>
      <c r="D1584" s="116" t="s">
        <v>125</v>
      </c>
      <c r="E1584" s="116" t="s">
        <v>174</v>
      </c>
      <c r="F1584" s="118">
        <v>0.09</v>
      </c>
      <c r="G1584" s="119">
        <v>92.57</v>
      </c>
      <c r="H1584" s="119">
        <v>8.33</v>
      </c>
    </row>
    <row r="1585" spans="1:8">
      <c r="B1585" s="103"/>
      <c r="C1585" s="103"/>
      <c r="D1585" s="103"/>
      <c r="E1585" s="103"/>
      <c r="F1585" s="408" t="s">
        <v>814</v>
      </c>
      <c r="G1585" s="408"/>
      <c r="H1585" s="120">
        <v>8.33</v>
      </c>
    </row>
    <row r="1586" spans="1:8" ht="12.75" customHeight="1">
      <c r="B1586" s="103"/>
      <c r="C1586" s="103"/>
      <c r="D1586" s="103"/>
      <c r="E1586" s="103"/>
      <c r="F1586" s="409" t="s">
        <v>585</v>
      </c>
      <c r="G1586" s="409"/>
      <c r="H1586" s="101">
        <v>104.31</v>
      </c>
    </row>
    <row r="1587" spans="1:8">
      <c r="B1587" s="142"/>
      <c r="C1587" s="142"/>
      <c r="D1587" s="142"/>
      <c r="E1587" s="142"/>
      <c r="F1587" s="410"/>
      <c r="G1587" s="410"/>
      <c r="H1587" s="410"/>
    </row>
    <row r="1588" spans="1:8" s="245" customFormat="1" ht="12.75" customHeight="1">
      <c r="A1588" s="179" t="s">
        <v>2961</v>
      </c>
      <c r="B1588" s="179">
        <f>VLOOKUP(A1588,ORÇAMENTO!$A$15:$F$743,2,FALSE)</f>
        <v>102990</v>
      </c>
      <c r="C1588" s="404" t="str">
        <f>VLOOKUP(B1588,ORÇAMENTO!$B$15:$F$743,2,FALSE)</f>
        <v>CANALETA MEIA CANA PRÉ-MOLDADA DE CONCRETO (D = 30 CM) - FORNECIMENTO E INSTALAÇÃO. AF_08/2021</v>
      </c>
      <c r="D1588" s="405"/>
      <c r="E1588" s="405"/>
      <c r="F1588" s="405"/>
      <c r="G1588" s="406"/>
      <c r="H1588" s="121" t="str">
        <f>VLOOKUP(B1588,ORÇAMENTO!$B$15:$F$743,4,FALSE)</f>
        <v>M</v>
      </c>
    </row>
    <row r="1589" spans="1:8">
      <c r="B1589" s="407" t="s">
        <v>820</v>
      </c>
      <c r="C1589" s="407"/>
      <c r="D1589" s="102" t="s">
        <v>806</v>
      </c>
      <c r="E1589" s="102" t="s">
        <v>807</v>
      </c>
      <c r="F1589" s="102" t="s">
        <v>808</v>
      </c>
      <c r="G1589" s="102" t="s">
        <v>809</v>
      </c>
      <c r="H1589" s="102" t="s">
        <v>810</v>
      </c>
    </row>
    <row r="1590" spans="1:8" ht="25.5">
      <c r="B1590" s="116" t="s">
        <v>3681</v>
      </c>
      <c r="C1590" s="117" t="s">
        <v>3682</v>
      </c>
      <c r="D1590" s="116" t="s">
        <v>125</v>
      </c>
      <c r="E1590" s="116" t="s">
        <v>180</v>
      </c>
      <c r="F1590" s="118">
        <v>1.03</v>
      </c>
      <c r="G1590" s="119">
        <v>25.18</v>
      </c>
      <c r="H1590" s="119">
        <v>25.94</v>
      </c>
    </row>
    <row r="1591" spans="1:8">
      <c r="B1591" s="103"/>
      <c r="C1591" s="103"/>
      <c r="D1591" s="103"/>
      <c r="E1591" s="103"/>
      <c r="F1591" s="408" t="s">
        <v>831</v>
      </c>
      <c r="G1591" s="408"/>
      <c r="H1591" s="120">
        <v>25.94</v>
      </c>
    </row>
    <row r="1592" spans="1:8" ht="12.75" customHeight="1">
      <c r="B1592" s="407" t="s">
        <v>834</v>
      </c>
      <c r="C1592" s="407"/>
      <c r="D1592" s="102" t="s">
        <v>806</v>
      </c>
      <c r="E1592" s="102" t="s">
        <v>807</v>
      </c>
      <c r="F1592" s="102" t="s">
        <v>808</v>
      </c>
      <c r="G1592" s="102" t="s">
        <v>809</v>
      </c>
      <c r="H1592" s="102" t="s">
        <v>810</v>
      </c>
    </row>
    <row r="1593" spans="1:8">
      <c r="B1593" s="116" t="s">
        <v>873</v>
      </c>
      <c r="C1593" s="117" t="s">
        <v>874</v>
      </c>
      <c r="D1593" s="116" t="s">
        <v>125</v>
      </c>
      <c r="E1593" s="116" t="s">
        <v>127</v>
      </c>
      <c r="F1593" s="118">
        <v>0.28120000000000001</v>
      </c>
      <c r="G1593" s="119">
        <v>31.1</v>
      </c>
      <c r="H1593" s="119">
        <v>8.75</v>
      </c>
    </row>
    <row r="1594" spans="1:8">
      <c r="B1594" s="116" t="s">
        <v>852</v>
      </c>
      <c r="C1594" s="117" t="s">
        <v>853</v>
      </c>
      <c r="D1594" s="116" t="s">
        <v>125</v>
      </c>
      <c r="E1594" s="116" t="s">
        <v>127</v>
      </c>
      <c r="F1594" s="118">
        <v>0.28120000000000001</v>
      </c>
      <c r="G1594" s="119">
        <v>23.4</v>
      </c>
      <c r="H1594" s="119">
        <v>6.58</v>
      </c>
    </row>
    <row r="1595" spans="1:8" ht="12.75" customHeight="1">
      <c r="B1595" s="103"/>
      <c r="C1595" s="103"/>
      <c r="D1595" s="103"/>
      <c r="E1595" s="103"/>
      <c r="F1595" s="408" t="s">
        <v>837</v>
      </c>
      <c r="G1595" s="408"/>
      <c r="H1595" s="120">
        <v>15.33</v>
      </c>
    </row>
    <row r="1596" spans="1:8">
      <c r="B1596" s="407" t="s">
        <v>813</v>
      </c>
      <c r="C1596" s="407"/>
      <c r="D1596" s="102" t="s">
        <v>806</v>
      </c>
      <c r="E1596" s="102" t="s">
        <v>807</v>
      </c>
      <c r="F1596" s="102" t="s">
        <v>808</v>
      </c>
      <c r="G1596" s="102" t="s">
        <v>809</v>
      </c>
      <c r="H1596" s="102" t="s">
        <v>810</v>
      </c>
    </row>
    <row r="1597" spans="1:8" ht="25.5">
      <c r="B1597" s="116" t="s">
        <v>2725</v>
      </c>
      <c r="C1597" s="117" t="s">
        <v>2726</v>
      </c>
      <c r="D1597" s="116" t="s">
        <v>125</v>
      </c>
      <c r="E1597" s="116" t="s">
        <v>174</v>
      </c>
      <c r="F1597" s="118">
        <v>2E-3</v>
      </c>
      <c r="G1597" s="119">
        <v>727.93</v>
      </c>
      <c r="H1597" s="119">
        <v>1.46</v>
      </c>
    </row>
    <row r="1598" spans="1:8">
      <c r="B1598" s="103"/>
      <c r="C1598" s="103"/>
      <c r="D1598" s="103"/>
      <c r="E1598" s="103"/>
      <c r="F1598" s="408" t="s">
        <v>814</v>
      </c>
      <c r="G1598" s="408"/>
      <c r="H1598" s="120">
        <v>1.46</v>
      </c>
    </row>
    <row r="1599" spans="1:8" ht="12.75" customHeight="1">
      <c r="B1599" s="103"/>
      <c r="C1599" s="103"/>
      <c r="D1599" s="103"/>
      <c r="E1599" s="103"/>
      <c r="F1599" s="409" t="s">
        <v>585</v>
      </c>
      <c r="G1599" s="409"/>
      <c r="H1599" s="101">
        <v>42.7</v>
      </c>
    </row>
    <row r="1600" spans="1:8">
      <c r="B1600" s="142"/>
      <c r="C1600" s="142"/>
      <c r="D1600" s="142"/>
      <c r="E1600" s="142"/>
      <c r="F1600" s="410"/>
      <c r="G1600" s="410"/>
      <c r="H1600" s="410"/>
    </row>
    <row r="1601" spans="1:8" s="245" customFormat="1" ht="12.75" customHeight="1">
      <c r="A1601" s="179" t="s">
        <v>307</v>
      </c>
      <c r="B1601" s="179">
        <f>VLOOKUP(A1601,ORÇAMENTO!$A$15:$F$743,2,FALSE)</f>
        <v>103316</v>
      </c>
      <c r="C1601" s="404" t="str">
        <f>VLOOKUP(B1601,ORÇAMENTO!$B$15:$F$743,2,FALSE)</f>
        <v>ALVENARIA DE VEDAÇÃO DE BLOCOS VAZADOS DE CONCRETO DE 9X19X39 CM (ESPESSURA 9 CM) E ARGAMASSA DE ASSENTAMENTO COM PREPARO EM BETONEIRA. AF_12/2021</v>
      </c>
      <c r="D1601" s="405"/>
      <c r="E1601" s="405"/>
      <c r="F1601" s="405"/>
      <c r="G1601" s="406"/>
      <c r="H1601" s="121" t="str">
        <f>VLOOKUP(B1601,ORÇAMENTO!$B$15:$F$743,4,FALSE)</f>
        <v>M2</v>
      </c>
    </row>
    <row r="1602" spans="1:8">
      <c r="B1602" s="407" t="s">
        <v>820</v>
      </c>
      <c r="C1602" s="407"/>
      <c r="D1602" s="102" t="s">
        <v>806</v>
      </c>
      <c r="E1602" s="102" t="s">
        <v>807</v>
      </c>
      <c r="F1602" s="102" t="s">
        <v>808</v>
      </c>
      <c r="G1602" s="102" t="s">
        <v>809</v>
      </c>
      <c r="H1602" s="102" t="s">
        <v>810</v>
      </c>
    </row>
    <row r="1603" spans="1:8">
      <c r="B1603" s="116" t="s">
        <v>887</v>
      </c>
      <c r="C1603" s="117" t="s">
        <v>888</v>
      </c>
      <c r="D1603" s="116" t="s">
        <v>125</v>
      </c>
      <c r="E1603" s="116" t="s">
        <v>150</v>
      </c>
      <c r="F1603" s="118">
        <v>13.6</v>
      </c>
      <c r="G1603" s="119">
        <v>3.37</v>
      </c>
      <c r="H1603" s="119">
        <v>45.83</v>
      </c>
    </row>
    <row r="1604" spans="1:8">
      <c r="B1604" s="116" t="s">
        <v>2316</v>
      </c>
      <c r="C1604" s="117" t="s">
        <v>2317</v>
      </c>
      <c r="D1604" s="116" t="s">
        <v>125</v>
      </c>
      <c r="E1604" s="116" t="s">
        <v>2318</v>
      </c>
      <c r="F1604" s="118">
        <v>5.0000000000000001E-3</v>
      </c>
      <c r="G1604" s="119">
        <v>43.74</v>
      </c>
      <c r="H1604" s="119">
        <v>0.22</v>
      </c>
    </row>
    <row r="1605" spans="1:8" ht="25.5">
      <c r="B1605" s="116" t="s">
        <v>2345</v>
      </c>
      <c r="C1605" s="117" t="s">
        <v>2346</v>
      </c>
      <c r="D1605" s="116" t="s">
        <v>125</v>
      </c>
      <c r="E1605" s="116" t="s">
        <v>180</v>
      </c>
      <c r="F1605" s="118">
        <v>0.42</v>
      </c>
      <c r="G1605" s="119">
        <v>2.33</v>
      </c>
      <c r="H1605" s="119">
        <v>0.98</v>
      </c>
    </row>
    <row r="1606" spans="1:8">
      <c r="B1606" s="103"/>
      <c r="C1606" s="103"/>
      <c r="D1606" s="103"/>
      <c r="E1606" s="103"/>
      <c r="F1606" s="408" t="s">
        <v>831</v>
      </c>
      <c r="G1606" s="408"/>
      <c r="H1606" s="120">
        <v>47.03</v>
      </c>
    </row>
    <row r="1607" spans="1:8" ht="12.75" customHeight="1">
      <c r="B1607" s="407" t="s">
        <v>834</v>
      </c>
      <c r="C1607" s="407"/>
      <c r="D1607" s="102" t="s">
        <v>806</v>
      </c>
      <c r="E1607" s="102" t="s">
        <v>807</v>
      </c>
      <c r="F1607" s="102" t="s">
        <v>808</v>
      </c>
      <c r="G1607" s="102" t="s">
        <v>809</v>
      </c>
      <c r="H1607" s="102" t="s">
        <v>810</v>
      </c>
    </row>
    <row r="1608" spans="1:8">
      <c r="B1608" s="116" t="s">
        <v>873</v>
      </c>
      <c r="C1608" s="117" t="s">
        <v>874</v>
      </c>
      <c r="D1608" s="116" t="s">
        <v>125</v>
      </c>
      <c r="E1608" s="116" t="s">
        <v>127</v>
      </c>
      <c r="F1608" s="118">
        <v>0.73</v>
      </c>
      <c r="G1608" s="119">
        <v>31.1</v>
      </c>
      <c r="H1608" s="119">
        <v>22.7</v>
      </c>
    </row>
    <row r="1609" spans="1:8">
      <c r="B1609" s="116" t="s">
        <v>852</v>
      </c>
      <c r="C1609" s="117" t="s">
        <v>853</v>
      </c>
      <c r="D1609" s="116" t="s">
        <v>125</v>
      </c>
      <c r="E1609" s="116" t="s">
        <v>127</v>
      </c>
      <c r="F1609" s="118">
        <v>0.36499999999999999</v>
      </c>
      <c r="G1609" s="119">
        <v>23.4</v>
      </c>
      <c r="H1609" s="119">
        <v>8.5399999999999991</v>
      </c>
    </row>
    <row r="1610" spans="1:8" ht="12.75" customHeight="1">
      <c r="B1610" s="103"/>
      <c r="C1610" s="103"/>
      <c r="D1610" s="103"/>
      <c r="E1610" s="103"/>
      <c r="F1610" s="408" t="s">
        <v>837</v>
      </c>
      <c r="G1610" s="408"/>
      <c r="H1610" s="120">
        <v>31.24</v>
      </c>
    </row>
    <row r="1611" spans="1:8">
      <c r="B1611" s="407" t="s">
        <v>813</v>
      </c>
      <c r="C1611" s="407"/>
      <c r="D1611" s="102" t="s">
        <v>806</v>
      </c>
      <c r="E1611" s="102" t="s">
        <v>807</v>
      </c>
      <c r="F1611" s="102" t="s">
        <v>808</v>
      </c>
      <c r="G1611" s="102" t="s">
        <v>809</v>
      </c>
      <c r="H1611" s="102" t="s">
        <v>810</v>
      </c>
    </row>
    <row r="1612" spans="1:8" ht="38.25">
      <c r="B1612" s="116" t="s">
        <v>2321</v>
      </c>
      <c r="C1612" s="117" t="s">
        <v>2322</v>
      </c>
      <c r="D1612" s="116" t="s">
        <v>125</v>
      </c>
      <c r="E1612" s="116" t="s">
        <v>174</v>
      </c>
      <c r="F1612" s="118">
        <v>8.6999999999999994E-3</v>
      </c>
      <c r="G1612" s="119">
        <v>735.55</v>
      </c>
      <c r="H1612" s="119">
        <v>6.4</v>
      </c>
    </row>
    <row r="1613" spans="1:8">
      <c r="B1613" s="103"/>
      <c r="C1613" s="103"/>
      <c r="D1613" s="103"/>
      <c r="E1613" s="103"/>
      <c r="F1613" s="408" t="s">
        <v>814</v>
      </c>
      <c r="G1613" s="408"/>
      <c r="H1613" s="120">
        <v>6.4</v>
      </c>
    </row>
    <row r="1614" spans="1:8" ht="12.75" customHeight="1">
      <c r="B1614" s="103"/>
      <c r="C1614" s="103"/>
      <c r="D1614" s="103"/>
      <c r="E1614" s="103"/>
      <c r="F1614" s="409" t="s">
        <v>585</v>
      </c>
      <c r="G1614" s="409"/>
      <c r="H1614" s="101">
        <v>84.64</v>
      </c>
    </row>
    <row r="1615" spans="1:8">
      <c r="B1615" s="142"/>
      <c r="C1615" s="142"/>
      <c r="D1615" s="142"/>
      <c r="E1615" s="142"/>
      <c r="F1615" s="410"/>
      <c r="G1615" s="410"/>
      <c r="H1615" s="410"/>
    </row>
    <row r="1616" spans="1:8" s="245" customFormat="1" ht="12.75" customHeight="1">
      <c r="A1616" s="179" t="s">
        <v>309</v>
      </c>
      <c r="B1616" s="179">
        <f>VLOOKUP(A1616,ORÇAMENTO!$A$15:$F$743,2,FALSE)</f>
        <v>103342</v>
      </c>
      <c r="C1616" s="404" t="str">
        <f>VLOOKUP(B1616,ORÇAMENTO!$B$15:$F$743,2,FALSE)</f>
        <v>ALVENARIA DE VEDAÇÃO DE BLOCOS VAZADOS DE CONCRETO DE 14X19X29 CM (ESPESSURA 14 CM) E ARGAMASSA DE ASSENTAMENTO COM PREPARO EM BETONEIRA. AF_12/2021</v>
      </c>
      <c r="D1616" s="405"/>
      <c r="E1616" s="405"/>
      <c r="F1616" s="405"/>
      <c r="G1616" s="406"/>
      <c r="H1616" s="121" t="str">
        <f>VLOOKUP(B1616,ORÇAMENTO!$B$15:$F$743,4,FALSE)</f>
        <v>M2</v>
      </c>
    </row>
    <row r="1617" spans="1:8">
      <c r="B1617" s="407" t="s">
        <v>820</v>
      </c>
      <c r="C1617" s="407"/>
      <c r="D1617" s="102" t="s">
        <v>806</v>
      </c>
      <c r="E1617" s="102" t="s">
        <v>807</v>
      </c>
      <c r="F1617" s="102" t="s">
        <v>808</v>
      </c>
      <c r="G1617" s="102" t="s">
        <v>809</v>
      </c>
      <c r="H1617" s="102" t="s">
        <v>810</v>
      </c>
    </row>
    <row r="1618" spans="1:8">
      <c r="B1618" s="116" t="s">
        <v>2314</v>
      </c>
      <c r="C1618" s="117" t="s">
        <v>2315</v>
      </c>
      <c r="D1618" s="116" t="s">
        <v>125</v>
      </c>
      <c r="E1618" s="116" t="s">
        <v>150</v>
      </c>
      <c r="F1618" s="118">
        <v>18.14</v>
      </c>
      <c r="G1618" s="119">
        <v>3.82</v>
      </c>
      <c r="H1618" s="119">
        <v>69.290000000000006</v>
      </c>
    </row>
    <row r="1619" spans="1:8">
      <c r="B1619" s="116" t="s">
        <v>2316</v>
      </c>
      <c r="C1619" s="117" t="s">
        <v>2317</v>
      </c>
      <c r="D1619" s="116" t="s">
        <v>125</v>
      </c>
      <c r="E1619" s="116" t="s">
        <v>2318</v>
      </c>
      <c r="F1619" s="118">
        <v>0.01</v>
      </c>
      <c r="G1619" s="119">
        <v>43.74</v>
      </c>
      <c r="H1619" s="119">
        <v>0.44</v>
      </c>
    </row>
    <row r="1620" spans="1:8" ht="25.5">
      <c r="B1620" s="116" t="s">
        <v>2319</v>
      </c>
      <c r="C1620" s="117" t="s">
        <v>2320</v>
      </c>
      <c r="D1620" s="116" t="s">
        <v>125</v>
      </c>
      <c r="E1620" s="116" t="s">
        <v>180</v>
      </c>
      <c r="F1620" s="118">
        <v>0.42</v>
      </c>
      <c r="G1620" s="119">
        <v>3.69</v>
      </c>
      <c r="H1620" s="119">
        <v>1.55</v>
      </c>
    </row>
    <row r="1621" spans="1:8">
      <c r="B1621" s="103"/>
      <c r="C1621" s="103"/>
      <c r="D1621" s="103"/>
      <c r="E1621" s="103"/>
      <c r="F1621" s="408" t="s">
        <v>831</v>
      </c>
      <c r="G1621" s="408"/>
      <c r="H1621" s="120">
        <v>71.28</v>
      </c>
    </row>
    <row r="1622" spans="1:8" ht="12.75" customHeight="1">
      <c r="B1622" s="407" t="s">
        <v>834</v>
      </c>
      <c r="C1622" s="407"/>
      <c r="D1622" s="102" t="s">
        <v>806</v>
      </c>
      <c r="E1622" s="102" t="s">
        <v>807</v>
      </c>
      <c r="F1622" s="102" t="s">
        <v>808</v>
      </c>
      <c r="G1622" s="102" t="s">
        <v>809</v>
      </c>
      <c r="H1622" s="102" t="s">
        <v>810</v>
      </c>
    </row>
    <row r="1623" spans="1:8">
      <c r="B1623" s="116" t="s">
        <v>873</v>
      </c>
      <c r="C1623" s="117" t="s">
        <v>874</v>
      </c>
      <c r="D1623" s="116" t="s">
        <v>125</v>
      </c>
      <c r="E1623" s="116" t="s">
        <v>127</v>
      </c>
      <c r="F1623" s="118">
        <v>1.1299999999999999</v>
      </c>
      <c r="G1623" s="119">
        <v>31.1</v>
      </c>
      <c r="H1623" s="119">
        <v>35.14</v>
      </c>
    </row>
    <row r="1624" spans="1:8">
      <c r="B1624" s="116" t="s">
        <v>852</v>
      </c>
      <c r="C1624" s="117" t="s">
        <v>853</v>
      </c>
      <c r="D1624" s="116" t="s">
        <v>125</v>
      </c>
      <c r="E1624" s="116" t="s">
        <v>127</v>
      </c>
      <c r="F1624" s="118">
        <v>0.56499999999999995</v>
      </c>
      <c r="G1624" s="119">
        <v>23.4</v>
      </c>
      <c r="H1624" s="119">
        <v>13.22</v>
      </c>
    </row>
    <row r="1625" spans="1:8" ht="12.75" customHeight="1">
      <c r="B1625" s="103"/>
      <c r="C1625" s="103"/>
      <c r="D1625" s="103"/>
      <c r="E1625" s="103"/>
      <c r="F1625" s="408" t="s">
        <v>837</v>
      </c>
      <c r="G1625" s="408"/>
      <c r="H1625" s="120">
        <v>48.36</v>
      </c>
    </row>
    <row r="1626" spans="1:8">
      <c r="B1626" s="407" t="s">
        <v>813</v>
      </c>
      <c r="C1626" s="407"/>
      <c r="D1626" s="102" t="s">
        <v>806</v>
      </c>
      <c r="E1626" s="102" t="s">
        <v>807</v>
      </c>
      <c r="F1626" s="102" t="s">
        <v>808</v>
      </c>
      <c r="G1626" s="102" t="s">
        <v>809</v>
      </c>
      <c r="H1626" s="102" t="s">
        <v>810</v>
      </c>
    </row>
    <row r="1627" spans="1:8" ht="38.25">
      <c r="B1627" s="116" t="s">
        <v>2321</v>
      </c>
      <c r="C1627" s="117" t="s">
        <v>2322</v>
      </c>
      <c r="D1627" s="116" t="s">
        <v>125</v>
      </c>
      <c r="E1627" s="116" t="s">
        <v>174</v>
      </c>
      <c r="F1627" s="118">
        <v>1.1299999999999999E-2</v>
      </c>
      <c r="G1627" s="119">
        <v>735.55</v>
      </c>
      <c r="H1627" s="119">
        <v>8.31</v>
      </c>
    </row>
    <row r="1628" spans="1:8">
      <c r="B1628" s="103"/>
      <c r="C1628" s="103"/>
      <c r="D1628" s="103"/>
      <c r="E1628" s="103"/>
      <c r="F1628" s="408" t="s">
        <v>814</v>
      </c>
      <c r="G1628" s="408"/>
      <c r="H1628" s="120">
        <v>8.31</v>
      </c>
    </row>
    <row r="1629" spans="1:8" ht="12.75" customHeight="1">
      <c r="B1629" s="103"/>
      <c r="C1629" s="103"/>
      <c r="D1629" s="103"/>
      <c r="E1629" s="103"/>
      <c r="F1629" s="409" t="s">
        <v>585</v>
      </c>
      <c r="G1629" s="409"/>
      <c r="H1629" s="101">
        <v>127.93</v>
      </c>
    </row>
    <row r="1630" spans="1:8">
      <c r="B1630" s="142"/>
      <c r="C1630" s="142"/>
      <c r="D1630" s="142"/>
      <c r="E1630" s="142"/>
      <c r="F1630" s="410"/>
      <c r="G1630" s="410"/>
      <c r="H1630" s="410"/>
    </row>
    <row r="1631" spans="1:8" s="245" customFormat="1" ht="12.75" customHeight="1">
      <c r="A1631" s="179" t="s">
        <v>311</v>
      </c>
      <c r="B1631" s="179">
        <f>VLOOKUP(A1631,ORÇAMENTO!$A$15:$F$743,2,FALSE)</f>
        <v>103320</v>
      </c>
      <c r="C1631" s="404" t="str">
        <f>VLOOKUP(B1631,ORÇAMENTO!$B$15:$F$743,2,FALSE)</f>
        <v>ALVENARIA DE VEDAÇÃO DE BLOCOS VAZADOS DE CONCRETO DE 19X19X39 CM (ESPESSURA 19 CM) E ARGAMASSA DE ASSENTAMENTO COM PREPARO EM BETONEIRA. AF_12/2021</v>
      </c>
      <c r="D1631" s="405"/>
      <c r="E1631" s="405"/>
      <c r="F1631" s="405"/>
      <c r="G1631" s="406"/>
      <c r="H1631" s="121" t="str">
        <f>VLOOKUP(B1631,ORÇAMENTO!$B$15:$F$743,4,FALSE)</f>
        <v>M2</v>
      </c>
    </row>
    <row r="1632" spans="1:8">
      <c r="B1632" s="407" t="s">
        <v>820</v>
      </c>
      <c r="C1632" s="407"/>
      <c r="D1632" s="102" t="s">
        <v>806</v>
      </c>
      <c r="E1632" s="102" t="s">
        <v>807</v>
      </c>
      <c r="F1632" s="102" t="s">
        <v>808</v>
      </c>
      <c r="G1632" s="102" t="s">
        <v>809</v>
      </c>
      <c r="H1632" s="102" t="s">
        <v>810</v>
      </c>
    </row>
    <row r="1633" spans="1:8">
      <c r="B1633" s="116" t="s">
        <v>889</v>
      </c>
      <c r="C1633" s="117" t="s">
        <v>890</v>
      </c>
      <c r="D1633" s="116" t="s">
        <v>125</v>
      </c>
      <c r="E1633" s="116" t="s">
        <v>150</v>
      </c>
      <c r="F1633" s="118">
        <v>13.6</v>
      </c>
      <c r="G1633" s="119">
        <v>5.22</v>
      </c>
      <c r="H1633" s="119">
        <v>70.989999999999995</v>
      </c>
    </row>
    <row r="1634" spans="1:8">
      <c r="B1634" s="116" t="s">
        <v>2316</v>
      </c>
      <c r="C1634" s="117" t="s">
        <v>2317</v>
      </c>
      <c r="D1634" s="116" t="s">
        <v>125</v>
      </c>
      <c r="E1634" s="116" t="s">
        <v>2318</v>
      </c>
      <c r="F1634" s="118">
        <v>0.01</v>
      </c>
      <c r="G1634" s="119">
        <v>43.74</v>
      </c>
      <c r="H1634" s="119">
        <v>0.44</v>
      </c>
    </row>
    <row r="1635" spans="1:8" ht="25.5">
      <c r="B1635" s="116" t="s">
        <v>2323</v>
      </c>
      <c r="C1635" s="117" t="s">
        <v>2324</v>
      </c>
      <c r="D1635" s="116" t="s">
        <v>125</v>
      </c>
      <c r="E1635" s="116" t="s">
        <v>180</v>
      </c>
      <c r="F1635" s="118">
        <v>0.42</v>
      </c>
      <c r="G1635" s="119">
        <v>6.05</v>
      </c>
      <c r="H1635" s="119">
        <v>2.54</v>
      </c>
    </row>
    <row r="1636" spans="1:8">
      <c r="B1636" s="103"/>
      <c r="C1636" s="103"/>
      <c r="D1636" s="103"/>
      <c r="E1636" s="103"/>
      <c r="F1636" s="408" t="s">
        <v>831</v>
      </c>
      <c r="G1636" s="408"/>
      <c r="H1636" s="120">
        <v>73.97</v>
      </c>
    </row>
    <row r="1637" spans="1:8" ht="12.75" customHeight="1">
      <c r="B1637" s="407" t="s">
        <v>834</v>
      </c>
      <c r="C1637" s="407"/>
      <c r="D1637" s="102" t="s">
        <v>806</v>
      </c>
      <c r="E1637" s="102" t="s">
        <v>807</v>
      </c>
      <c r="F1637" s="102" t="s">
        <v>808</v>
      </c>
      <c r="G1637" s="102" t="s">
        <v>809</v>
      </c>
      <c r="H1637" s="102" t="s">
        <v>810</v>
      </c>
    </row>
    <row r="1638" spans="1:8">
      <c r="B1638" s="116" t="s">
        <v>873</v>
      </c>
      <c r="C1638" s="117" t="s">
        <v>874</v>
      </c>
      <c r="D1638" s="116" t="s">
        <v>125</v>
      </c>
      <c r="E1638" s="116" t="s">
        <v>127</v>
      </c>
      <c r="F1638" s="118">
        <v>1.1299999999999999</v>
      </c>
      <c r="G1638" s="119">
        <v>31.1</v>
      </c>
      <c r="H1638" s="119">
        <v>35.14</v>
      </c>
    </row>
    <row r="1639" spans="1:8">
      <c r="B1639" s="116" t="s">
        <v>852</v>
      </c>
      <c r="C1639" s="117" t="s">
        <v>853</v>
      </c>
      <c r="D1639" s="116" t="s">
        <v>125</v>
      </c>
      <c r="E1639" s="116" t="s">
        <v>127</v>
      </c>
      <c r="F1639" s="118">
        <v>0.56499999999999995</v>
      </c>
      <c r="G1639" s="119">
        <v>23.4</v>
      </c>
      <c r="H1639" s="119">
        <v>13.22</v>
      </c>
    </row>
    <row r="1640" spans="1:8" ht="12.75" customHeight="1">
      <c r="B1640" s="103"/>
      <c r="C1640" s="103"/>
      <c r="D1640" s="103"/>
      <c r="E1640" s="103"/>
      <c r="F1640" s="408" t="s">
        <v>837</v>
      </c>
      <c r="G1640" s="408"/>
      <c r="H1640" s="120">
        <v>48.36</v>
      </c>
    </row>
    <row r="1641" spans="1:8">
      <c r="B1641" s="407" t="s">
        <v>813</v>
      </c>
      <c r="C1641" s="407"/>
      <c r="D1641" s="102" t="s">
        <v>806</v>
      </c>
      <c r="E1641" s="102" t="s">
        <v>807</v>
      </c>
      <c r="F1641" s="102" t="s">
        <v>808</v>
      </c>
      <c r="G1641" s="102" t="s">
        <v>809</v>
      </c>
      <c r="H1641" s="102" t="s">
        <v>810</v>
      </c>
    </row>
    <row r="1642" spans="1:8" ht="38.25">
      <c r="B1642" s="116" t="s">
        <v>2321</v>
      </c>
      <c r="C1642" s="117" t="s">
        <v>2322</v>
      </c>
      <c r="D1642" s="116" t="s">
        <v>125</v>
      </c>
      <c r="E1642" s="116" t="s">
        <v>174</v>
      </c>
      <c r="F1642" s="118">
        <v>1.2800000000000001E-2</v>
      </c>
      <c r="G1642" s="119">
        <v>735.55</v>
      </c>
      <c r="H1642" s="119">
        <v>9.42</v>
      </c>
    </row>
    <row r="1643" spans="1:8">
      <c r="B1643" s="103"/>
      <c r="C1643" s="103"/>
      <c r="D1643" s="103"/>
      <c r="E1643" s="103"/>
      <c r="F1643" s="408" t="s">
        <v>814</v>
      </c>
      <c r="G1643" s="408"/>
      <c r="H1643" s="120">
        <v>9.42</v>
      </c>
    </row>
    <row r="1644" spans="1:8" ht="12.75" customHeight="1">
      <c r="B1644" s="103"/>
      <c r="C1644" s="103"/>
      <c r="D1644" s="103"/>
      <c r="E1644" s="103"/>
      <c r="F1644" s="409" t="s">
        <v>585</v>
      </c>
      <c r="G1644" s="409"/>
      <c r="H1644" s="101">
        <v>131.72999999999999</v>
      </c>
    </row>
    <row r="1645" spans="1:8">
      <c r="B1645" s="142"/>
      <c r="C1645" s="142"/>
      <c r="D1645" s="142"/>
      <c r="E1645" s="142"/>
      <c r="F1645" s="410"/>
      <c r="G1645" s="410"/>
      <c r="H1645" s="410"/>
    </row>
    <row r="1646" spans="1:8" s="245" customFormat="1" ht="12.75" customHeight="1">
      <c r="A1646" s="179" t="s">
        <v>313</v>
      </c>
      <c r="B1646" s="179">
        <f>VLOOKUP(A1646,ORÇAMENTO!$A$15:$F$743,2,FALSE)</f>
        <v>93202</v>
      </c>
      <c r="C1646" s="404" t="str">
        <f>VLOOKUP(B1646,ORÇAMENTO!$B$15:$F$743,2,FALSE)</f>
        <v>FIXAÇÃO (ENCUNHAMENTO) DE ALVENARIA DE VEDAÇÃO COM TIJOLO MACIÇO. AF_03/2024</v>
      </c>
      <c r="D1646" s="405"/>
      <c r="E1646" s="405"/>
      <c r="F1646" s="405"/>
      <c r="G1646" s="406"/>
      <c r="H1646" s="121" t="str">
        <f>VLOOKUP(B1646,ORÇAMENTO!$B$15:$F$743,4,FALSE)</f>
        <v>M</v>
      </c>
    </row>
    <row r="1647" spans="1:8">
      <c r="B1647" s="407" t="s">
        <v>820</v>
      </c>
      <c r="C1647" s="407"/>
      <c r="D1647" s="102" t="s">
        <v>806</v>
      </c>
      <c r="E1647" s="102" t="s">
        <v>807</v>
      </c>
      <c r="F1647" s="102" t="s">
        <v>808</v>
      </c>
      <c r="G1647" s="102" t="s">
        <v>809</v>
      </c>
      <c r="H1647" s="102" t="s">
        <v>810</v>
      </c>
    </row>
    <row r="1648" spans="1:8">
      <c r="B1648" s="116" t="s">
        <v>2347</v>
      </c>
      <c r="C1648" s="117" t="s">
        <v>2348</v>
      </c>
      <c r="D1648" s="116" t="s">
        <v>125</v>
      </c>
      <c r="E1648" s="116" t="s">
        <v>150</v>
      </c>
      <c r="F1648" s="118">
        <v>11.661</v>
      </c>
      <c r="G1648" s="119">
        <v>0.76</v>
      </c>
      <c r="H1648" s="119">
        <v>8.86</v>
      </c>
    </row>
    <row r="1649" spans="1:8">
      <c r="B1649" s="103"/>
      <c r="C1649" s="103"/>
      <c r="D1649" s="103"/>
      <c r="E1649" s="103"/>
      <c r="F1649" s="408" t="s">
        <v>831</v>
      </c>
      <c r="G1649" s="408"/>
      <c r="H1649" s="120">
        <v>8.86</v>
      </c>
    </row>
    <row r="1650" spans="1:8" ht="12.75" customHeight="1">
      <c r="B1650" s="407" t="s">
        <v>834</v>
      </c>
      <c r="C1650" s="407"/>
      <c r="D1650" s="102" t="s">
        <v>806</v>
      </c>
      <c r="E1650" s="102" t="s">
        <v>807</v>
      </c>
      <c r="F1650" s="102" t="s">
        <v>808</v>
      </c>
      <c r="G1650" s="102" t="s">
        <v>809</v>
      </c>
      <c r="H1650" s="102" t="s">
        <v>810</v>
      </c>
    </row>
    <row r="1651" spans="1:8">
      <c r="B1651" s="116" t="s">
        <v>873</v>
      </c>
      <c r="C1651" s="117" t="s">
        <v>874</v>
      </c>
      <c r="D1651" s="116" t="s">
        <v>125</v>
      </c>
      <c r="E1651" s="116" t="s">
        <v>127</v>
      </c>
      <c r="F1651" s="118">
        <v>0.56000000000000005</v>
      </c>
      <c r="G1651" s="119">
        <v>31.1</v>
      </c>
      <c r="H1651" s="119">
        <v>17.420000000000002</v>
      </c>
    </row>
    <row r="1652" spans="1:8">
      <c r="B1652" s="116" t="s">
        <v>852</v>
      </c>
      <c r="C1652" s="117" t="s">
        <v>853</v>
      </c>
      <c r="D1652" s="116" t="s">
        <v>125</v>
      </c>
      <c r="E1652" s="116" t="s">
        <v>127</v>
      </c>
      <c r="F1652" s="118">
        <v>0.105</v>
      </c>
      <c r="G1652" s="119">
        <v>23.4</v>
      </c>
      <c r="H1652" s="119">
        <v>2.46</v>
      </c>
    </row>
    <row r="1653" spans="1:8" ht="12.75" customHeight="1">
      <c r="B1653" s="103"/>
      <c r="C1653" s="103"/>
      <c r="D1653" s="103"/>
      <c r="E1653" s="103"/>
      <c r="F1653" s="408" t="s">
        <v>837</v>
      </c>
      <c r="G1653" s="408"/>
      <c r="H1653" s="120">
        <v>19.88</v>
      </c>
    </row>
    <row r="1654" spans="1:8">
      <c r="B1654" s="407" t="s">
        <v>813</v>
      </c>
      <c r="C1654" s="407"/>
      <c r="D1654" s="102" t="s">
        <v>806</v>
      </c>
      <c r="E1654" s="102" t="s">
        <v>807</v>
      </c>
      <c r="F1654" s="102" t="s">
        <v>808</v>
      </c>
      <c r="G1654" s="102" t="s">
        <v>809</v>
      </c>
      <c r="H1654" s="102" t="s">
        <v>810</v>
      </c>
    </row>
    <row r="1655" spans="1:8" ht="38.25">
      <c r="B1655" s="116" t="s">
        <v>2349</v>
      </c>
      <c r="C1655" s="117" t="s">
        <v>2350</v>
      </c>
      <c r="D1655" s="116" t="s">
        <v>125</v>
      </c>
      <c r="E1655" s="116" t="s">
        <v>174</v>
      </c>
      <c r="F1655" s="118">
        <v>5.1999999999999998E-3</v>
      </c>
      <c r="G1655" s="119">
        <v>704.28</v>
      </c>
      <c r="H1655" s="119">
        <v>3.66</v>
      </c>
    </row>
    <row r="1656" spans="1:8">
      <c r="B1656" s="103"/>
      <c r="C1656" s="103"/>
      <c r="D1656" s="103"/>
      <c r="E1656" s="103"/>
      <c r="F1656" s="408" t="s">
        <v>814</v>
      </c>
      <c r="G1656" s="408"/>
      <c r="H1656" s="120">
        <v>3.66</v>
      </c>
    </row>
    <row r="1657" spans="1:8" ht="12.75" customHeight="1">
      <c r="B1657" s="103"/>
      <c r="C1657" s="103"/>
      <c r="D1657" s="103"/>
      <c r="E1657" s="103"/>
      <c r="F1657" s="409" t="s">
        <v>585</v>
      </c>
      <c r="G1657" s="409"/>
      <c r="H1657" s="101">
        <v>32.380000000000003</v>
      </c>
    </row>
    <row r="1658" spans="1:8">
      <c r="B1658" s="142"/>
      <c r="C1658" s="142"/>
      <c r="D1658" s="142"/>
      <c r="E1658" s="142"/>
      <c r="F1658" s="410"/>
      <c r="G1658" s="410"/>
      <c r="H1658" s="410"/>
    </row>
    <row r="1659" spans="1:8" s="245" customFormat="1" ht="12.75" customHeight="1">
      <c r="A1659" s="179" t="s">
        <v>592</v>
      </c>
      <c r="B1659" s="179">
        <f>VLOOKUP(A1659,ORÇAMENTO!$A$15:$F$743,2,FALSE)</f>
        <v>93199</v>
      </c>
      <c r="C1659" s="404" t="str">
        <f>VLOOKUP(B1659,ORÇAMENTO!$B$15:$F$743,2,FALSE)</f>
        <v>VERGA E CONTRAVERGA MOLDADA IN LOCO COM UTILIZAÇÃO DE BLOCOS CANALETA</v>
      </c>
      <c r="D1659" s="405"/>
      <c r="E1659" s="405"/>
      <c r="F1659" s="405"/>
      <c r="G1659" s="406"/>
      <c r="H1659" s="121" t="str">
        <f>VLOOKUP(B1659,ORÇAMENTO!$B$15:$F$743,4,FALSE)</f>
        <v>M</v>
      </c>
    </row>
    <row r="1660" spans="1:8">
      <c r="B1660" s="407" t="s">
        <v>820</v>
      </c>
      <c r="C1660" s="407"/>
      <c r="D1660" s="102" t="s">
        <v>806</v>
      </c>
      <c r="E1660" s="102" t="s">
        <v>807</v>
      </c>
      <c r="F1660" s="102" t="s">
        <v>808</v>
      </c>
      <c r="G1660" s="102" t="s">
        <v>809</v>
      </c>
      <c r="H1660" s="102" t="s">
        <v>810</v>
      </c>
    </row>
    <row r="1661" spans="1:8">
      <c r="B1661" s="116" t="s">
        <v>2351</v>
      </c>
      <c r="C1661" s="117" t="s">
        <v>2352</v>
      </c>
      <c r="D1661" s="116" t="s">
        <v>125</v>
      </c>
      <c r="E1661" s="116" t="s">
        <v>150</v>
      </c>
      <c r="F1661" s="118">
        <v>5.34</v>
      </c>
      <c r="G1661" s="119">
        <v>2.1</v>
      </c>
      <c r="H1661" s="119">
        <v>11.21</v>
      </c>
    </row>
    <row r="1662" spans="1:8">
      <c r="B1662" s="103"/>
      <c r="C1662" s="103"/>
      <c r="D1662" s="103"/>
      <c r="E1662" s="103"/>
      <c r="F1662" s="408" t="s">
        <v>831</v>
      </c>
      <c r="G1662" s="408"/>
      <c r="H1662" s="120">
        <v>11.21</v>
      </c>
    </row>
    <row r="1663" spans="1:8" ht="12.75" customHeight="1">
      <c r="B1663" s="407" t="s">
        <v>834</v>
      </c>
      <c r="C1663" s="407"/>
      <c r="D1663" s="102" t="s">
        <v>806</v>
      </c>
      <c r="E1663" s="102" t="s">
        <v>807</v>
      </c>
      <c r="F1663" s="102" t="s">
        <v>808</v>
      </c>
      <c r="G1663" s="102" t="s">
        <v>809</v>
      </c>
      <c r="H1663" s="102" t="s">
        <v>810</v>
      </c>
    </row>
    <row r="1664" spans="1:8">
      <c r="B1664" s="116" t="s">
        <v>873</v>
      </c>
      <c r="C1664" s="117" t="s">
        <v>874</v>
      </c>
      <c r="D1664" s="116" t="s">
        <v>125</v>
      </c>
      <c r="E1664" s="116" t="s">
        <v>127</v>
      </c>
      <c r="F1664" s="118">
        <v>0.13600000000000001</v>
      </c>
      <c r="G1664" s="119">
        <v>31.1</v>
      </c>
      <c r="H1664" s="119">
        <v>4.2300000000000004</v>
      </c>
    </row>
    <row r="1665" spans="1:8">
      <c r="B1665" s="116" t="s">
        <v>852</v>
      </c>
      <c r="C1665" s="117" t="s">
        <v>853</v>
      </c>
      <c r="D1665" s="116" t="s">
        <v>125</v>
      </c>
      <c r="E1665" s="116" t="s">
        <v>127</v>
      </c>
      <c r="F1665" s="118">
        <v>6.8000000000000005E-2</v>
      </c>
      <c r="G1665" s="119">
        <v>23.4</v>
      </c>
      <c r="H1665" s="119">
        <v>1.59</v>
      </c>
    </row>
    <row r="1666" spans="1:8" ht="12.75" customHeight="1">
      <c r="B1666" s="103"/>
      <c r="C1666" s="103"/>
      <c r="D1666" s="103"/>
      <c r="E1666" s="103"/>
      <c r="F1666" s="408" t="s">
        <v>837</v>
      </c>
      <c r="G1666" s="408"/>
      <c r="H1666" s="120">
        <v>5.82</v>
      </c>
    </row>
    <row r="1667" spans="1:8">
      <c r="B1667" s="407" t="s">
        <v>813</v>
      </c>
      <c r="C1667" s="407"/>
      <c r="D1667" s="102" t="s">
        <v>806</v>
      </c>
      <c r="E1667" s="102" t="s">
        <v>807</v>
      </c>
      <c r="F1667" s="102" t="s">
        <v>808</v>
      </c>
      <c r="G1667" s="102" t="s">
        <v>809</v>
      </c>
      <c r="H1667" s="102" t="s">
        <v>810</v>
      </c>
    </row>
    <row r="1668" spans="1:8" ht="38.25">
      <c r="B1668" s="116" t="s">
        <v>2349</v>
      </c>
      <c r="C1668" s="117" t="s">
        <v>2350</v>
      </c>
      <c r="D1668" s="116" t="s">
        <v>125</v>
      </c>
      <c r="E1668" s="116" t="s">
        <v>174</v>
      </c>
      <c r="F1668" s="118">
        <v>1.9E-3</v>
      </c>
      <c r="G1668" s="119">
        <v>704.28</v>
      </c>
      <c r="H1668" s="119">
        <v>1.34</v>
      </c>
    </row>
    <row r="1669" spans="1:8">
      <c r="B1669" s="116" t="s">
        <v>2245</v>
      </c>
      <c r="C1669" s="117" t="s">
        <v>2246</v>
      </c>
      <c r="D1669" s="116" t="s">
        <v>125</v>
      </c>
      <c r="E1669" s="116" t="s">
        <v>217</v>
      </c>
      <c r="F1669" s="118">
        <v>0.79</v>
      </c>
      <c r="G1669" s="119">
        <v>10.57</v>
      </c>
      <c r="H1669" s="119">
        <v>8.35</v>
      </c>
    </row>
    <row r="1670" spans="1:8" ht="25.5">
      <c r="B1670" s="116" t="s">
        <v>2353</v>
      </c>
      <c r="C1670" s="117" t="s">
        <v>2354</v>
      </c>
      <c r="D1670" s="116" t="s">
        <v>125</v>
      </c>
      <c r="E1670" s="116" t="s">
        <v>174</v>
      </c>
      <c r="F1670" s="118">
        <v>2.8000000000000001E-2</v>
      </c>
      <c r="G1670" s="119">
        <v>1022.3</v>
      </c>
      <c r="H1670" s="119">
        <v>28.62</v>
      </c>
    </row>
    <row r="1671" spans="1:8">
      <c r="B1671" s="103"/>
      <c r="C1671" s="103"/>
      <c r="D1671" s="103"/>
      <c r="E1671" s="103"/>
      <c r="F1671" s="408" t="s">
        <v>814</v>
      </c>
      <c r="G1671" s="408"/>
      <c r="H1671" s="120">
        <v>38.31</v>
      </c>
    </row>
    <row r="1672" spans="1:8" ht="12.75" customHeight="1">
      <c r="B1672" s="103"/>
      <c r="C1672" s="103"/>
      <c r="D1672" s="103"/>
      <c r="E1672" s="103"/>
      <c r="F1672" s="409" t="s">
        <v>585</v>
      </c>
      <c r="G1672" s="409"/>
      <c r="H1672" s="101">
        <v>55.32</v>
      </c>
    </row>
    <row r="1673" spans="1:8">
      <c r="B1673" s="142"/>
      <c r="C1673" s="142"/>
      <c r="D1673" s="142"/>
      <c r="E1673" s="142"/>
      <c r="F1673" s="410"/>
      <c r="G1673" s="410"/>
      <c r="H1673" s="410"/>
    </row>
    <row r="1674" spans="1:8" s="245" customFormat="1" ht="12.75" customHeight="1">
      <c r="A1674" s="179" t="s">
        <v>317</v>
      </c>
      <c r="B1674" s="179">
        <f>VLOOKUP(A1674,ORÇAMENTO!$A$15:$F$743,2,FALSE)</f>
        <v>96369</v>
      </c>
      <c r="C1674" s="404" t="str">
        <f>VLOOKUP(B1674,ORÇAMENTO!$B$15:$F$743,2,FALSE)</f>
        <v>PAREDE COM SISTEMA EM CHAPAS DE GESSO PARA DRYWALL, USO INTERNO, COM DUAS FACES DUPLAS E ESTRUTURA METÁLICA COM GUIAS DUPLAS, COM VÃOS. AF_07/2023_PS</v>
      </c>
      <c r="D1674" s="405"/>
      <c r="E1674" s="405"/>
      <c r="F1674" s="405"/>
      <c r="G1674" s="406"/>
      <c r="H1674" s="121" t="str">
        <f>VLOOKUP(B1674,ORÇAMENTO!$B$15:$F$743,4,FALSE)</f>
        <v>M2</v>
      </c>
    </row>
    <row r="1675" spans="1:8">
      <c r="B1675" s="407" t="s">
        <v>820</v>
      </c>
      <c r="C1675" s="407"/>
      <c r="D1675" s="102" t="s">
        <v>806</v>
      </c>
      <c r="E1675" s="102" t="s">
        <v>807</v>
      </c>
      <c r="F1675" s="102" t="s">
        <v>808</v>
      </c>
      <c r="G1675" s="102" t="s">
        <v>809</v>
      </c>
      <c r="H1675" s="102" t="s">
        <v>810</v>
      </c>
    </row>
    <row r="1676" spans="1:8" ht="25.5">
      <c r="B1676" s="116" t="s">
        <v>2355</v>
      </c>
      <c r="C1676" s="117" t="s">
        <v>2356</v>
      </c>
      <c r="D1676" s="116" t="s">
        <v>125</v>
      </c>
      <c r="E1676" s="116" t="s">
        <v>180</v>
      </c>
      <c r="F1676" s="118">
        <v>2.5026999999999999</v>
      </c>
      <c r="G1676" s="119">
        <v>0.28999999999999998</v>
      </c>
      <c r="H1676" s="119">
        <v>0.73</v>
      </c>
    </row>
    <row r="1677" spans="1:8" ht="25.5">
      <c r="B1677" s="116" t="s">
        <v>2357</v>
      </c>
      <c r="C1677" s="117" t="s">
        <v>2358</v>
      </c>
      <c r="D1677" s="116" t="s">
        <v>125</v>
      </c>
      <c r="E1677" s="116" t="s">
        <v>180</v>
      </c>
      <c r="F1677" s="118">
        <v>1.5851</v>
      </c>
      <c r="G1677" s="119">
        <v>2.5499999999999998</v>
      </c>
      <c r="H1677" s="119">
        <v>4.04</v>
      </c>
    </row>
    <row r="1678" spans="1:8" ht="25.5">
      <c r="B1678" s="116" t="s">
        <v>2359</v>
      </c>
      <c r="C1678" s="117" t="s">
        <v>2360</v>
      </c>
      <c r="D1678" s="116" t="s">
        <v>125</v>
      </c>
      <c r="E1678" s="116" t="s">
        <v>217</v>
      </c>
      <c r="F1678" s="118">
        <v>1.0978000000000001</v>
      </c>
      <c r="G1678" s="119">
        <v>3.2</v>
      </c>
      <c r="H1678" s="119">
        <v>3.51</v>
      </c>
    </row>
    <row r="1679" spans="1:8" ht="25.5">
      <c r="B1679" s="116" t="s">
        <v>2361</v>
      </c>
      <c r="C1679" s="117" t="s">
        <v>2362</v>
      </c>
      <c r="D1679" s="116" t="s">
        <v>125</v>
      </c>
      <c r="E1679" s="116" t="s">
        <v>150</v>
      </c>
      <c r="F1679" s="118">
        <v>20.186800000000002</v>
      </c>
      <c r="G1679" s="119">
        <v>0.11</v>
      </c>
      <c r="H1679" s="119">
        <v>2.2200000000000002</v>
      </c>
    </row>
    <row r="1680" spans="1:8" ht="25.5">
      <c r="B1680" s="116" t="s">
        <v>2363</v>
      </c>
      <c r="C1680" s="117" t="s">
        <v>2364</v>
      </c>
      <c r="D1680" s="116" t="s">
        <v>125</v>
      </c>
      <c r="E1680" s="116" t="s">
        <v>150</v>
      </c>
      <c r="F1680" s="118">
        <v>20.186800000000002</v>
      </c>
      <c r="G1680" s="119">
        <v>0.24</v>
      </c>
      <c r="H1680" s="119">
        <v>4.84</v>
      </c>
    </row>
    <row r="1681" spans="1:8" ht="25.5">
      <c r="B1681" s="116" t="s">
        <v>2365</v>
      </c>
      <c r="C1681" s="117" t="s">
        <v>2366</v>
      </c>
      <c r="D1681" s="116" t="s">
        <v>125</v>
      </c>
      <c r="E1681" s="116" t="s">
        <v>150</v>
      </c>
      <c r="F1681" s="118">
        <v>0.54410000000000003</v>
      </c>
      <c r="G1681" s="119">
        <v>0.25</v>
      </c>
      <c r="H1681" s="119">
        <v>0.14000000000000001</v>
      </c>
    </row>
    <row r="1682" spans="1:8" ht="25.5">
      <c r="B1682" s="116" t="s">
        <v>2367</v>
      </c>
      <c r="C1682" s="117" t="s">
        <v>2368</v>
      </c>
      <c r="D1682" s="116" t="s">
        <v>125</v>
      </c>
      <c r="E1682" s="116" t="s">
        <v>180</v>
      </c>
      <c r="F1682" s="118">
        <v>1.8233999999999999</v>
      </c>
      <c r="G1682" s="119">
        <v>6.3</v>
      </c>
      <c r="H1682" s="119">
        <v>11.49</v>
      </c>
    </row>
    <row r="1683" spans="1:8" ht="25.5">
      <c r="B1683" s="116" t="s">
        <v>2369</v>
      </c>
      <c r="C1683" s="117" t="s">
        <v>2370</v>
      </c>
      <c r="D1683" s="116" t="s">
        <v>125</v>
      </c>
      <c r="E1683" s="116" t="s">
        <v>180</v>
      </c>
      <c r="F1683" s="118">
        <v>5.8277999999999999</v>
      </c>
      <c r="G1683" s="119">
        <v>7.15</v>
      </c>
      <c r="H1683" s="119">
        <v>41.67</v>
      </c>
    </row>
    <row r="1684" spans="1:8" ht="25.5">
      <c r="B1684" s="116" t="s">
        <v>2371</v>
      </c>
      <c r="C1684" s="117" t="s">
        <v>2372</v>
      </c>
      <c r="D1684" s="116" t="s">
        <v>125</v>
      </c>
      <c r="E1684" s="116" t="s">
        <v>2318</v>
      </c>
      <c r="F1684" s="118">
        <v>5.9200000000000003E-2</v>
      </c>
      <c r="G1684" s="119">
        <v>50.87</v>
      </c>
      <c r="H1684" s="119">
        <v>3.01</v>
      </c>
    </row>
    <row r="1685" spans="1:8" ht="25.5">
      <c r="B1685" s="116" t="s">
        <v>2373</v>
      </c>
      <c r="C1685" s="117" t="s">
        <v>2374</v>
      </c>
      <c r="D1685" s="116" t="s">
        <v>125</v>
      </c>
      <c r="E1685" s="116" t="s">
        <v>145</v>
      </c>
      <c r="F1685" s="118">
        <v>4.2119999999999997</v>
      </c>
      <c r="G1685" s="119">
        <v>18.47</v>
      </c>
      <c r="H1685" s="119">
        <v>77.8</v>
      </c>
    </row>
    <row r="1686" spans="1:8">
      <c r="B1686" s="103"/>
      <c r="C1686" s="103"/>
      <c r="D1686" s="103"/>
      <c r="E1686" s="103"/>
      <c r="F1686" s="408" t="s">
        <v>831</v>
      </c>
      <c r="G1686" s="408"/>
      <c r="H1686" s="120">
        <v>149.44999999999999</v>
      </c>
    </row>
    <row r="1687" spans="1:8" ht="12.75" customHeight="1">
      <c r="B1687" s="407" t="s">
        <v>834</v>
      </c>
      <c r="C1687" s="407"/>
      <c r="D1687" s="102" t="s">
        <v>806</v>
      </c>
      <c r="E1687" s="102" t="s">
        <v>807</v>
      </c>
      <c r="F1687" s="102" t="s">
        <v>808</v>
      </c>
      <c r="G1687" s="102" t="s">
        <v>809</v>
      </c>
      <c r="H1687" s="102" t="s">
        <v>810</v>
      </c>
    </row>
    <row r="1688" spans="1:8">
      <c r="B1688" s="116" t="s">
        <v>2149</v>
      </c>
      <c r="C1688" s="117" t="s">
        <v>2150</v>
      </c>
      <c r="D1688" s="116" t="s">
        <v>125</v>
      </c>
      <c r="E1688" s="116" t="s">
        <v>127</v>
      </c>
      <c r="F1688" s="118">
        <v>0.94799999999999995</v>
      </c>
      <c r="G1688" s="119">
        <v>25.36</v>
      </c>
      <c r="H1688" s="119">
        <v>24.04</v>
      </c>
    </row>
    <row r="1689" spans="1:8">
      <c r="B1689" s="116" t="s">
        <v>852</v>
      </c>
      <c r="C1689" s="117" t="s">
        <v>853</v>
      </c>
      <c r="D1689" s="116" t="s">
        <v>125</v>
      </c>
      <c r="E1689" s="116" t="s">
        <v>127</v>
      </c>
      <c r="F1689" s="118">
        <v>0.31</v>
      </c>
      <c r="G1689" s="119">
        <v>23.4</v>
      </c>
      <c r="H1689" s="119">
        <v>7.25</v>
      </c>
    </row>
    <row r="1690" spans="1:8" ht="12.75" customHeight="1">
      <c r="B1690" s="103"/>
      <c r="C1690" s="103"/>
      <c r="D1690" s="103"/>
      <c r="E1690" s="103"/>
      <c r="F1690" s="408" t="s">
        <v>837</v>
      </c>
      <c r="G1690" s="408"/>
      <c r="H1690" s="120">
        <v>31.29</v>
      </c>
    </row>
    <row r="1691" spans="1:8" ht="12.75" customHeight="1">
      <c r="B1691" s="103"/>
      <c r="C1691" s="103"/>
      <c r="D1691" s="103"/>
      <c r="E1691" s="103"/>
      <c r="F1691" s="409" t="s">
        <v>585</v>
      </c>
      <c r="G1691" s="409"/>
      <c r="H1691" s="101">
        <v>180.69</v>
      </c>
    </row>
    <row r="1692" spans="1:8">
      <c r="B1692" s="142"/>
      <c r="C1692" s="142"/>
      <c r="D1692" s="142"/>
      <c r="E1692" s="142"/>
      <c r="F1692" s="410"/>
      <c r="G1692" s="410"/>
      <c r="H1692" s="410"/>
    </row>
    <row r="1693" spans="1:8" s="245" customFormat="1" ht="12.75" customHeight="1">
      <c r="A1693" s="179" t="s">
        <v>328</v>
      </c>
      <c r="B1693" s="179">
        <f>VLOOKUP(A1693,ORÇAMENTO!$A$15:$F$743,2,FALSE)</f>
        <v>100868</v>
      </c>
      <c r="C1693" s="404" t="str">
        <f>VLOOKUP(B1693,ORÇAMENTO!$B$15:$F$743,2,FALSE)</f>
        <v>BARRA DE APOIO RETA, EM ACO INOX POLIDO, COMPRIMENTO 80 CM - FORNECIMENTO E INSTALAÇÃO. AF_01/2020</v>
      </c>
      <c r="D1693" s="405"/>
      <c r="E1693" s="405"/>
      <c r="F1693" s="405"/>
      <c r="G1693" s="406"/>
      <c r="H1693" s="121" t="str">
        <f>VLOOKUP(B1693,ORÇAMENTO!$B$15:$F$743,4,FALSE)</f>
        <v>UN</v>
      </c>
    </row>
    <row r="1694" spans="1:8">
      <c r="B1694" s="407" t="s">
        <v>820</v>
      </c>
      <c r="C1694" s="407"/>
      <c r="D1694" s="102" t="s">
        <v>806</v>
      </c>
      <c r="E1694" s="102" t="s">
        <v>807</v>
      </c>
      <c r="F1694" s="102" t="s">
        <v>808</v>
      </c>
      <c r="G1694" s="102" t="s">
        <v>809</v>
      </c>
      <c r="H1694" s="102" t="s">
        <v>810</v>
      </c>
    </row>
    <row r="1695" spans="1:8" ht="25.5">
      <c r="B1695" s="116" t="s">
        <v>892</v>
      </c>
      <c r="C1695" s="117" t="s">
        <v>893</v>
      </c>
      <c r="D1695" s="116" t="s">
        <v>125</v>
      </c>
      <c r="E1695" s="116" t="s">
        <v>150</v>
      </c>
      <c r="F1695" s="118">
        <v>4.72</v>
      </c>
      <c r="G1695" s="119">
        <v>1.1599999999999999</v>
      </c>
      <c r="H1695" s="119">
        <v>5.48</v>
      </c>
    </row>
    <row r="1696" spans="1:8" ht="25.5">
      <c r="B1696" s="116" t="s">
        <v>894</v>
      </c>
      <c r="C1696" s="117" t="s">
        <v>895</v>
      </c>
      <c r="D1696" s="116" t="s">
        <v>125</v>
      </c>
      <c r="E1696" s="116" t="s">
        <v>180</v>
      </c>
      <c r="F1696" s="118">
        <v>2.202</v>
      </c>
      <c r="G1696" s="119">
        <v>28.73</v>
      </c>
      <c r="H1696" s="119">
        <v>63.26</v>
      </c>
    </row>
    <row r="1697" spans="1:8" ht="25.5">
      <c r="B1697" s="116" t="s">
        <v>896</v>
      </c>
      <c r="C1697" s="117" t="s">
        <v>897</v>
      </c>
      <c r="D1697" s="116" t="s">
        <v>125</v>
      </c>
      <c r="E1697" s="116" t="s">
        <v>145</v>
      </c>
      <c r="F1697" s="118">
        <v>1</v>
      </c>
      <c r="G1697" s="119">
        <v>316.06</v>
      </c>
      <c r="H1697" s="119">
        <v>316.06</v>
      </c>
    </row>
    <row r="1698" spans="1:8">
      <c r="B1698" s="116" t="s">
        <v>898</v>
      </c>
      <c r="C1698" s="117" t="s">
        <v>899</v>
      </c>
      <c r="D1698" s="116" t="s">
        <v>125</v>
      </c>
      <c r="E1698" s="116" t="s">
        <v>900</v>
      </c>
      <c r="F1698" s="118">
        <v>6.3700000000000007E-2</v>
      </c>
      <c r="G1698" s="119">
        <v>36.11</v>
      </c>
      <c r="H1698" s="119">
        <v>2.2999999999999998</v>
      </c>
    </row>
    <row r="1699" spans="1:8">
      <c r="B1699" s="103"/>
      <c r="C1699" s="103"/>
      <c r="D1699" s="103"/>
      <c r="E1699" s="103"/>
      <c r="F1699" s="408" t="s">
        <v>831</v>
      </c>
      <c r="G1699" s="408"/>
      <c r="H1699" s="120">
        <v>387.1</v>
      </c>
    </row>
    <row r="1700" spans="1:8" ht="12.75" customHeight="1">
      <c r="B1700" s="407" t="s">
        <v>834</v>
      </c>
      <c r="C1700" s="407"/>
      <c r="D1700" s="102" t="s">
        <v>806</v>
      </c>
      <c r="E1700" s="102" t="s">
        <v>807</v>
      </c>
      <c r="F1700" s="102" t="s">
        <v>808</v>
      </c>
      <c r="G1700" s="102" t="s">
        <v>809</v>
      </c>
      <c r="H1700" s="102" t="s">
        <v>810</v>
      </c>
    </row>
    <row r="1701" spans="1:8">
      <c r="B1701" s="116" t="s">
        <v>873</v>
      </c>
      <c r="C1701" s="117" t="s">
        <v>874</v>
      </c>
      <c r="D1701" s="116" t="s">
        <v>125</v>
      </c>
      <c r="E1701" s="116" t="s">
        <v>127</v>
      </c>
      <c r="F1701" s="118">
        <v>0.28199999999999997</v>
      </c>
      <c r="G1701" s="119">
        <v>31.1</v>
      </c>
      <c r="H1701" s="119">
        <v>8.77</v>
      </c>
    </row>
    <row r="1702" spans="1:8">
      <c r="B1702" s="116" t="s">
        <v>852</v>
      </c>
      <c r="C1702" s="117" t="s">
        <v>853</v>
      </c>
      <c r="D1702" s="116" t="s">
        <v>125</v>
      </c>
      <c r="E1702" s="116" t="s">
        <v>127</v>
      </c>
      <c r="F1702" s="118">
        <v>0.14099999999999999</v>
      </c>
      <c r="G1702" s="119">
        <v>23.4</v>
      </c>
      <c r="H1702" s="119">
        <v>3.3</v>
      </c>
    </row>
    <row r="1703" spans="1:8" ht="12.75" customHeight="1">
      <c r="B1703" s="103"/>
      <c r="C1703" s="103"/>
      <c r="D1703" s="103"/>
      <c r="E1703" s="103"/>
      <c r="F1703" s="408" t="s">
        <v>837</v>
      </c>
      <c r="G1703" s="408"/>
      <c r="H1703" s="120">
        <v>12.07</v>
      </c>
    </row>
    <row r="1704" spans="1:8" ht="12.75" customHeight="1">
      <c r="B1704" s="103"/>
      <c r="C1704" s="103"/>
      <c r="D1704" s="103"/>
      <c r="E1704" s="103"/>
      <c r="F1704" s="409" t="s">
        <v>585</v>
      </c>
      <c r="G1704" s="409"/>
      <c r="H1704" s="101">
        <v>399.15</v>
      </c>
    </row>
    <row r="1705" spans="1:8">
      <c r="B1705" s="142"/>
      <c r="C1705" s="142"/>
      <c r="D1705" s="142"/>
      <c r="E1705" s="142"/>
      <c r="F1705" s="410"/>
      <c r="G1705" s="410"/>
      <c r="H1705" s="410"/>
    </row>
    <row r="1706" spans="1:8" s="245" customFormat="1" ht="12.75" customHeight="1">
      <c r="A1706" s="179" t="s">
        <v>329</v>
      </c>
      <c r="B1706" s="179">
        <f>VLOOKUP(A1706,ORÇAMENTO!$A$15:$F$743,2,FALSE)</f>
        <v>100702</v>
      </c>
      <c r="C1706" s="404" t="str">
        <f>VLOOKUP(B1706,ORÇAMENTO!$B$15:$F$743,2,FALSE)</f>
        <v>PORTA DE CORRER DE ALUMÍNIO, COM DUAS FOLHAS PARA VIDRO, FECHADURA E PUXADOR, COM GUARNIÇÃO. AF_12/2019 (PC1)</v>
      </c>
      <c r="D1706" s="405"/>
      <c r="E1706" s="405"/>
      <c r="F1706" s="405"/>
      <c r="G1706" s="406"/>
      <c r="H1706" s="121" t="str">
        <f>VLOOKUP(B1706,ORÇAMENTO!$B$15:$F$743,4,FALSE)</f>
        <v>M2</v>
      </c>
    </row>
    <row r="1707" spans="1:8">
      <c r="B1707" s="407" t="s">
        <v>820</v>
      </c>
      <c r="C1707" s="407"/>
      <c r="D1707" s="102" t="s">
        <v>806</v>
      </c>
      <c r="E1707" s="102" t="s">
        <v>807</v>
      </c>
      <c r="F1707" s="102" t="s">
        <v>808</v>
      </c>
      <c r="G1707" s="102" t="s">
        <v>809</v>
      </c>
      <c r="H1707" s="102" t="s">
        <v>810</v>
      </c>
    </row>
    <row r="1708" spans="1:8" ht="38.25">
      <c r="B1708" s="116" t="s">
        <v>2379</v>
      </c>
      <c r="C1708" s="117" t="s">
        <v>2380</v>
      </c>
      <c r="D1708" s="116" t="s">
        <v>125</v>
      </c>
      <c r="E1708" s="116" t="s">
        <v>384</v>
      </c>
      <c r="F1708" s="118">
        <v>1</v>
      </c>
      <c r="G1708" s="119">
        <v>161.44999999999999</v>
      </c>
      <c r="H1708" s="119">
        <v>161.44999999999999</v>
      </c>
    </row>
    <row r="1709" spans="1:8" ht="25.5">
      <c r="B1709" s="116" t="s">
        <v>2381</v>
      </c>
      <c r="C1709" s="117" t="s">
        <v>2382</v>
      </c>
      <c r="D1709" s="116" t="s">
        <v>125</v>
      </c>
      <c r="E1709" s="116" t="s">
        <v>150</v>
      </c>
      <c r="F1709" s="118">
        <v>1</v>
      </c>
      <c r="G1709" s="119">
        <v>870.09</v>
      </c>
      <c r="H1709" s="119">
        <v>870.09</v>
      </c>
    </row>
    <row r="1710" spans="1:8" ht="25.5">
      <c r="B1710" s="116" t="s">
        <v>2383</v>
      </c>
      <c r="C1710" s="117" t="s">
        <v>2384</v>
      </c>
      <c r="D1710" s="116" t="s">
        <v>125</v>
      </c>
      <c r="E1710" s="116" t="s">
        <v>145</v>
      </c>
      <c r="F1710" s="118">
        <v>1.89</v>
      </c>
      <c r="G1710" s="119">
        <v>311.39999999999998</v>
      </c>
      <c r="H1710" s="119">
        <v>588.54999999999995</v>
      </c>
    </row>
    <row r="1711" spans="1:8">
      <c r="B1711" s="103"/>
      <c r="C1711" s="103"/>
      <c r="D1711" s="103"/>
      <c r="E1711" s="103"/>
      <c r="F1711" s="408" t="s">
        <v>831</v>
      </c>
      <c r="G1711" s="408"/>
      <c r="H1711" s="120">
        <v>1620.09</v>
      </c>
    </row>
    <row r="1712" spans="1:8" ht="12.75" customHeight="1">
      <c r="B1712" s="407" t="s">
        <v>834</v>
      </c>
      <c r="C1712" s="407"/>
      <c r="D1712" s="102" t="s">
        <v>806</v>
      </c>
      <c r="E1712" s="102" t="s">
        <v>807</v>
      </c>
      <c r="F1712" s="102" t="s">
        <v>808</v>
      </c>
      <c r="G1712" s="102" t="s">
        <v>809</v>
      </c>
      <c r="H1712" s="102" t="s">
        <v>810</v>
      </c>
    </row>
    <row r="1713" spans="1:8">
      <c r="B1713" s="116" t="s">
        <v>852</v>
      </c>
      <c r="C1713" s="117" t="s">
        <v>853</v>
      </c>
      <c r="D1713" s="116" t="s">
        <v>125</v>
      </c>
      <c r="E1713" s="116" t="s">
        <v>127</v>
      </c>
      <c r="F1713" s="118">
        <v>3.1619999999999999</v>
      </c>
      <c r="G1713" s="119">
        <v>23.4</v>
      </c>
      <c r="H1713" s="119">
        <v>73.989999999999995</v>
      </c>
    </row>
    <row r="1714" spans="1:8">
      <c r="B1714" s="116" t="s">
        <v>2385</v>
      </c>
      <c r="C1714" s="117" t="s">
        <v>901</v>
      </c>
      <c r="D1714" s="116" t="s">
        <v>125</v>
      </c>
      <c r="E1714" s="116" t="s">
        <v>127</v>
      </c>
      <c r="F1714" s="118">
        <v>3.2530000000000001</v>
      </c>
      <c r="G1714" s="119">
        <v>28.69</v>
      </c>
      <c r="H1714" s="119">
        <v>93.33</v>
      </c>
    </row>
    <row r="1715" spans="1:8" ht="12.75" customHeight="1">
      <c r="B1715" s="103"/>
      <c r="C1715" s="103"/>
      <c r="D1715" s="103"/>
      <c r="E1715" s="103"/>
      <c r="F1715" s="408" t="s">
        <v>837</v>
      </c>
      <c r="G1715" s="408"/>
      <c r="H1715" s="120">
        <v>167.32</v>
      </c>
    </row>
    <row r="1716" spans="1:8" ht="12.75" customHeight="1">
      <c r="B1716" s="103"/>
      <c r="C1716" s="103"/>
      <c r="D1716" s="103"/>
      <c r="E1716" s="103"/>
      <c r="F1716" s="409" t="s">
        <v>585</v>
      </c>
      <c r="G1716" s="409"/>
      <c r="H1716" s="101">
        <v>1787.39</v>
      </c>
    </row>
    <row r="1717" spans="1:8">
      <c r="B1717" s="142"/>
      <c r="C1717" s="142"/>
      <c r="D1717" s="142"/>
      <c r="E1717" s="142"/>
      <c r="F1717" s="410"/>
      <c r="G1717" s="410"/>
      <c r="H1717" s="410"/>
    </row>
    <row r="1718" spans="1:8" s="245" customFormat="1" ht="12.75" customHeight="1">
      <c r="A1718" s="179" t="s">
        <v>1572</v>
      </c>
      <c r="B1718" s="179">
        <f>VLOOKUP(A1718,ORÇAMENTO!$A$15:$F$743,2,FALSE)</f>
        <v>91341</v>
      </c>
      <c r="C1718" s="404" t="str">
        <f>VLOOKUP(B1718,ORÇAMENTO!$B$15:$F$743,2,FALSE)</f>
        <v>PORTA EM ALUMÍNIO DE ABRIR TIPO VENEZIANA COM GUARNIÇÃO, FIXAÇÃO COM PARAFUSOS - FORNECIMENTO E INSTALAÇÃO. AF_12/2019 (P7 E P8)</v>
      </c>
      <c r="D1718" s="405"/>
      <c r="E1718" s="405"/>
      <c r="F1718" s="405"/>
      <c r="G1718" s="406"/>
      <c r="H1718" s="121" t="str">
        <f>VLOOKUP(B1718,ORÇAMENTO!$B$15:$F$743,4,FALSE)</f>
        <v>M2</v>
      </c>
    </row>
    <row r="1719" spans="1:8">
      <c r="B1719" s="407" t="s">
        <v>820</v>
      </c>
      <c r="C1719" s="407"/>
      <c r="D1719" s="102" t="s">
        <v>806</v>
      </c>
      <c r="E1719" s="102" t="s">
        <v>807</v>
      </c>
      <c r="F1719" s="102" t="s">
        <v>808</v>
      </c>
      <c r="G1719" s="102" t="s">
        <v>809</v>
      </c>
      <c r="H1719" s="102" t="s">
        <v>810</v>
      </c>
    </row>
    <row r="1720" spans="1:8" ht="38.25">
      <c r="B1720" s="116" t="s">
        <v>2386</v>
      </c>
      <c r="C1720" s="117" t="s">
        <v>2387</v>
      </c>
      <c r="D1720" s="116" t="s">
        <v>125</v>
      </c>
      <c r="E1720" s="116" t="s">
        <v>384</v>
      </c>
      <c r="F1720" s="118">
        <v>1</v>
      </c>
      <c r="G1720" s="119">
        <v>125.58</v>
      </c>
      <c r="H1720" s="119">
        <v>125.58</v>
      </c>
    </row>
    <row r="1721" spans="1:8">
      <c r="B1721" s="103"/>
      <c r="C1721" s="103"/>
      <c r="D1721" s="103"/>
      <c r="E1721" s="103"/>
      <c r="F1721" s="408" t="s">
        <v>831</v>
      </c>
      <c r="G1721" s="408"/>
      <c r="H1721" s="120">
        <v>125.58</v>
      </c>
    </row>
    <row r="1722" spans="1:8" ht="12.75" customHeight="1">
      <c r="B1722" s="407" t="s">
        <v>834</v>
      </c>
      <c r="C1722" s="407"/>
      <c r="D1722" s="102" t="s">
        <v>806</v>
      </c>
      <c r="E1722" s="102" t="s">
        <v>807</v>
      </c>
      <c r="F1722" s="102" t="s">
        <v>808</v>
      </c>
      <c r="G1722" s="102" t="s">
        <v>809</v>
      </c>
      <c r="H1722" s="102" t="s">
        <v>810</v>
      </c>
    </row>
    <row r="1723" spans="1:8">
      <c r="B1723" s="116" t="s">
        <v>2388</v>
      </c>
      <c r="C1723" s="117" t="s">
        <v>2389</v>
      </c>
      <c r="D1723" s="116" t="s">
        <v>125</v>
      </c>
      <c r="E1723" s="116" t="s">
        <v>127</v>
      </c>
      <c r="F1723" s="118">
        <v>0.76700000000000002</v>
      </c>
      <c r="G1723" s="119">
        <v>29.49</v>
      </c>
      <c r="H1723" s="119">
        <v>22.62</v>
      </c>
    </row>
    <row r="1724" spans="1:8">
      <c r="B1724" s="116" t="s">
        <v>852</v>
      </c>
      <c r="C1724" s="117" t="s">
        <v>853</v>
      </c>
      <c r="D1724" s="116" t="s">
        <v>125</v>
      </c>
      <c r="E1724" s="116" t="s">
        <v>127</v>
      </c>
      <c r="F1724" s="118">
        <v>0.38400000000000001</v>
      </c>
      <c r="G1724" s="119">
        <v>23.4</v>
      </c>
      <c r="H1724" s="119">
        <v>8.99</v>
      </c>
    </row>
    <row r="1725" spans="1:8" ht="12.75" customHeight="1">
      <c r="B1725" s="103"/>
      <c r="C1725" s="103"/>
      <c r="D1725" s="103"/>
      <c r="E1725" s="103"/>
      <c r="F1725" s="408" t="s">
        <v>837</v>
      </c>
      <c r="G1725" s="408"/>
      <c r="H1725" s="120">
        <v>31.61</v>
      </c>
    </row>
    <row r="1726" spans="1:8" ht="12.75" customHeight="1">
      <c r="B1726" s="103"/>
      <c r="C1726" s="103"/>
      <c r="D1726" s="103"/>
      <c r="E1726" s="103"/>
      <c r="F1726" s="409" t="s">
        <v>585</v>
      </c>
      <c r="G1726" s="409"/>
      <c r="H1726" s="101">
        <v>157.16999999999999</v>
      </c>
    </row>
    <row r="1727" spans="1:8">
      <c r="B1727" s="142"/>
      <c r="C1727" s="142"/>
      <c r="D1727" s="142"/>
      <c r="E1727" s="142"/>
      <c r="F1727" s="410"/>
      <c r="G1727" s="410"/>
      <c r="H1727" s="410"/>
    </row>
    <row r="1728" spans="1:8" s="245" customFormat="1" ht="12.75" customHeight="1">
      <c r="A1728" s="179" t="s">
        <v>1909</v>
      </c>
      <c r="B1728" s="179">
        <f>VLOOKUP(A1728,ORÇAMENTO!$A$15:$F$743,2,FALSE)</f>
        <v>91306</v>
      </c>
      <c r="C1728" s="404" t="str">
        <f>VLOOKUP(B1728,ORÇAMENTO!$B$15:$F$743,2,FALSE)</f>
        <v>FECHADURA DE EMBUTIR PARA PORTAS INTERNAS, COMPLETA, ACABAMENTO PADRÃO MÉDIO, COM EXECUÇÃO DE FURO - FORNECIMENTO E INSTALAÇÃO. AF_12/2019 (P9, P10 E PORTAS DE MADEIRA)</v>
      </c>
      <c r="D1728" s="405"/>
      <c r="E1728" s="405"/>
      <c r="F1728" s="405"/>
      <c r="G1728" s="406"/>
      <c r="H1728" s="121" t="str">
        <f>VLOOKUP(B1728,ORÇAMENTO!$B$15:$F$743,4,FALSE)</f>
        <v>UN</v>
      </c>
    </row>
    <row r="1729" spans="1:8">
      <c r="B1729" s="407" t="s">
        <v>820</v>
      </c>
      <c r="C1729" s="407"/>
      <c r="D1729" s="102" t="s">
        <v>806</v>
      </c>
      <c r="E1729" s="102" t="s">
        <v>807</v>
      </c>
      <c r="F1729" s="102" t="s">
        <v>808</v>
      </c>
      <c r="G1729" s="102" t="s">
        <v>809</v>
      </c>
      <c r="H1729" s="102" t="s">
        <v>810</v>
      </c>
    </row>
    <row r="1730" spans="1:8" ht="25.5">
      <c r="B1730" s="116" t="s">
        <v>892</v>
      </c>
      <c r="C1730" s="117" t="s">
        <v>893</v>
      </c>
      <c r="D1730" s="116" t="s">
        <v>125</v>
      </c>
      <c r="E1730" s="116" t="s">
        <v>150</v>
      </c>
      <c r="F1730" s="118">
        <v>4.8166000000000002</v>
      </c>
      <c r="G1730" s="119">
        <v>1.1599999999999999</v>
      </c>
      <c r="H1730" s="119">
        <v>5.59</v>
      </c>
    </row>
    <row r="1731" spans="1:8" ht="25.5">
      <c r="B1731" s="116" t="s">
        <v>894</v>
      </c>
      <c r="C1731" s="117" t="s">
        <v>895</v>
      </c>
      <c r="D1731" s="116" t="s">
        <v>125</v>
      </c>
      <c r="E1731" s="116" t="s">
        <v>180</v>
      </c>
      <c r="F1731" s="118">
        <v>6.8503999999999996</v>
      </c>
      <c r="G1731" s="119">
        <v>28.73</v>
      </c>
      <c r="H1731" s="119">
        <v>196.81</v>
      </c>
    </row>
    <row r="1732" spans="1:8" ht="25.5">
      <c r="B1732" s="116" t="s">
        <v>3505</v>
      </c>
      <c r="C1732" s="117" t="s">
        <v>3506</v>
      </c>
      <c r="D1732" s="116" t="s">
        <v>125</v>
      </c>
      <c r="E1732" s="116" t="s">
        <v>145</v>
      </c>
      <c r="F1732" s="118">
        <v>1</v>
      </c>
      <c r="G1732" s="119">
        <v>493.39</v>
      </c>
      <c r="H1732" s="119">
        <v>493.39</v>
      </c>
    </row>
    <row r="1733" spans="1:8">
      <c r="B1733" s="116" t="s">
        <v>898</v>
      </c>
      <c r="C1733" s="117" t="s">
        <v>899</v>
      </c>
      <c r="D1733" s="116" t="s">
        <v>125</v>
      </c>
      <c r="E1733" s="116" t="s">
        <v>900</v>
      </c>
      <c r="F1733" s="118">
        <v>0.88290000000000002</v>
      </c>
      <c r="G1733" s="119">
        <v>36.11</v>
      </c>
      <c r="H1733" s="119">
        <v>31.88</v>
      </c>
    </row>
    <row r="1734" spans="1:8">
      <c r="B1734" s="103"/>
      <c r="C1734" s="103"/>
      <c r="D1734" s="103"/>
      <c r="E1734" s="103"/>
      <c r="F1734" s="408" t="s">
        <v>831</v>
      </c>
      <c r="G1734" s="408"/>
      <c r="H1734" s="120">
        <v>727.67</v>
      </c>
    </row>
    <row r="1735" spans="1:8" ht="12.75" customHeight="1">
      <c r="B1735" s="407" t="s">
        <v>834</v>
      </c>
      <c r="C1735" s="407"/>
      <c r="D1735" s="102" t="s">
        <v>806</v>
      </c>
      <c r="E1735" s="102" t="s">
        <v>807</v>
      </c>
      <c r="F1735" s="102" t="s">
        <v>808</v>
      </c>
      <c r="G1735" s="102" t="s">
        <v>809</v>
      </c>
      <c r="H1735" s="102" t="s">
        <v>810</v>
      </c>
    </row>
    <row r="1736" spans="1:8">
      <c r="B1736" s="116" t="s">
        <v>873</v>
      </c>
      <c r="C1736" s="117" t="s">
        <v>874</v>
      </c>
      <c r="D1736" s="116" t="s">
        <v>125</v>
      </c>
      <c r="E1736" s="116" t="s">
        <v>127</v>
      </c>
      <c r="F1736" s="118">
        <v>0.35630000000000001</v>
      </c>
      <c r="G1736" s="119">
        <v>31.1</v>
      </c>
      <c r="H1736" s="119">
        <v>11.08</v>
      </c>
    </row>
    <row r="1737" spans="1:8">
      <c r="B1737" s="116" t="s">
        <v>852</v>
      </c>
      <c r="C1737" s="117" t="s">
        <v>853</v>
      </c>
      <c r="D1737" s="116" t="s">
        <v>125</v>
      </c>
      <c r="E1737" s="116" t="s">
        <v>127</v>
      </c>
      <c r="F1737" s="118">
        <v>0.1779</v>
      </c>
      <c r="G1737" s="119">
        <v>23.4</v>
      </c>
      <c r="H1737" s="119">
        <v>4.16</v>
      </c>
    </row>
    <row r="1738" spans="1:8" ht="12.75" customHeight="1">
      <c r="B1738" s="103"/>
      <c r="C1738" s="103"/>
      <c r="D1738" s="103"/>
      <c r="E1738" s="103"/>
      <c r="F1738" s="408" t="s">
        <v>837</v>
      </c>
      <c r="G1738" s="408"/>
      <c r="H1738" s="120">
        <v>15.24</v>
      </c>
    </row>
    <row r="1739" spans="1:8" ht="12.75" customHeight="1">
      <c r="B1739" s="103"/>
      <c r="C1739" s="103"/>
      <c r="D1739" s="103"/>
      <c r="E1739" s="103"/>
      <c r="F1739" s="409" t="s">
        <v>585</v>
      </c>
      <c r="G1739" s="409"/>
      <c r="H1739" s="101">
        <v>742.9</v>
      </c>
    </row>
    <row r="1740" spans="1:8">
      <c r="B1740" s="142"/>
      <c r="C1740" s="142"/>
      <c r="D1740" s="142"/>
      <c r="E1740" s="142"/>
      <c r="F1740" s="410"/>
      <c r="G1740" s="410"/>
      <c r="H1740" s="410"/>
    </row>
    <row r="1741" spans="1:8" s="245" customFormat="1" ht="12.75" customHeight="1">
      <c r="A1741" s="179" t="s">
        <v>337</v>
      </c>
      <c r="B1741" s="179">
        <f>VLOOKUP(A1741,ORÇAMENTO!$A$15:$F$743,2,FALSE)</f>
        <v>94231</v>
      </c>
      <c r="C1741" s="404" t="str">
        <f>VLOOKUP(B1741,ORÇAMENTO!$B$15:$F$743,2,FALSE)</f>
        <v>RUFO (DE ENCOSTO E PINGADEIRA) EM CHAPA DE AÇO GALVANIZADO NÚMERO 24, CORTE DE 25 CM, INCLUSO TRANSPORTE VERTICAL. AF_07/2019</v>
      </c>
      <c r="D1741" s="405"/>
      <c r="E1741" s="405"/>
      <c r="F1741" s="405"/>
      <c r="G1741" s="406"/>
      <c r="H1741" s="121" t="str">
        <f>VLOOKUP(B1741,ORÇAMENTO!$B$15:$F$743,4,FALSE)</f>
        <v>M</v>
      </c>
    </row>
    <row r="1742" spans="1:8" ht="12.75" customHeight="1">
      <c r="B1742" s="407" t="s">
        <v>2121</v>
      </c>
      <c r="C1742" s="407"/>
      <c r="D1742" s="102" t="s">
        <v>806</v>
      </c>
      <c r="E1742" s="102" t="s">
        <v>807</v>
      </c>
      <c r="F1742" s="102" t="s">
        <v>808</v>
      </c>
      <c r="G1742" s="102" t="s">
        <v>809</v>
      </c>
      <c r="H1742" s="102" t="s">
        <v>810</v>
      </c>
    </row>
    <row r="1743" spans="1:8" ht="25.5">
      <c r="B1743" s="116" t="s">
        <v>2390</v>
      </c>
      <c r="C1743" s="117" t="s">
        <v>2391</v>
      </c>
      <c r="D1743" s="116" t="s">
        <v>125</v>
      </c>
      <c r="E1743" s="116" t="s">
        <v>2124</v>
      </c>
      <c r="F1743" s="118">
        <v>1.83E-2</v>
      </c>
      <c r="G1743" s="119">
        <v>26.23</v>
      </c>
      <c r="H1743" s="119">
        <v>0.48</v>
      </c>
    </row>
    <row r="1744" spans="1:8" ht="25.5">
      <c r="B1744" s="116" t="s">
        <v>2392</v>
      </c>
      <c r="C1744" s="117" t="s">
        <v>2393</v>
      </c>
      <c r="D1744" s="116" t="s">
        <v>125</v>
      </c>
      <c r="E1744" s="116" t="s">
        <v>2127</v>
      </c>
      <c r="F1744" s="118">
        <v>1.32E-2</v>
      </c>
      <c r="G1744" s="119">
        <v>27.17</v>
      </c>
      <c r="H1744" s="119">
        <v>0.36</v>
      </c>
    </row>
    <row r="1745" spans="1:8" ht="12.75" customHeight="1">
      <c r="B1745" s="103"/>
      <c r="C1745" s="103"/>
      <c r="D1745" s="103"/>
      <c r="E1745" s="103"/>
      <c r="F1745" s="408" t="s">
        <v>2128</v>
      </c>
      <c r="G1745" s="408"/>
      <c r="H1745" s="120">
        <v>0.84</v>
      </c>
    </row>
    <row r="1746" spans="1:8">
      <c r="B1746" s="407" t="s">
        <v>820</v>
      </c>
      <c r="C1746" s="407"/>
      <c r="D1746" s="102" t="s">
        <v>806</v>
      </c>
      <c r="E1746" s="102" t="s">
        <v>807</v>
      </c>
      <c r="F1746" s="102" t="s">
        <v>808</v>
      </c>
      <c r="G1746" s="102" t="s">
        <v>809</v>
      </c>
      <c r="H1746" s="102" t="s">
        <v>810</v>
      </c>
    </row>
    <row r="1747" spans="1:8">
      <c r="B1747" s="116" t="s">
        <v>842</v>
      </c>
      <c r="C1747" s="117" t="s">
        <v>843</v>
      </c>
      <c r="D1747" s="116" t="s">
        <v>125</v>
      </c>
      <c r="E1747" s="116" t="s">
        <v>217</v>
      </c>
      <c r="F1747" s="118">
        <v>6.0000000000000001E-3</v>
      </c>
      <c r="G1747" s="119">
        <v>20</v>
      </c>
      <c r="H1747" s="119">
        <v>0.12</v>
      </c>
    </row>
    <row r="1748" spans="1:8" ht="25.5">
      <c r="B1748" s="116" t="s">
        <v>2394</v>
      </c>
      <c r="C1748" s="117" t="s">
        <v>2395</v>
      </c>
      <c r="D1748" s="116" t="s">
        <v>125</v>
      </c>
      <c r="E1748" s="116" t="s">
        <v>217</v>
      </c>
      <c r="F1748" s="118">
        <v>1.1999999999999999E-3</v>
      </c>
      <c r="G1748" s="119">
        <v>67.63</v>
      </c>
      <c r="H1748" s="119">
        <v>0.08</v>
      </c>
    </row>
    <row r="1749" spans="1:8">
      <c r="B1749" s="116" t="s">
        <v>2396</v>
      </c>
      <c r="C1749" s="117" t="s">
        <v>2397</v>
      </c>
      <c r="D1749" s="116" t="s">
        <v>125</v>
      </c>
      <c r="E1749" s="116" t="s">
        <v>180</v>
      </c>
      <c r="F1749" s="118">
        <v>1.05</v>
      </c>
      <c r="G1749" s="119">
        <v>22.99</v>
      </c>
      <c r="H1749" s="119">
        <v>24.14</v>
      </c>
    </row>
    <row r="1750" spans="1:8">
      <c r="B1750" s="116" t="s">
        <v>898</v>
      </c>
      <c r="C1750" s="117" t="s">
        <v>899</v>
      </c>
      <c r="D1750" s="116" t="s">
        <v>125</v>
      </c>
      <c r="E1750" s="116" t="s">
        <v>900</v>
      </c>
      <c r="F1750" s="118">
        <v>0.19800000000000001</v>
      </c>
      <c r="G1750" s="119">
        <v>36.11</v>
      </c>
      <c r="H1750" s="119">
        <v>7.15</v>
      </c>
    </row>
    <row r="1751" spans="1:8">
      <c r="B1751" s="116" t="s">
        <v>2398</v>
      </c>
      <c r="C1751" s="117" t="s">
        <v>2399</v>
      </c>
      <c r="D1751" s="116" t="s">
        <v>125</v>
      </c>
      <c r="E1751" s="116" t="s">
        <v>217</v>
      </c>
      <c r="F1751" s="118">
        <v>4.4999999999999998E-2</v>
      </c>
      <c r="G1751" s="119">
        <v>194.66</v>
      </c>
      <c r="H1751" s="119">
        <v>8.76</v>
      </c>
    </row>
    <row r="1752" spans="1:8">
      <c r="B1752" s="103"/>
      <c r="C1752" s="103"/>
      <c r="D1752" s="103"/>
      <c r="E1752" s="103"/>
      <c r="F1752" s="408" t="s">
        <v>831</v>
      </c>
      <c r="G1752" s="408"/>
      <c r="H1752" s="120">
        <v>40.25</v>
      </c>
    </row>
    <row r="1753" spans="1:8" ht="12.75" customHeight="1">
      <c r="B1753" s="407" t="s">
        <v>834</v>
      </c>
      <c r="C1753" s="407"/>
      <c r="D1753" s="102" t="s">
        <v>806</v>
      </c>
      <c r="E1753" s="102" t="s">
        <v>807</v>
      </c>
      <c r="F1753" s="102" t="s">
        <v>808</v>
      </c>
      <c r="G1753" s="102" t="s">
        <v>809</v>
      </c>
      <c r="H1753" s="102" t="s">
        <v>810</v>
      </c>
    </row>
    <row r="1754" spans="1:8">
      <c r="B1754" s="116" t="s">
        <v>852</v>
      </c>
      <c r="C1754" s="117" t="s">
        <v>853</v>
      </c>
      <c r="D1754" s="116" t="s">
        <v>125</v>
      </c>
      <c r="E1754" s="116" t="s">
        <v>127</v>
      </c>
      <c r="F1754" s="118">
        <v>0.20699999999999999</v>
      </c>
      <c r="G1754" s="119">
        <v>23.4</v>
      </c>
      <c r="H1754" s="119">
        <v>4.84</v>
      </c>
    </row>
    <row r="1755" spans="1:8">
      <c r="B1755" s="116" t="s">
        <v>2400</v>
      </c>
      <c r="C1755" s="117" t="s">
        <v>2401</v>
      </c>
      <c r="D1755" s="116" t="s">
        <v>125</v>
      </c>
      <c r="E1755" s="116" t="s">
        <v>127</v>
      </c>
      <c r="F1755" s="118">
        <v>0.112</v>
      </c>
      <c r="G1755" s="119">
        <v>30.44</v>
      </c>
      <c r="H1755" s="119">
        <v>3.41</v>
      </c>
    </row>
    <row r="1756" spans="1:8" ht="12.75" customHeight="1">
      <c r="B1756" s="103"/>
      <c r="C1756" s="103"/>
      <c r="D1756" s="103"/>
      <c r="E1756" s="103"/>
      <c r="F1756" s="408" t="s">
        <v>837</v>
      </c>
      <c r="G1756" s="408"/>
      <c r="H1756" s="120">
        <v>8.25</v>
      </c>
    </row>
    <row r="1757" spans="1:8" ht="12.75" customHeight="1">
      <c r="B1757" s="103"/>
      <c r="C1757" s="103"/>
      <c r="D1757" s="103"/>
      <c r="E1757" s="103"/>
      <c r="F1757" s="409" t="s">
        <v>585</v>
      </c>
      <c r="G1757" s="409"/>
      <c r="H1757" s="101">
        <v>49.29</v>
      </c>
    </row>
    <row r="1758" spans="1:8">
      <c r="B1758" s="142"/>
      <c r="C1758" s="142"/>
      <c r="D1758" s="142"/>
      <c r="E1758" s="142"/>
      <c r="F1758" s="410"/>
      <c r="G1758" s="410"/>
      <c r="H1758" s="410"/>
    </row>
    <row r="1759" spans="1:8" s="245" customFormat="1" ht="12.75" customHeight="1">
      <c r="A1759" s="179" t="s">
        <v>338</v>
      </c>
      <c r="B1759" s="179">
        <f>VLOOKUP(A1759,ORÇAMENTO!$A$15:$F$743,2,FALSE)</f>
        <v>94229</v>
      </c>
      <c r="C1759" s="404" t="str">
        <f>VLOOKUP(B1759,ORÇAMENTO!$B$15:$F$743,2,FALSE)</f>
        <v>CALHA EM CHAPA DE AÇO GALVANIZADO NÚMERO 24, DESENVOLVIMENTO DE 100 CM, INCLUSO TRANSPORTE VERTICAL. AF_07/2019</v>
      </c>
      <c r="D1759" s="405"/>
      <c r="E1759" s="405"/>
      <c r="F1759" s="405"/>
      <c r="G1759" s="406"/>
      <c r="H1759" s="121" t="str">
        <f>VLOOKUP(B1759,ORÇAMENTO!$B$15:$F$743,4,FALSE)</f>
        <v>M</v>
      </c>
    </row>
    <row r="1760" spans="1:8" ht="12.75" customHeight="1">
      <c r="B1760" s="407" t="s">
        <v>2121</v>
      </c>
      <c r="C1760" s="407"/>
      <c r="D1760" s="102" t="s">
        <v>806</v>
      </c>
      <c r="E1760" s="102" t="s">
        <v>807</v>
      </c>
      <c r="F1760" s="102" t="s">
        <v>808</v>
      </c>
      <c r="G1760" s="102" t="s">
        <v>809</v>
      </c>
      <c r="H1760" s="102" t="s">
        <v>810</v>
      </c>
    </row>
    <row r="1761" spans="2:8" ht="25.5">
      <c r="B1761" s="116" t="s">
        <v>2390</v>
      </c>
      <c r="C1761" s="117" t="s">
        <v>2391</v>
      </c>
      <c r="D1761" s="116" t="s">
        <v>125</v>
      </c>
      <c r="E1761" s="116" t="s">
        <v>2124</v>
      </c>
      <c r="F1761" s="118">
        <v>1.83E-2</v>
      </c>
      <c r="G1761" s="119">
        <v>26.23</v>
      </c>
      <c r="H1761" s="119">
        <v>0.48</v>
      </c>
    </row>
    <row r="1762" spans="2:8" ht="25.5">
      <c r="B1762" s="116" t="s">
        <v>2392</v>
      </c>
      <c r="C1762" s="117" t="s">
        <v>2393</v>
      </c>
      <c r="D1762" s="116" t="s">
        <v>125</v>
      </c>
      <c r="E1762" s="116" t="s">
        <v>2127</v>
      </c>
      <c r="F1762" s="118">
        <v>1.32E-2</v>
      </c>
      <c r="G1762" s="119">
        <v>27.17</v>
      </c>
      <c r="H1762" s="119">
        <v>0.36</v>
      </c>
    </row>
    <row r="1763" spans="2:8" ht="12.75" customHeight="1">
      <c r="B1763" s="103"/>
      <c r="C1763" s="103"/>
      <c r="D1763" s="103"/>
      <c r="E1763" s="103"/>
      <c r="F1763" s="408" t="s">
        <v>2128</v>
      </c>
      <c r="G1763" s="408"/>
      <c r="H1763" s="120">
        <v>0.84</v>
      </c>
    </row>
    <row r="1764" spans="2:8">
      <c r="B1764" s="407" t="s">
        <v>820</v>
      </c>
      <c r="C1764" s="407"/>
      <c r="D1764" s="102" t="s">
        <v>806</v>
      </c>
      <c r="E1764" s="102" t="s">
        <v>807</v>
      </c>
      <c r="F1764" s="102" t="s">
        <v>808</v>
      </c>
      <c r="G1764" s="102" t="s">
        <v>809</v>
      </c>
      <c r="H1764" s="102" t="s">
        <v>810</v>
      </c>
    </row>
    <row r="1765" spans="2:8">
      <c r="B1765" s="116" t="s">
        <v>2402</v>
      </c>
      <c r="C1765" s="117" t="s">
        <v>2403</v>
      </c>
      <c r="D1765" s="116" t="s">
        <v>125</v>
      </c>
      <c r="E1765" s="116" t="s">
        <v>180</v>
      </c>
      <c r="F1765" s="118">
        <v>1.05</v>
      </c>
      <c r="G1765" s="119">
        <v>81.06</v>
      </c>
      <c r="H1765" s="119">
        <v>85.11</v>
      </c>
    </row>
    <row r="1766" spans="2:8">
      <c r="B1766" s="116" t="s">
        <v>842</v>
      </c>
      <c r="C1766" s="117" t="s">
        <v>843</v>
      </c>
      <c r="D1766" s="116" t="s">
        <v>125</v>
      </c>
      <c r="E1766" s="116" t="s">
        <v>217</v>
      </c>
      <c r="F1766" s="118">
        <v>2.5000000000000001E-2</v>
      </c>
      <c r="G1766" s="119">
        <v>20</v>
      </c>
      <c r="H1766" s="119">
        <v>0.5</v>
      </c>
    </row>
    <row r="1767" spans="2:8" ht="25.5">
      <c r="B1767" s="116" t="s">
        <v>2394</v>
      </c>
      <c r="C1767" s="117" t="s">
        <v>2395</v>
      </c>
      <c r="D1767" s="116" t="s">
        <v>125</v>
      </c>
      <c r="E1767" s="116" t="s">
        <v>217</v>
      </c>
      <c r="F1767" s="118">
        <v>4.8999999999999998E-3</v>
      </c>
      <c r="G1767" s="119">
        <v>67.63</v>
      </c>
      <c r="H1767" s="119">
        <v>0.33</v>
      </c>
    </row>
    <row r="1768" spans="2:8">
      <c r="B1768" s="116" t="s">
        <v>898</v>
      </c>
      <c r="C1768" s="117" t="s">
        <v>899</v>
      </c>
      <c r="D1768" s="116" t="s">
        <v>125</v>
      </c>
      <c r="E1768" s="116" t="s">
        <v>900</v>
      </c>
      <c r="F1768" s="118">
        <v>0.161</v>
      </c>
      <c r="G1768" s="119">
        <v>36.11</v>
      </c>
      <c r="H1768" s="119">
        <v>5.81</v>
      </c>
    </row>
    <row r="1769" spans="2:8">
      <c r="B1769" s="116" t="s">
        <v>2398</v>
      </c>
      <c r="C1769" s="117" t="s">
        <v>2399</v>
      </c>
      <c r="D1769" s="116" t="s">
        <v>125</v>
      </c>
      <c r="E1769" s="116" t="s">
        <v>217</v>
      </c>
      <c r="F1769" s="118">
        <v>0.18</v>
      </c>
      <c r="G1769" s="119">
        <v>194.66</v>
      </c>
      <c r="H1769" s="119">
        <v>35.04</v>
      </c>
    </row>
    <row r="1770" spans="2:8">
      <c r="B1770" s="103"/>
      <c r="C1770" s="103"/>
      <c r="D1770" s="103"/>
      <c r="E1770" s="103"/>
      <c r="F1770" s="408" t="s">
        <v>831</v>
      </c>
      <c r="G1770" s="408"/>
      <c r="H1770" s="120">
        <v>126.79</v>
      </c>
    </row>
    <row r="1771" spans="2:8" ht="12.75" customHeight="1">
      <c r="B1771" s="407" t="s">
        <v>834</v>
      </c>
      <c r="C1771" s="407"/>
      <c r="D1771" s="102" t="s">
        <v>806</v>
      </c>
      <c r="E1771" s="102" t="s">
        <v>807</v>
      </c>
      <c r="F1771" s="102" t="s">
        <v>808</v>
      </c>
      <c r="G1771" s="102" t="s">
        <v>809</v>
      </c>
      <c r="H1771" s="102" t="s">
        <v>810</v>
      </c>
    </row>
    <row r="1772" spans="2:8">
      <c r="B1772" s="116" t="s">
        <v>852</v>
      </c>
      <c r="C1772" s="117" t="s">
        <v>853</v>
      </c>
      <c r="D1772" s="116" t="s">
        <v>125</v>
      </c>
      <c r="E1772" s="116" t="s">
        <v>127</v>
      </c>
      <c r="F1772" s="118">
        <v>0.63300000000000001</v>
      </c>
      <c r="G1772" s="119">
        <v>23.4</v>
      </c>
      <c r="H1772" s="119">
        <v>14.81</v>
      </c>
    </row>
    <row r="1773" spans="2:8">
      <c r="B1773" s="116" t="s">
        <v>2400</v>
      </c>
      <c r="C1773" s="117" t="s">
        <v>2401</v>
      </c>
      <c r="D1773" s="116" t="s">
        <v>125</v>
      </c>
      <c r="E1773" s="116" t="s">
        <v>127</v>
      </c>
      <c r="F1773" s="118">
        <v>0.53900000000000003</v>
      </c>
      <c r="G1773" s="119">
        <v>30.44</v>
      </c>
      <c r="H1773" s="119">
        <v>16.41</v>
      </c>
    </row>
    <row r="1774" spans="2:8" ht="12.75" customHeight="1">
      <c r="B1774" s="103"/>
      <c r="C1774" s="103"/>
      <c r="D1774" s="103"/>
      <c r="E1774" s="103"/>
      <c r="F1774" s="408" t="s">
        <v>837</v>
      </c>
      <c r="G1774" s="408"/>
      <c r="H1774" s="120">
        <v>31.22</v>
      </c>
    </row>
    <row r="1775" spans="2:8" ht="12.75" customHeight="1">
      <c r="B1775" s="103"/>
      <c r="C1775" s="103"/>
      <c r="D1775" s="103"/>
      <c r="E1775" s="103"/>
      <c r="F1775" s="409" t="s">
        <v>585</v>
      </c>
      <c r="G1775" s="409"/>
      <c r="H1775" s="101">
        <v>158.82</v>
      </c>
    </row>
    <row r="1776" spans="2:8">
      <c r="B1776" s="142"/>
      <c r="C1776" s="142"/>
      <c r="D1776" s="142"/>
      <c r="E1776" s="142"/>
      <c r="F1776" s="410"/>
      <c r="G1776" s="410"/>
      <c r="H1776" s="410"/>
    </row>
    <row r="1777" spans="1:8" s="245" customFormat="1" ht="12.75" customHeight="1">
      <c r="A1777" s="179" t="s">
        <v>340</v>
      </c>
      <c r="B1777" s="179">
        <f>VLOOKUP(A1777,ORÇAMENTO!$A$15:$F$743,2,FALSE)</f>
        <v>94228</v>
      </c>
      <c r="C1777" s="404" t="str">
        <f>VLOOKUP(B1777,ORÇAMENTO!$B$15:$F$743,2,FALSE)</f>
        <v>CALHA EM CHAPA DE AÇO GALVANIZADO NÚMERO 24, DESENVOLVIMENTO DE 50 CM, INCLUSO TRANSPORTE VERTICAL. AF_07/2019</v>
      </c>
      <c r="D1777" s="405"/>
      <c r="E1777" s="405"/>
      <c r="F1777" s="405"/>
      <c r="G1777" s="406"/>
      <c r="H1777" s="121" t="str">
        <f>VLOOKUP(B1777,ORÇAMENTO!$B$15:$F$743,4,FALSE)</f>
        <v>M</v>
      </c>
    </row>
    <row r="1778" spans="1:8" ht="12.75" customHeight="1">
      <c r="B1778" s="407" t="s">
        <v>2121</v>
      </c>
      <c r="C1778" s="407"/>
      <c r="D1778" s="102" t="s">
        <v>806</v>
      </c>
      <c r="E1778" s="102" t="s">
        <v>807</v>
      </c>
      <c r="F1778" s="102" t="s">
        <v>808</v>
      </c>
      <c r="G1778" s="102" t="s">
        <v>809</v>
      </c>
      <c r="H1778" s="102" t="s">
        <v>810</v>
      </c>
    </row>
    <row r="1779" spans="1:8" ht="25.5">
      <c r="B1779" s="116" t="s">
        <v>2390</v>
      </c>
      <c r="C1779" s="117" t="s">
        <v>2391</v>
      </c>
      <c r="D1779" s="116" t="s">
        <v>125</v>
      </c>
      <c r="E1779" s="116" t="s">
        <v>2124</v>
      </c>
      <c r="F1779" s="118">
        <v>1.83E-2</v>
      </c>
      <c r="G1779" s="119">
        <v>26.23</v>
      </c>
      <c r="H1779" s="119">
        <v>0.48</v>
      </c>
    </row>
    <row r="1780" spans="1:8" ht="25.5">
      <c r="B1780" s="116" t="s">
        <v>2392</v>
      </c>
      <c r="C1780" s="117" t="s">
        <v>2393</v>
      </c>
      <c r="D1780" s="116" t="s">
        <v>125</v>
      </c>
      <c r="E1780" s="116" t="s">
        <v>2127</v>
      </c>
      <c r="F1780" s="118">
        <v>1.32E-2</v>
      </c>
      <c r="G1780" s="119">
        <v>27.17</v>
      </c>
      <c r="H1780" s="119">
        <v>0.36</v>
      </c>
    </row>
    <row r="1781" spans="1:8" ht="12.75" customHeight="1">
      <c r="B1781" s="103"/>
      <c r="C1781" s="103"/>
      <c r="D1781" s="103"/>
      <c r="E1781" s="103"/>
      <c r="F1781" s="408" t="s">
        <v>2128</v>
      </c>
      <c r="G1781" s="408"/>
      <c r="H1781" s="120">
        <v>0.84</v>
      </c>
    </row>
    <row r="1782" spans="1:8">
      <c r="B1782" s="407" t="s">
        <v>820</v>
      </c>
      <c r="C1782" s="407"/>
      <c r="D1782" s="102" t="s">
        <v>806</v>
      </c>
      <c r="E1782" s="102" t="s">
        <v>807</v>
      </c>
      <c r="F1782" s="102" t="s">
        <v>808</v>
      </c>
      <c r="G1782" s="102" t="s">
        <v>809</v>
      </c>
      <c r="H1782" s="102" t="s">
        <v>810</v>
      </c>
    </row>
    <row r="1783" spans="1:8">
      <c r="B1783" s="116" t="s">
        <v>2404</v>
      </c>
      <c r="C1783" s="117" t="s">
        <v>2405</v>
      </c>
      <c r="D1783" s="116" t="s">
        <v>125</v>
      </c>
      <c r="E1783" s="116" t="s">
        <v>180</v>
      </c>
      <c r="F1783" s="118">
        <v>1.05</v>
      </c>
      <c r="G1783" s="119">
        <v>41.43</v>
      </c>
      <c r="H1783" s="119">
        <v>43.5</v>
      </c>
    </row>
    <row r="1784" spans="1:8">
      <c r="B1784" s="116" t="s">
        <v>842</v>
      </c>
      <c r="C1784" s="117" t="s">
        <v>843</v>
      </c>
      <c r="D1784" s="116" t="s">
        <v>125</v>
      </c>
      <c r="E1784" s="116" t="s">
        <v>217</v>
      </c>
      <c r="F1784" s="118">
        <v>1.2999999999999999E-2</v>
      </c>
      <c r="G1784" s="119">
        <v>20</v>
      </c>
      <c r="H1784" s="119">
        <v>0.26</v>
      </c>
    </row>
    <row r="1785" spans="1:8" ht="25.5">
      <c r="B1785" s="116" t="s">
        <v>2394</v>
      </c>
      <c r="C1785" s="117" t="s">
        <v>2395</v>
      </c>
      <c r="D1785" s="116" t="s">
        <v>125</v>
      </c>
      <c r="E1785" s="116" t="s">
        <v>217</v>
      </c>
      <c r="F1785" s="118">
        <v>2.3999999999999998E-3</v>
      </c>
      <c r="G1785" s="119">
        <v>67.63</v>
      </c>
      <c r="H1785" s="119">
        <v>0.16</v>
      </c>
    </row>
    <row r="1786" spans="1:8">
      <c r="B1786" s="116" t="s">
        <v>898</v>
      </c>
      <c r="C1786" s="117" t="s">
        <v>899</v>
      </c>
      <c r="D1786" s="116" t="s">
        <v>125</v>
      </c>
      <c r="E1786" s="116" t="s">
        <v>900</v>
      </c>
      <c r="F1786" s="118">
        <v>8.1000000000000003E-2</v>
      </c>
      <c r="G1786" s="119">
        <v>36.11</v>
      </c>
      <c r="H1786" s="119">
        <v>2.92</v>
      </c>
    </row>
    <row r="1787" spans="1:8">
      <c r="B1787" s="116" t="s">
        <v>2398</v>
      </c>
      <c r="C1787" s="117" t="s">
        <v>2399</v>
      </c>
      <c r="D1787" s="116" t="s">
        <v>125</v>
      </c>
      <c r="E1787" s="116" t="s">
        <v>217</v>
      </c>
      <c r="F1787" s="118">
        <v>0.09</v>
      </c>
      <c r="G1787" s="119">
        <v>194.66</v>
      </c>
      <c r="H1787" s="119">
        <v>17.52</v>
      </c>
    </row>
    <row r="1788" spans="1:8">
      <c r="B1788" s="103"/>
      <c r="C1788" s="103"/>
      <c r="D1788" s="103"/>
      <c r="E1788" s="103"/>
      <c r="F1788" s="408" t="s">
        <v>831</v>
      </c>
      <c r="G1788" s="408"/>
      <c r="H1788" s="120">
        <v>64.36</v>
      </c>
    </row>
    <row r="1789" spans="1:8" ht="12.75" customHeight="1">
      <c r="B1789" s="407" t="s">
        <v>834</v>
      </c>
      <c r="C1789" s="407"/>
      <c r="D1789" s="102" t="s">
        <v>806</v>
      </c>
      <c r="E1789" s="102" t="s">
        <v>807</v>
      </c>
      <c r="F1789" s="102" t="s">
        <v>808</v>
      </c>
      <c r="G1789" s="102" t="s">
        <v>809</v>
      </c>
      <c r="H1789" s="102" t="s">
        <v>810</v>
      </c>
    </row>
    <row r="1790" spans="1:8">
      <c r="B1790" s="116" t="s">
        <v>852</v>
      </c>
      <c r="C1790" s="117" t="s">
        <v>853</v>
      </c>
      <c r="D1790" s="116" t="s">
        <v>125</v>
      </c>
      <c r="E1790" s="116" t="s">
        <v>127</v>
      </c>
      <c r="F1790" s="118">
        <v>0.371</v>
      </c>
      <c r="G1790" s="119">
        <v>23.4</v>
      </c>
      <c r="H1790" s="119">
        <v>8.68</v>
      </c>
    </row>
    <row r="1791" spans="1:8">
      <c r="B1791" s="116" t="s">
        <v>2400</v>
      </c>
      <c r="C1791" s="117" t="s">
        <v>2401</v>
      </c>
      <c r="D1791" s="116" t="s">
        <v>125</v>
      </c>
      <c r="E1791" s="116" t="s">
        <v>127</v>
      </c>
      <c r="F1791" s="118">
        <v>0.27700000000000002</v>
      </c>
      <c r="G1791" s="119">
        <v>30.44</v>
      </c>
      <c r="H1791" s="119">
        <v>8.43</v>
      </c>
    </row>
    <row r="1792" spans="1:8" ht="12.75" customHeight="1">
      <c r="B1792" s="103"/>
      <c r="C1792" s="103"/>
      <c r="D1792" s="103"/>
      <c r="E1792" s="103"/>
      <c r="F1792" s="408" t="s">
        <v>837</v>
      </c>
      <c r="G1792" s="408"/>
      <c r="H1792" s="120">
        <v>17.11</v>
      </c>
    </row>
    <row r="1793" spans="1:8" ht="12.75" customHeight="1">
      <c r="B1793" s="103"/>
      <c r="C1793" s="103"/>
      <c r="D1793" s="103"/>
      <c r="E1793" s="103"/>
      <c r="F1793" s="409" t="s">
        <v>585</v>
      </c>
      <c r="G1793" s="409"/>
      <c r="H1793" s="101">
        <v>82.29</v>
      </c>
    </row>
    <row r="1794" spans="1:8">
      <c r="B1794" s="142"/>
      <c r="C1794" s="142"/>
      <c r="D1794" s="142"/>
      <c r="E1794" s="142"/>
      <c r="F1794" s="410"/>
      <c r="G1794" s="410"/>
      <c r="H1794" s="410"/>
    </row>
    <row r="1795" spans="1:8" s="245" customFormat="1" ht="12.75" customHeight="1">
      <c r="A1795" s="179" t="s">
        <v>348</v>
      </c>
      <c r="B1795" s="179">
        <f>VLOOKUP(A1795,ORÇAMENTO!$A$15:$F$743,2,FALSE)</f>
        <v>100324</v>
      </c>
      <c r="C1795" s="404" t="str">
        <f>VLOOKUP(B1795,ORÇAMENTO!$B$15:$F$743,2,FALSE)</f>
        <v>LASTRO COM MATERIAL GRANULAR (PEDRA BRITADA N.1 E PEDRA BRITADA N.2), APLICADO EM PISOS OU LAJES SOBRE SOLO, ESPESSURA DE *6 CM*. AF_01/2024</v>
      </c>
      <c r="D1795" s="405"/>
      <c r="E1795" s="405"/>
      <c r="F1795" s="405"/>
      <c r="G1795" s="406"/>
      <c r="H1795" s="121" t="str">
        <f>VLOOKUP(B1795,ORÇAMENTO!$B$15:$F$743,4,FALSE)</f>
        <v>M3</v>
      </c>
    </row>
    <row r="1796" spans="1:8" ht="12.75" customHeight="1">
      <c r="B1796" s="407" t="s">
        <v>2121</v>
      </c>
      <c r="C1796" s="407"/>
      <c r="D1796" s="102" t="s">
        <v>806</v>
      </c>
      <c r="E1796" s="102" t="s">
        <v>807</v>
      </c>
      <c r="F1796" s="102" t="s">
        <v>808</v>
      </c>
      <c r="G1796" s="102" t="s">
        <v>809</v>
      </c>
      <c r="H1796" s="102" t="s">
        <v>810</v>
      </c>
    </row>
    <row r="1797" spans="1:8" ht="25.5">
      <c r="B1797" s="116" t="s">
        <v>2406</v>
      </c>
      <c r="C1797" s="117" t="s">
        <v>2407</v>
      </c>
      <c r="D1797" s="116" t="s">
        <v>125</v>
      </c>
      <c r="E1797" s="116" t="s">
        <v>2124</v>
      </c>
      <c r="F1797" s="118">
        <v>0.03</v>
      </c>
      <c r="G1797" s="119">
        <v>0.71</v>
      </c>
      <c r="H1797" s="119">
        <v>0.02</v>
      </c>
    </row>
    <row r="1798" spans="1:8" ht="25.5">
      <c r="B1798" s="116" t="s">
        <v>2408</v>
      </c>
      <c r="C1798" s="117" t="s">
        <v>2409</v>
      </c>
      <c r="D1798" s="116" t="s">
        <v>125</v>
      </c>
      <c r="E1798" s="116" t="s">
        <v>2127</v>
      </c>
      <c r="F1798" s="118">
        <v>3.2000000000000001E-2</v>
      </c>
      <c r="G1798" s="119">
        <v>10.17</v>
      </c>
      <c r="H1798" s="119">
        <v>0.33</v>
      </c>
    </row>
    <row r="1799" spans="1:8" ht="12.75" customHeight="1">
      <c r="B1799" s="103"/>
      <c r="C1799" s="103"/>
      <c r="D1799" s="103"/>
      <c r="E1799" s="103"/>
      <c r="F1799" s="408" t="s">
        <v>2128</v>
      </c>
      <c r="G1799" s="408"/>
      <c r="H1799" s="120">
        <v>0.35</v>
      </c>
    </row>
    <row r="1800" spans="1:8">
      <c r="B1800" s="407" t="s">
        <v>820</v>
      </c>
      <c r="C1800" s="407"/>
      <c r="D1800" s="102" t="s">
        <v>806</v>
      </c>
      <c r="E1800" s="102" t="s">
        <v>807</v>
      </c>
      <c r="F1800" s="102" t="s">
        <v>808</v>
      </c>
      <c r="G1800" s="102" t="s">
        <v>809</v>
      </c>
      <c r="H1800" s="102" t="s">
        <v>810</v>
      </c>
    </row>
    <row r="1801" spans="1:8">
      <c r="B1801" s="116" t="s">
        <v>2410</v>
      </c>
      <c r="C1801" s="117" t="s">
        <v>2411</v>
      </c>
      <c r="D1801" s="116" t="s">
        <v>125</v>
      </c>
      <c r="E1801" s="116" t="s">
        <v>174</v>
      </c>
      <c r="F1801" s="118">
        <v>0.59499999999999997</v>
      </c>
      <c r="G1801" s="119">
        <v>197.39</v>
      </c>
      <c r="H1801" s="119">
        <v>117.45</v>
      </c>
    </row>
    <row r="1802" spans="1:8">
      <c r="B1802" s="116" t="s">
        <v>904</v>
      </c>
      <c r="C1802" s="117" t="s">
        <v>905</v>
      </c>
      <c r="D1802" s="116" t="s">
        <v>125</v>
      </c>
      <c r="E1802" s="116" t="s">
        <v>174</v>
      </c>
      <c r="F1802" s="118">
        <v>0.59499999999999997</v>
      </c>
      <c r="G1802" s="119">
        <v>198.43</v>
      </c>
      <c r="H1802" s="119">
        <v>118.07</v>
      </c>
    </row>
    <row r="1803" spans="1:8">
      <c r="B1803" s="103"/>
      <c r="C1803" s="103"/>
      <c r="D1803" s="103"/>
      <c r="E1803" s="103"/>
      <c r="F1803" s="408" t="s">
        <v>831</v>
      </c>
      <c r="G1803" s="408"/>
      <c r="H1803" s="120">
        <v>235.52</v>
      </c>
    </row>
    <row r="1804" spans="1:8" ht="12.75" customHeight="1">
      <c r="B1804" s="407" t="s">
        <v>834</v>
      </c>
      <c r="C1804" s="407"/>
      <c r="D1804" s="102" t="s">
        <v>806</v>
      </c>
      <c r="E1804" s="102" t="s">
        <v>807</v>
      </c>
      <c r="F1804" s="102" t="s">
        <v>808</v>
      </c>
      <c r="G1804" s="102" t="s">
        <v>809</v>
      </c>
      <c r="H1804" s="102" t="s">
        <v>810</v>
      </c>
    </row>
    <row r="1805" spans="1:8">
      <c r="B1805" s="116" t="s">
        <v>873</v>
      </c>
      <c r="C1805" s="117" t="s">
        <v>874</v>
      </c>
      <c r="D1805" s="116" t="s">
        <v>125</v>
      </c>
      <c r="E1805" s="116" t="s">
        <v>127</v>
      </c>
      <c r="F1805" s="118">
        <v>1.579</v>
      </c>
      <c r="G1805" s="119">
        <v>31.1</v>
      </c>
      <c r="H1805" s="119">
        <v>49.11</v>
      </c>
    </row>
    <row r="1806" spans="1:8">
      <c r="B1806" s="116" t="s">
        <v>852</v>
      </c>
      <c r="C1806" s="117" t="s">
        <v>853</v>
      </c>
      <c r="D1806" s="116" t="s">
        <v>125</v>
      </c>
      <c r="E1806" s="116" t="s">
        <v>127</v>
      </c>
      <c r="F1806" s="118">
        <v>0.63400000000000001</v>
      </c>
      <c r="G1806" s="119">
        <v>23.4</v>
      </c>
      <c r="H1806" s="119">
        <v>14.84</v>
      </c>
    </row>
    <row r="1807" spans="1:8" ht="12.75" customHeight="1">
      <c r="B1807" s="103"/>
      <c r="C1807" s="103"/>
      <c r="D1807" s="103"/>
      <c r="E1807" s="103"/>
      <c r="F1807" s="408" t="s">
        <v>837</v>
      </c>
      <c r="G1807" s="408"/>
      <c r="H1807" s="120">
        <v>63.95</v>
      </c>
    </row>
    <row r="1808" spans="1:8" ht="12.75" customHeight="1">
      <c r="B1808" s="103"/>
      <c r="C1808" s="103"/>
      <c r="D1808" s="103"/>
      <c r="E1808" s="103"/>
      <c r="F1808" s="409" t="s">
        <v>585</v>
      </c>
      <c r="G1808" s="409"/>
      <c r="H1808" s="101">
        <v>299.77</v>
      </c>
    </row>
    <row r="1809" spans="1:8">
      <c r="B1809" s="142"/>
      <c r="C1809" s="142"/>
      <c r="D1809" s="142"/>
      <c r="E1809" s="142"/>
      <c r="F1809" s="410"/>
      <c r="G1809" s="410"/>
      <c r="H1809" s="410"/>
    </row>
    <row r="1810" spans="1:8" s="245" customFormat="1" ht="12.75" customHeight="1">
      <c r="A1810" s="179" t="s">
        <v>350</v>
      </c>
      <c r="B1810" s="179">
        <f>VLOOKUP(A1810,ORÇAMENTO!$A$15:$F$743,2,FALSE)</f>
        <v>94993</v>
      </c>
      <c r="C1810" s="404" t="str">
        <f>VLOOKUP(B1810,ORÇAMENTO!$B$15:$F$743,2,FALSE)</f>
        <v>EXECUÇÃO DE PISO DE CONCRETO COM CONCRETO MOLDADO IN LOCO, USINADO, ACABAMENTO CONVENCIONAL, ESPESSURA 6 CM, ARMADO. AF_08/2022</v>
      </c>
      <c r="D1810" s="405"/>
      <c r="E1810" s="405"/>
      <c r="F1810" s="405"/>
      <c r="G1810" s="406"/>
      <c r="H1810" s="121" t="str">
        <f>VLOOKUP(B1810,ORÇAMENTO!$B$15:$F$743,4,FALSE)</f>
        <v>M2</v>
      </c>
    </row>
    <row r="1811" spans="1:8">
      <c r="B1811" s="407" t="s">
        <v>820</v>
      </c>
      <c r="C1811" s="407"/>
      <c r="D1811" s="102" t="s">
        <v>806</v>
      </c>
      <c r="E1811" s="102" t="s">
        <v>807</v>
      </c>
      <c r="F1811" s="102" t="s">
        <v>808</v>
      </c>
      <c r="G1811" s="102" t="s">
        <v>809</v>
      </c>
      <c r="H1811" s="102" t="s">
        <v>810</v>
      </c>
    </row>
    <row r="1812" spans="1:8" ht="25.5">
      <c r="B1812" s="116" t="s">
        <v>2412</v>
      </c>
      <c r="C1812" s="117" t="s">
        <v>2413</v>
      </c>
      <c r="D1812" s="116" t="s">
        <v>125</v>
      </c>
      <c r="E1812" s="116" t="s">
        <v>174</v>
      </c>
      <c r="F1812" s="118">
        <v>7.3899999999999993E-2</v>
      </c>
      <c r="G1812" s="119">
        <v>467.5</v>
      </c>
      <c r="H1812" s="119">
        <v>34.549999999999997</v>
      </c>
    </row>
    <row r="1813" spans="1:8">
      <c r="B1813" s="116" t="s">
        <v>2153</v>
      </c>
      <c r="C1813" s="117" t="s">
        <v>2154</v>
      </c>
      <c r="D1813" s="116" t="s">
        <v>125</v>
      </c>
      <c r="E1813" s="116" t="s">
        <v>217</v>
      </c>
      <c r="F1813" s="118">
        <v>2.4E-2</v>
      </c>
      <c r="G1813" s="119">
        <v>20.34</v>
      </c>
      <c r="H1813" s="119">
        <v>0.49</v>
      </c>
    </row>
    <row r="1814" spans="1:8">
      <c r="B1814" s="116" t="s">
        <v>2224</v>
      </c>
      <c r="C1814" s="117" t="s">
        <v>2225</v>
      </c>
      <c r="D1814" s="116" t="s">
        <v>125</v>
      </c>
      <c r="E1814" s="116" t="s">
        <v>180</v>
      </c>
      <c r="F1814" s="118">
        <v>0.45</v>
      </c>
      <c r="G1814" s="119">
        <v>2.66</v>
      </c>
      <c r="H1814" s="119">
        <v>1.2</v>
      </c>
    </row>
    <row r="1815" spans="1:8" ht="25.5">
      <c r="B1815" s="116" t="s">
        <v>2286</v>
      </c>
      <c r="C1815" s="117" t="s">
        <v>1985</v>
      </c>
      <c r="D1815" s="116" t="s">
        <v>125</v>
      </c>
      <c r="E1815" s="116" t="s">
        <v>145</v>
      </c>
      <c r="F1815" s="118">
        <v>1.0815999999999999</v>
      </c>
      <c r="G1815" s="119">
        <v>26.35</v>
      </c>
      <c r="H1815" s="119">
        <v>28.5</v>
      </c>
    </row>
    <row r="1816" spans="1:8">
      <c r="B1816" s="103"/>
      <c r="C1816" s="103"/>
      <c r="D1816" s="103"/>
      <c r="E1816" s="103"/>
      <c r="F1816" s="408" t="s">
        <v>831</v>
      </c>
      <c r="G1816" s="408"/>
      <c r="H1816" s="120">
        <v>64.739999999999995</v>
      </c>
    </row>
    <row r="1817" spans="1:8" ht="12.75" customHeight="1">
      <c r="B1817" s="407" t="s">
        <v>834</v>
      </c>
      <c r="C1817" s="407"/>
      <c r="D1817" s="102" t="s">
        <v>806</v>
      </c>
      <c r="E1817" s="102" t="s">
        <v>807</v>
      </c>
      <c r="F1817" s="102" t="s">
        <v>808</v>
      </c>
      <c r="G1817" s="102" t="s">
        <v>809</v>
      </c>
      <c r="H1817" s="102" t="s">
        <v>810</v>
      </c>
    </row>
    <row r="1818" spans="1:8">
      <c r="B1818" s="116" t="s">
        <v>2136</v>
      </c>
      <c r="C1818" s="117" t="s">
        <v>845</v>
      </c>
      <c r="D1818" s="116" t="s">
        <v>125</v>
      </c>
      <c r="E1818" s="116" t="s">
        <v>127</v>
      </c>
      <c r="F1818" s="118">
        <v>9.7600000000000006E-2</v>
      </c>
      <c r="G1818" s="119">
        <v>30.71</v>
      </c>
      <c r="H1818" s="119">
        <v>3</v>
      </c>
    </row>
    <row r="1819" spans="1:8">
      <c r="B1819" s="116" t="s">
        <v>873</v>
      </c>
      <c r="C1819" s="117" t="s">
        <v>874</v>
      </c>
      <c r="D1819" s="116" t="s">
        <v>125</v>
      </c>
      <c r="E1819" s="116" t="s">
        <v>127</v>
      </c>
      <c r="F1819" s="118">
        <v>7.2700000000000001E-2</v>
      </c>
      <c r="G1819" s="119">
        <v>31.1</v>
      </c>
      <c r="H1819" s="119">
        <v>2.2599999999999998</v>
      </c>
    </row>
    <row r="1820" spans="1:8">
      <c r="B1820" s="116" t="s">
        <v>852</v>
      </c>
      <c r="C1820" s="117" t="s">
        <v>853</v>
      </c>
      <c r="D1820" s="116" t="s">
        <v>125</v>
      </c>
      <c r="E1820" s="116" t="s">
        <v>127</v>
      </c>
      <c r="F1820" s="118">
        <v>0.1704</v>
      </c>
      <c r="G1820" s="119">
        <v>23.4</v>
      </c>
      <c r="H1820" s="119">
        <v>3.99</v>
      </c>
    </row>
    <row r="1821" spans="1:8" ht="12.75" customHeight="1">
      <c r="B1821" s="103"/>
      <c r="C1821" s="103"/>
      <c r="D1821" s="103"/>
      <c r="E1821" s="103"/>
      <c r="F1821" s="408" t="s">
        <v>837</v>
      </c>
      <c r="G1821" s="408"/>
      <c r="H1821" s="120">
        <v>9.25</v>
      </c>
    </row>
    <row r="1822" spans="1:8" ht="12.75" customHeight="1">
      <c r="B1822" s="103"/>
      <c r="C1822" s="103"/>
      <c r="D1822" s="103"/>
      <c r="E1822" s="103"/>
      <c r="F1822" s="409" t="s">
        <v>585</v>
      </c>
      <c r="G1822" s="409"/>
      <c r="H1822" s="101">
        <v>73.94</v>
      </c>
    </row>
    <row r="1823" spans="1:8">
      <c r="B1823" s="142"/>
      <c r="C1823" s="142"/>
      <c r="D1823" s="142"/>
      <c r="E1823" s="142"/>
      <c r="F1823" s="410"/>
      <c r="G1823" s="410"/>
      <c r="H1823" s="410"/>
    </row>
    <row r="1824" spans="1:8" s="245" customFormat="1" ht="12.75" customHeight="1">
      <c r="A1824" s="179" t="s">
        <v>351</v>
      </c>
      <c r="B1824" s="179">
        <f>VLOOKUP(A1824,ORÇAMENTO!$A$15:$F$743,2,FALSE)</f>
        <v>87749</v>
      </c>
      <c r="C1824" s="404" t="str">
        <f>VLOOKUP(B1824,ORÇAMENTO!$B$15:$F$743,2,FALSE)</f>
        <v>CONTRAPISO (REGULARIZAÇÃO) EM ARGAMASSA PRONTA, PREPARO MANUAL, APLICADO EM ÁREAS MOLHADAS SOBRE LAJE, ADERIDO, ACABAMENTO NÃO REFORÇADO, ESPESSURA 3CM. AF_07/2021</v>
      </c>
      <c r="D1824" s="405"/>
      <c r="E1824" s="405"/>
      <c r="F1824" s="405"/>
      <c r="G1824" s="406"/>
      <c r="H1824" s="121" t="str">
        <f>VLOOKUP(B1824,ORÇAMENTO!$B$15:$F$743,4,FALSE)</f>
        <v>M2</v>
      </c>
    </row>
    <row r="1825" spans="1:8">
      <c r="B1825" s="407" t="s">
        <v>820</v>
      </c>
      <c r="C1825" s="407"/>
      <c r="D1825" s="102" t="s">
        <v>806</v>
      </c>
      <c r="E1825" s="102" t="s">
        <v>807</v>
      </c>
      <c r="F1825" s="102" t="s">
        <v>808</v>
      </c>
      <c r="G1825" s="102" t="s">
        <v>809</v>
      </c>
      <c r="H1825" s="102" t="s">
        <v>810</v>
      </c>
    </row>
    <row r="1826" spans="1:8">
      <c r="B1826" s="116" t="s">
        <v>2287</v>
      </c>
      <c r="C1826" s="117" t="s">
        <v>2288</v>
      </c>
      <c r="D1826" s="116" t="s">
        <v>125</v>
      </c>
      <c r="E1826" s="116" t="s">
        <v>113</v>
      </c>
      <c r="F1826" s="118">
        <v>0.21</v>
      </c>
      <c r="G1826" s="119">
        <v>14.97</v>
      </c>
      <c r="H1826" s="119">
        <v>3.14</v>
      </c>
    </row>
    <row r="1827" spans="1:8">
      <c r="B1827" s="116" t="s">
        <v>881</v>
      </c>
      <c r="C1827" s="117" t="s">
        <v>882</v>
      </c>
      <c r="D1827" s="116" t="s">
        <v>125</v>
      </c>
      <c r="E1827" s="116" t="s">
        <v>217</v>
      </c>
      <c r="F1827" s="118">
        <v>0.5</v>
      </c>
      <c r="G1827" s="119">
        <v>0.66</v>
      </c>
      <c r="H1827" s="119">
        <v>0.33</v>
      </c>
    </row>
    <row r="1828" spans="1:8">
      <c r="B1828" s="103"/>
      <c r="C1828" s="103"/>
      <c r="D1828" s="103"/>
      <c r="E1828" s="103"/>
      <c r="F1828" s="408" t="s">
        <v>831</v>
      </c>
      <c r="G1828" s="408"/>
      <c r="H1828" s="120">
        <v>3.47</v>
      </c>
    </row>
    <row r="1829" spans="1:8" ht="12.75" customHeight="1">
      <c r="B1829" s="407" t="s">
        <v>834</v>
      </c>
      <c r="C1829" s="407"/>
      <c r="D1829" s="102" t="s">
        <v>806</v>
      </c>
      <c r="E1829" s="102" t="s">
        <v>807</v>
      </c>
      <c r="F1829" s="102" t="s">
        <v>808</v>
      </c>
      <c r="G1829" s="102" t="s">
        <v>809</v>
      </c>
      <c r="H1829" s="102" t="s">
        <v>810</v>
      </c>
    </row>
    <row r="1830" spans="1:8">
      <c r="B1830" s="116" t="s">
        <v>873</v>
      </c>
      <c r="C1830" s="117" t="s">
        <v>874</v>
      </c>
      <c r="D1830" s="116" t="s">
        <v>125</v>
      </c>
      <c r="E1830" s="116" t="s">
        <v>127</v>
      </c>
      <c r="F1830" s="118">
        <v>0.56100000000000005</v>
      </c>
      <c r="G1830" s="119">
        <v>31.1</v>
      </c>
      <c r="H1830" s="119">
        <v>17.45</v>
      </c>
    </row>
    <row r="1831" spans="1:8">
      <c r="B1831" s="116" t="s">
        <v>852</v>
      </c>
      <c r="C1831" s="117" t="s">
        <v>853</v>
      </c>
      <c r="D1831" s="116" t="s">
        <v>125</v>
      </c>
      <c r="E1831" s="116" t="s">
        <v>127</v>
      </c>
      <c r="F1831" s="118">
        <v>0.28000000000000003</v>
      </c>
      <c r="G1831" s="119">
        <v>23.4</v>
      </c>
      <c r="H1831" s="119">
        <v>6.55</v>
      </c>
    </row>
    <row r="1832" spans="1:8" ht="12.75" customHeight="1">
      <c r="B1832" s="103"/>
      <c r="C1832" s="103"/>
      <c r="D1832" s="103"/>
      <c r="E1832" s="103"/>
      <c r="F1832" s="408" t="s">
        <v>837</v>
      </c>
      <c r="G1832" s="408"/>
      <c r="H1832" s="120">
        <v>24</v>
      </c>
    </row>
    <row r="1833" spans="1:8">
      <c r="B1833" s="407" t="s">
        <v>813</v>
      </c>
      <c r="C1833" s="407"/>
      <c r="D1833" s="102" t="s">
        <v>806</v>
      </c>
      <c r="E1833" s="102" t="s">
        <v>807</v>
      </c>
      <c r="F1833" s="102" t="s">
        <v>808</v>
      </c>
      <c r="G1833" s="102" t="s">
        <v>809</v>
      </c>
      <c r="H1833" s="102" t="s">
        <v>810</v>
      </c>
    </row>
    <row r="1834" spans="1:8">
      <c r="B1834" s="116" t="s">
        <v>2289</v>
      </c>
      <c r="C1834" s="117" t="s">
        <v>2290</v>
      </c>
      <c r="D1834" s="116" t="s">
        <v>125</v>
      </c>
      <c r="E1834" s="116" t="s">
        <v>174</v>
      </c>
      <c r="F1834" s="118">
        <v>4.3099999999999999E-2</v>
      </c>
      <c r="G1834" s="119">
        <v>1887.4</v>
      </c>
      <c r="H1834" s="119">
        <v>81.349999999999994</v>
      </c>
    </row>
    <row r="1835" spans="1:8">
      <c r="B1835" s="103"/>
      <c r="C1835" s="103"/>
      <c r="D1835" s="103"/>
      <c r="E1835" s="103"/>
      <c r="F1835" s="408" t="s">
        <v>814</v>
      </c>
      <c r="G1835" s="408"/>
      <c r="H1835" s="120">
        <v>81.349999999999994</v>
      </c>
    </row>
    <row r="1836" spans="1:8" ht="12.75" customHeight="1">
      <c r="B1836" s="103"/>
      <c r="C1836" s="103"/>
      <c r="D1836" s="103"/>
      <c r="E1836" s="103"/>
      <c r="F1836" s="409" t="s">
        <v>585</v>
      </c>
      <c r="G1836" s="409"/>
      <c r="H1836" s="101">
        <v>108.8</v>
      </c>
    </row>
    <row r="1837" spans="1:8">
      <c r="B1837" s="142"/>
      <c r="C1837" s="142"/>
      <c r="D1837" s="142"/>
      <c r="E1837" s="142"/>
      <c r="F1837" s="410"/>
      <c r="G1837" s="410"/>
      <c r="H1837" s="410"/>
    </row>
    <row r="1838" spans="1:8">
      <c r="A1838" s="179" t="s">
        <v>1593</v>
      </c>
      <c r="B1838" s="179">
        <f>VLOOKUP(A1838,ORÇAMENTO!$A$15:$F$743,2,FALSE)</f>
        <v>87644</v>
      </c>
      <c r="C1838" s="404" t="str">
        <f>VLOOKUP(B1838,ORÇAMENTO!$B$15:$F$743,2,FALSE)</f>
        <v>CONTRAPISO EM ARGAMASSA PRONTA, PREPARO MANUAL, APLICADO EM ÁREAS SECAS SOBRE LAJE, ADERIDO, ACABAMENTO NÃO REFORÇADO, ESPESSURA 4CM. AF_07/2021</v>
      </c>
      <c r="D1838" s="405"/>
      <c r="E1838" s="405"/>
      <c r="F1838" s="405"/>
      <c r="G1838" s="406"/>
      <c r="H1838" s="304" t="str">
        <f>VLOOKUP(B1838,ORÇAMENTO!$B$15:$F$743,4,FALSE)</f>
        <v>M2</v>
      </c>
    </row>
    <row r="1839" spans="1:8">
      <c r="B1839" s="407" t="s">
        <v>820</v>
      </c>
      <c r="C1839" s="407"/>
      <c r="D1839" s="102" t="s">
        <v>806</v>
      </c>
      <c r="E1839" s="102" t="s">
        <v>807</v>
      </c>
      <c r="F1839" s="102" t="s">
        <v>808</v>
      </c>
      <c r="G1839" s="102" t="s">
        <v>809</v>
      </c>
      <c r="H1839" s="102" t="s">
        <v>810</v>
      </c>
    </row>
    <row r="1840" spans="1:8">
      <c r="B1840" s="116" t="s">
        <v>2287</v>
      </c>
      <c r="C1840" s="117" t="s">
        <v>2288</v>
      </c>
      <c r="D1840" s="116" t="s">
        <v>125</v>
      </c>
      <c r="E1840" s="116" t="s">
        <v>113</v>
      </c>
      <c r="F1840" s="118">
        <v>0.21</v>
      </c>
      <c r="G1840" s="303">
        <v>14.97</v>
      </c>
      <c r="H1840" s="303">
        <v>3.14</v>
      </c>
    </row>
    <row r="1841" spans="1:8">
      <c r="B1841" s="116" t="s">
        <v>881</v>
      </c>
      <c r="C1841" s="117" t="s">
        <v>882</v>
      </c>
      <c r="D1841" s="116" t="s">
        <v>125</v>
      </c>
      <c r="E1841" s="116" t="s">
        <v>217</v>
      </c>
      <c r="F1841" s="118">
        <v>0.5</v>
      </c>
      <c r="G1841" s="303">
        <v>0.66</v>
      </c>
      <c r="H1841" s="303">
        <v>0.33</v>
      </c>
    </row>
    <row r="1842" spans="1:8">
      <c r="B1842" s="103"/>
      <c r="C1842" s="103"/>
      <c r="D1842" s="103"/>
      <c r="E1842" s="103"/>
      <c r="F1842" s="408" t="s">
        <v>831</v>
      </c>
      <c r="G1842" s="408"/>
      <c r="H1842" s="302">
        <v>3.47</v>
      </c>
    </row>
    <row r="1843" spans="1:8">
      <c r="B1843" s="407" t="s">
        <v>834</v>
      </c>
      <c r="C1843" s="407"/>
      <c r="D1843" s="102" t="s">
        <v>806</v>
      </c>
      <c r="E1843" s="102" t="s">
        <v>807</v>
      </c>
      <c r="F1843" s="102" t="s">
        <v>808</v>
      </c>
      <c r="G1843" s="102" t="s">
        <v>809</v>
      </c>
      <c r="H1843" s="102" t="s">
        <v>810</v>
      </c>
    </row>
    <row r="1844" spans="1:8">
      <c r="B1844" s="116" t="s">
        <v>873</v>
      </c>
      <c r="C1844" s="117" t="s">
        <v>874</v>
      </c>
      <c r="D1844" s="116" t="s">
        <v>125</v>
      </c>
      <c r="E1844" s="116" t="s">
        <v>127</v>
      </c>
      <c r="F1844" s="118">
        <v>0.27100000000000002</v>
      </c>
      <c r="G1844" s="303">
        <v>31.1</v>
      </c>
      <c r="H1844" s="303">
        <v>8.43</v>
      </c>
    </row>
    <row r="1845" spans="1:8">
      <c r="B1845" s="116" t="s">
        <v>852</v>
      </c>
      <c r="C1845" s="117" t="s">
        <v>853</v>
      </c>
      <c r="D1845" s="116" t="s">
        <v>125</v>
      </c>
      <c r="E1845" s="116" t="s">
        <v>127</v>
      </c>
      <c r="F1845" s="118">
        <v>0.13600000000000001</v>
      </c>
      <c r="G1845" s="303">
        <v>23.4</v>
      </c>
      <c r="H1845" s="303">
        <v>3.18</v>
      </c>
    </row>
    <row r="1846" spans="1:8">
      <c r="B1846" s="103"/>
      <c r="C1846" s="103"/>
      <c r="D1846" s="103"/>
      <c r="E1846" s="103"/>
      <c r="F1846" s="408" t="s">
        <v>837</v>
      </c>
      <c r="G1846" s="408"/>
      <c r="H1846" s="302">
        <v>11.61</v>
      </c>
    </row>
    <row r="1847" spans="1:8">
      <c r="B1847" s="407" t="s">
        <v>813</v>
      </c>
      <c r="C1847" s="407"/>
      <c r="D1847" s="102" t="s">
        <v>806</v>
      </c>
      <c r="E1847" s="102" t="s">
        <v>807</v>
      </c>
      <c r="F1847" s="102" t="s">
        <v>808</v>
      </c>
      <c r="G1847" s="102" t="s">
        <v>809</v>
      </c>
      <c r="H1847" s="102" t="s">
        <v>810</v>
      </c>
    </row>
    <row r="1848" spans="1:8">
      <c r="B1848" s="116" t="s">
        <v>2289</v>
      </c>
      <c r="C1848" s="117" t="s">
        <v>2290</v>
      </c>
      <c r="D1848" s="116" t="s">
        <v>125</v>
      </c>
      <c r="E1848" s="116" t="s">
        <v>174</v>
      </c>
      <c r="F1848" s="118">
        <v>5.2999999999999999E-2</v>
      </c>
      <c r="G1848" s="303">
        <v>1887.4</v>
      </c>
      <c r="H1848" s="303">
        <v>100.03</v>
      </c>
    </row>
    <row r="1849" spans="1:8">
      <c r="B1849" s="103"/>
      <c r="C1849" s="103"/>
      <c r="D1849" s="103"/>
      <c r="E1849" s="103"/>
      <c r="F1849" s="408" t="s">
        <v>814</v>
      </c>
      <c r="G1849" s="408"/>
      <c r="H1849" s="302">
        <v>100.03</v>
      </c>
    </row>
    <row r="1850" spans="1:8">
      <c r="B1850" s="103"/>
      <c r="C1850" s="103"/>
      <c r="D1850" s="103"/>
      <c r="E1850" s="103"/>
      <c r="F1850" s="409" t="s">
        <v>585</v>
      </c>
      <c r="G1850" s="409"/>
      <c r="H1850" s="101">
        <v>115.1</v>
      </c>
    </row>
    <row r="1851" spans="1:8">
      <c r="B1851" s="142"/>
      <c r="C1851" s="142"/>
      <c r="D1851" s="142"/>
      <c r="E1851" s="142"/>
      <c r="F1851" s="299"/>
      <c r="G1851" s="299"/>
      <c r="H1851" s="299"/>
    </row>
    <row r="1852" spans="1:8" s="245" customFormat="1" ht="12.75" customHeight="1">
      <c r="A1852" s="179" t="s">
        <v>1596</v>
      </c>
      <c r="B1852" s="179">
        <f>VLOOKUP(A1852,ORÇAMENTO!$A$15:$F$743,2,FALSE)</f>
        <v>4030</v>
      </c>
      <c r="C1852" s="404" t="str">
        <f>VLOOKUP(B1852,ORÇAMENTO!$B$15:$F$743,2,FALSE)</f>
        <v>VEU DE POLIESTER PARA IMPERMEABILIZACAO</v>
      </c>
      <c r="D1852" s="405"/>
      <c r="E1852" s="405"/>
      <c r="F1852" s="405"/>
      <c r="G1852" s="406"/>
      <c r="H1852" s="121" t="str">
        <f>VLOOKUP(B1852,ORÇAMENTO!$B$15:$F$743,4,FALSE)</f>
        <v>M2</v>
      </c>
    </row>
    <row r="1853" spans="1:8">
      <c r="B1853" s="407" t="s">
        <v>820</v>
      </c>
      <c r="C1853" s="407"/>
      <c r="D1853" s="102" t="s">
        <v>806</v>
      </c>
      <c r="E1853" s="102" t="s">
        <v>807</v>
      </c>
      <c r="F1853" s="102" t="s">
        <v>808</v>
      </c>
      <c r="G1853" s="102" t="s">
        <v>809</v>
      </c>
      <c r="H1853" s="102" t="s">
        <v>810</v>
      </c>
    </row>
    <row r="1854" spans="1:8">
      <c r="B1854" s="116" t="s">
        <v>1594</v>
      </c>
      <c r="C1854" s="117" t="s">
        <v>1595</v>
      </c>
      <c r="D1854" s="116" t="s">
        <v>125</v>
      </c>
      <c r="E1854" s="116" t="s">
        <v>145</v>
      </c>
      <c r="F1854" s="118">
        <v>1</v>
      </c>
      <c r="G1854" s="119">
        <v>6.31</v>
      </c>
      <c r="H1854" s="119">
        <v>6.31</v>
      </c>
    </row>
    <row r="1855" spans="1:8">
      <c r="B1855" s="103"/>
      <c r="C1855" s="103"/>
      <c r="D1855" s="103"/>
      <c r="E1855" s="103"/>
      <c r="F1855" s="408" t="s">
        <v>831</v>
      </c>
      <c r="G1855" s="408"/>
      <c r="H1855" s="120">
        <v>6.31</v>
      </c>
    </row>
    <row r="1856" spans="1:8" ht="12.75" customHeight="1">
      <c r="B1856" s="103"/>
      <c r="C1856" s="103"/>
      <c r="D1856" s="103"/>
      <c r="E1856" s="103"/>
      <c r="F1856" s="409" t="s">
        <v>585</v>
      </c>
      <c r="G1856" s="409"/>
      <c r="H1856" s="101">
        <v>6.31</v>
      </c>
    </row>
    <row r="1857" spans="1:8">
      <c r="B1857" s="142"/>
      <c r="C1857" s="142"/>
      <c r="D1857" s="142"/>
      <c r="E1857" s="142"/>
      <c r="F1857" s="410"/>
      <c r="G1857" s="410"/>
      <c r="H1857" s="410"/>
    </row>
    <row r="1858" spans="1:8" s="245" customFormat="1" ht="12.75" customHeight="1">
      <c r="A1858" s="179" t="s">
        <v>1956</v>
      </c>
      <c r="B1858" s="179">
        <f>VLOOKUP(A1858,ORÇAMENTO!$A$15:$F$743,2,FALSE)</f>
        <v>98555</v>
      </c>
      <c r="C1858" s="404" t="str">
        <f>VLOOKUP(B1858,ORÇAMENTO!$B$15:$F$743,2,FALSE)</f>
        <v>IMPERMEABILIZAÇÃO DE SUPERFÍCIE COM ARGAMASSA POLIMÉRICA / MEMBRANA ACRÍLICA, 3 DEMÃOS. AF_09/2023</v>
      </c>
      <c r="D1858" s="405"/>
      <c r="E1858" s="405"/>
      <c r="F1858" s="405"/>
      <c r="G1858" s="406"/>
      <c r="H1858" s="121" t="str">
        <f>VLOOKUP(B1858,ORÇAMENTO!$B$15:$F$743,4,FALSE)</f>
        <v>M2</v>
      </c>
    </row>
    <row r="1859" spans="1:8">
      <c r="B1859" s="407" t="s">
        <v>820</v>
      </c>
      <c r="C1859" s="407"/>
      <c r="D1859" s="102" t="s">
        <v>806</v>
      </c>
      <c r="E1859" s="102" t="s">
        <v>807</v>
      </c>
      <c r="F1859" s="102" t="s">
        <v>808</v>
      </c>
      <c r="G1859" s="102" t="s">
        <v>809</v>
      </c>
      <c r="H1859" s="102" t="s">
        <v>810</v>
      </c>
    </row>
    <row r="1860" spans="1:8" ht="25.5">
      <c r="B1860" s="116" t="s">
        <v>2414</v>
      </c>
      <c r="C1860" s="117" t="s">
        <v>2415</v>
      </c>
      <c r="D1860" s="116" t="s">
        <v>125</v>
      </c>
      <c r="E1860" s="116" t="s">
        <v>217</v>
      </c>
      <c r="F1860" s="118">
        <v>3.4615</v>
      </c>
      <c r="G1860" s="119">
        <v>3.45</v>
      </c>
      <c r="H1860" s="119">
        <v>11.94</v>
      </c>
    </row>
    <row r="1861" spans="1:8">
      <c r="B1861" s="103"/>
      <c r="C1861" s="103"/>
      <c r="D1861" s="103"/>
      <c r="E1861" s="103"/>
      <c r="F1861" s="408" t="s">
        <v>831</v>
      </c>
      <c r="G1861" s="408"/>
      <c r="H1861" s="120">
        <v>11.94</v>
      </c>
    </row>
    <row r="1862" spans="1:8" ht="12.75" customHeight="1">
      <c r="B1862" s="407" t="s">
        <v>834</v>
      </c>
      <c r="C1862" s="407"/>
      <c r="D1862" s="102" t="s">
        <v>806</v>
      </c>
      <c r="E1862" s="102" t="s">
        <v>807</v>
      </c>
      <c r="F1862" s="102" t="s">
        <v>808</v>
      </c>
      <c r="G1862" s="102" t="s">
        <v>809</v>
      </c>
      <c r="H1862" s="102" t="s">
        <v>810</v>
      </c>
    </row>
    <row r="1863" spans="1:8">
      <c r="B1863" s="116" t="s">
        <v>2235</v>
      </c>
      <c r="C1863" s="117" t="s">
        <v>2236</v>
      </c>
      <c r="D1863" s="116" t="s">
        <v>125</v>
      </c>
      <c r="E1863" s="116" t="s">
        <v>127</v>
      </c>
      <c r="F1863" s="118">
        <v>0.13619999999999999</v>
      </c>
      <c r="G1863" s="119">
        <v>24.03</v>
      </c>
      <c r="H1863" s="119">
        <v>3.27</v>
      </c>
    </row>
    <row r="1864" spans="1:8">
      <c r="B1864" s="116" t="s">
        <v>2237</v>
      </c>
      <c r="C1864" s="117" t="s">
        <v>2238</v>
      </c>
      <c r="D1864" s="116" t="s">
        <v>125</v>
      </c>
      <c r="E1864" s="116" t="s">
        <v>127</v>
      </c>
      <c r="F1864" s="118">
        <v>0.60389999999999999</v>
      </c>
      <c r="G1864" s="119">
        <v>31.1</v>
      </c>
      <c r="H1864" s="119">
        <v>18.78</v>
      </c>
    </row>
    <row r="1865" spans="1:8" ht="12.75" customHeight="1">
      <c r="B1865" s="103"/>
      <c r="C1865" s="103"/>
      <c r="D1865" s="103"/>
      <c r="E1865" s="103"/>
      <c r="F1865" s="408" t="s">
        <v>837</v>
      </c>
      <c r="G1865" s="408"/>
      <c r="H1865" s="120">
        <v>22.05</v>
      </c>
    </row>
    <row r="1866" spans="1:8" ht="12.75" customHeight="1">
      <c r="B1866" s="103"/>
      <c r="C1866" s="103"/>
      <c r="D1866" s="103"/>
      <c r="E1866" s="103"/>
      <c r="F1866" s="409" t="s">
        <v>585</v>
      </c>
      <c r="G1866" s="409"/>
      <c r="H1866" s="101">
        <v>33.99</v>
      </c>
    </row>
    <row r="1867" spans="1:8">
      <c r="B1867" s="142"/>
      <c r="C1867" s="142"/>
      <c r="D1867" s="142"/>
      <c r="E1867" s="142"/>
      <c r="F1867" s="410"/>
      <c r="G1867" s="410"/>
      <c r="H1867" s="410"/>
    </row>
    <row r="1868" spans="1:8" s="245" customFormat="1" ht="12.75" customHeight="1">
      <c r="A1868" s="179" t="s">
        <v>3887</v>
      </c>
      <c r="B1868" s="179">
        <f>VLOOKUP(A1868,ORÇAMENTO!$A$15:$F$743,2,FALSE)</f>
        <v>97097</v>
      </c>
      <c r="C1868" s="404" t="str">
        <f>VLOOKUP(B1868,ORÇAMENTO!$B$15:$F$743,2,FALSE)</f>
        <v>ACABAMENTO POLIDO PARA PISO DE CONCRETO DA ESCADA DE EMERGÊNCIA. AF_09/2021</v>
      </c>
      <c r="D1868" s="405"/>
      <c r="E1868" s="405"/>
      <c r="F1868" s="405"/>
      <c r="G1868" s="406"/>
      <c r="H1868" s="121" t="str">
        <f>VLOOKUP(B1868,ORÇAMENTO!$B$15:$F$743,4,FALSE)</f>
        <v>M2</v>
      </c>
    </row>
    <row r="1869" spans="1:8" ht="12.75" customHeight="1">
      <c r="B1869" s="407" t="s">
        <v>2121</v>
      </c>
      <c r="C1869" s="407"/>
      <c r="D1869" s="102" t="s">
        <v>806</v>
      </c>
      <c r="E1869" s="102" t="s">
        <v>807</v>
      </c>
      <c r="F1869" s="102" t="s">
        <v>808</v>
      </c>
      <c r="G1869" s="102" t="s">
        <v>809</v>
      </c>
      <c r="H1869" s="102" t="s">
        <v>810</v>
      </c>
    </row>
    <row r="1870" spans="1:8" ht="25.5">
      <c r="B1870" s="116" t="s">
        <v>2416</v>
      </c>
      <c r="C1870" s="117" t="s">
        <v>2417</v>
      </c>
      <c r="D1870" s="116" t="s">
        <v>125</v>
      </c>
      <c r="E1870" s="116" t="s">
        <v>2127</v>
      </c>
      <c r="F1870" s="118">
        <v>7.0000000000000001E-3</v>
      </c>
      <c r="G1870" s="119">
        <v>9.91</v>
      </c>
      <c r="H1870" s="119">
        <v>7.0000000000000007E-2</v>
      </c>
    </row>
    <row r="1871" spans="1:8" ht="12.75" customHeight="1">
      <c r="B1871" s="103"/>
      <c r="C1871" s="103"/>
      <c r="D1871" s="103"/>
      <c r="E1871" s="103"/>
      <c r="F1871" s="408" t="s">
        <v>2128</v>
      </c>
      <c r="G1871" s="408"/>
      <c r="H1871" s="120">
        <v>7.0000000000000007E-2</v>
      </c>
    </row>
    <row r="1872" spans="1:8">
      <c r="B1872" s="407" t="s">
        <v>820</v>
      </c>
      <c r="C1872" s="407"/>
      <c r="D1872" s="102" t="s">
        <v>806</v>
      </c>
      <c r="E1872" s="102" t="s">
        <v>807</v>
      </c>
      <c r="F1872" s="102" t="s">
        <v>808</v>
      </c>
      <c r="G1872" s="102" t="s">
        <v>809</v>
      </c>
      <c r="H1872" s="102" t="s">
        <v>810</v>
      </c>
    </row>
    <row r="1873" spans="1:8">
      <c r="B1873" s="116" t="s">
        <v>2418</v>
      </c>
      <c r="C1873" s="117" t="s">
        <v>2419</v>
      </c>
      <c r="D1873" s="116" t="s">
        <v>125</v>
      </c>
      <c r="E1873" s="116" t="s">
        <v>217</v>
      </c>
      <c r="F1873" s="118">
        <v>4</v>
      </c>
      <c r="G1873" s="119">
        <v>9.27</v>
      </c>
      <c r="H1873" s="119">
        <v>37.08</v>
      </c>
    </row>
    <row r="1874" spans="1:8">
      <c r="B1874" s="103"/>
      <c r="C1874" s="103"/>
      <c r="D1874" s="103"/>
      <c r="E1874" s="103"/>
      <c r="F1874" s="408" t="s">
        <v>831</v>
      </c>
      <c r="G1874" s="408"/>
      <c r="H1874" s="120">
        <v>37.08</v>
      </c>
    </row>
    <row r="1875" spans="1:8" ht="12.75" customHeight="1">
      <c r="B1875" s="407" t="s">
        <v>834</v>
      </c>
      <c r="C1875" s="407"/>
      <c r="D1875" s="102" t="s">
        <v>806</v>
      </c>
      <c r="E1875" s="102" t="s">
        <v>807</v>
      </c>
      <c r="F1875" s="102" t="s">
        <v>808</v>
      </c>
      <c r="G1875" s="102" t="s">
        <v>809</v>
      </c>
      <c r="H1875" s="102" t="s">
        <v>810</v>
      </c>
    </row>
    <row r="1876" spans="1:8">
      <c r="B1876" s="116" t="s">
        <v>873</v>
      </c>
      <c r="C1876" s="117" t="s">
        <v>874</v>
      </c>
      <c r="D1876" s="116" t="s">
        <v>125</v>
      </c>
      <c r="E1876" s="116" t="s">
        <v>127</v>
      </c>
      <c r="F1876" s="118">
        <v>8.7999999999999995E-2</v>
      </c>
      <c r="G1876" s="119">
        <v>31.1</v>
      </c>
      <c r="H1876" s="119">
        <v>2.74</v>
      </c>
    </row>
    <row r="1877" spans="1:8" ht="12.75" customHeight="1">
      <c r="B1877" s="103"/>
      <c r="C1877" s="103"/>
      <c r="D1877" s="103"/>
      <c r="E1877" s="103"/>
      <c r="F1877" s="408" t="s">
        <v>837</v>
      </c>
      <c r="G1877" s="408"/>
      <c r="H1877" s="120">
        <v>2.74</v>
      </c>
    </row>
    <row r="1878" spans="1:8" ht="12.75" customHeight="1">
      <c r="B1878" s="103"/>
      <c r="C1878" s="103"/>
      <c r="D1878" s="103"/>
      <c r="E1878" s="103"/>
      <c r="F1878" s="409" t="s">
        <v>585</v>
      </c>
      <c r="G1878" s="409"/>
      <c r="H1878" s="101">
        <v>39.869999999999997</v>
      </c>
    </row>
    <row r="1879" spans="1:8">
      <c r="B1879" s="142"/>
      <c r="C1879" s="142"/>
      <c r="D1879" s="142"/>
      <c r="E1879" s="142"/>
      <c r="F1879" s="410"/>
      <c r="G1879" s="410"/>
      <c r="H1879" s="410"/>
    </row>
    <row r="1880" spans="1:8">
      <c r="B1880" s="142"/>
      <c r="C1880" s="142"/>
      <c r="D1880" s="142"/>
      <c r="E1880" s="142"/>
      <c r="F1880" s="410"/>
      <c r="G1880" s="410"/>
      <c r="H1880" s="410"/>
    </row>
    <row r="1881" spans="1:8" s="245" customFormat="1" ht="12.75" customHeight="1">
      <c r="A1881" s="179" t="s">
        <v>1885</v>
      </c>
      <c r="B1881" s="179">
        <f>VLOOKUP(A1881,ORÇAMENTO!$A$15:$F$743,2,FALSE)</f>
        <v>96542</v>
      </c>
      <c r="C1881" s="404" t="str">
        <f>VLOOKUP(B1881,ORÇAMENTO!$B$15:$F$743,2,FALSE)</f>
        <v>FABRICAÇÃO, MONTAGEM E DESMONTAGEM DE FÔRMA PARA VIGA BALDRAME, EM CHAPA DE MADEIRA COMPENSADA RESINADA, E=17 MM, 4 UTILIZAÇÕES. AF_01/2024</v>
      </c>
      <c r="D1881" s="405"/>
      <c r="E1881" s="405"/>
      <c r="F1881" s="405"/>
      <c r="G1881" s="406"/>
      <c r="H1881" s="121" t="str">
        <f>VLOOKUP(B1881,ORÇAMENTO!$B$15:$F$743,4,FALSE)</f>
        <v>M2</v>
      </c>
    </row>
    <row r="1882" spans="1:8" ht="12.75" customHeight="1">
      <c r="B1882" s="407" t="s">
        <v>2121</v>
      </c>
      <c r="C1882" s="407"/>
      <c r="D1882" s="102" t="s">
        <v>806</v>
      </c>
      <c r="E1882" s="102" t="s">
        <v>807</v>
      </c>
      <c r="F1882" s="102" t="s">
        <v>808</v>
      </c>
      <c r="G1882" s="102" t="s">
        <v>809</v>
      </c>
      <c r="H1882" s="102" t="s">
        <v>810</v>
      </c>
    </row>
    <row r="1883" spans="1:8" ht="25.5">
      <c r="B1883" s="116" t="s">
        <v>2122</v>
      </c>
      <c r="C1883" s="117" t="s">
        <v>2123</v>
      </c>
      <c r="D1883" s="116" t="s">
        <v>125</v>
      </c>
      <c r="E1883" s="116" t="s">
        <v>2124</v>
      </c>
      <c r="F1883" s="118">
        <v>5.6000000000000001E-2</v>
      </c>
      <c r="G1883" s="119">
        <v>25.91</v>
      </c>
      <c r="H1883" s="119">
        <v>1.45</v>
      </c>
    </row>
    <row r="1884" spans="1:8" ht="25.5">
      <c r="B1884" s="116" t="s">
        <v>2125</v>
      </c>
      <c r="C1884" s="117" t="s">
        <v>2126</v>
      </c>
      <c r="D1884" s="116" t="s">
        <v>125</v>
      </c>
      <c r="E1884" s="116" t="s">
        <v>2127</v>
      </c>
      <c r="F1884" s="118">
        <v>1.4E-2</v>
      </c>
      <c r="G1884" s="119">
        <v>27.13</v>
      </c>
      <c r="H1884" s="119">
        <v>0.38</v>
      </c>
    </row>
    <row r="1885" spans="1:8" ht="12.75" customHeight="1">
      <c r="B1885" s="103"/>
      <c r="C1885" s="103"/>
      <c r="D1885" s="103"/>
      <c r="E1885" s="103"/>
      <c r="F1885" s="408" t="s">
        <v>2128</v>
      </c>
      <c r="G1885" s="408"/>
      <c r="H1885" s="120">
        <v>1.83</v>
      </c>
    </row>
    <row r="1886" spans="1:8">
      <c r="B1886" s="407" t="s">
        <v>820</v>
      </c>
      <c r="C1886" s="407"/>
      <c r="D1886" s="102" t="s">
        <v>806</v>
      </c>
      <c r="E1886" s="102" t="s">
        <v>807</v>
      </c>
      <c r="F1886" s="102" t="s">
        <v>808</v>
      </c>
      <c r="G1886" s="102" t="s">
        <v>809</v>
      </c>
      <c r="H1886" s="102" t="s">
        <v>810</v>
      </c>
    </row>
    <row r="1887" spans="1:8" ht="25.5">
      <c r="B1887" s="116" t="s">
        <v>875</v>
      </c>
      <c r="C1887" s="117" t="s">
        <v>876</v>
      </c>
      <c r="D1887" s="116" t="s">
        <v>125</v>
      </c>
      <c r="E1887" s="116" t="s">
        <v>145</v>
      </c>
      <c r="F1887" s="118">
        <v>0.315</v>
      </c>
      <c r="G1887" s="119">
        <v>36.07</v>
      </c>
      <c r="H1887" s="119">
        <v>11.36</v>
      </c>
    </row>
    <row r="1888" spans="1:8">
      <c r="B1888" s="116" t="s">
        <v>877</v>
      </c>
      <c r="C1888" s="117" t="s">
        <v>878</v>
      </c>
      <c r="D1888" s="116" t="s">
        <v>125</v>
      </c>
      <c r="E1888" s="116" t="s">
        <v>113</v>
      </c>
      <c r="F1888" s="118">
        <v>9.5499999999999995E-3</v>
      </c>
      <c r="G1888" s="119">
        <v>7.23</v>
      </c>
      <c r="H1888" s="119">
        <v>7.0000000000000007E-2</v>
      </c>
    </row>
    <row r="1889" spans="1:8">
      <c r="B1889" s="116" t="s">
        <v>2129</v>
      </c>
      <c r="C1889" s="117" t="s">
        <v>2130</v>
      </c>
      <c r="D1889" s="116" t="s">
        <v>125</v>
      </c>
      <c r="E1889" s="116" t="s">
        <v>180</v>
      </c>
      <c r="F1889" s="118">
        <v>1.218</v>
      </c>
      <c r="G1889" s="119">
        <v>7.6</v>
      </c>
      <c r="H1889" s="119">
        <v>9.26</v>
      </c>
    </row>
    <row r="1890" spans="1:8">
      <c r="B1890" s="116" t="s">
        <v>2218</v>
      </c>
      <c r="C1890" s="117" t="s">
        <v>2219</v>
      </c>
      <c r="D1890" s="116" t="s">
        <v>125</v>
      </c>
      <c r="E1890" s="116" t="s">
        <v>217</v>
      </c>
      <c r="F1890" s="118">
        <v>8.9999999999999993E-3</v>
      </c>
      <c r="G1890" s="119">
        <v>22.53</v>
      </c>
      <c r="H1890" s="119">
        <v>0.2</v>
      </c>
    </row>
    <row r="1891" spans="1:8">
      <c r="B1891" s="116" t="s">
        <v>2220</v>
      </c>
      <c r="C1891" s="117" t="s">
        <v>2221</v>
      </c>
      <c r="D1891" s="116" t="s">
        <v>125</v>
      </c>
      <c r="E1891" s="116" t="s">
        <v>217</v>
      </c>
      <c r="F1891" s="118">
        <v>8.0000000000000002E-3</v>
      </c>
      <c r="G1891" s="119">
        <v>20.74</v>
      </c>
      <c r="H1891" s="119">
        <v>0.17</v>
      </c>
    </row>
    <row r="1892" spans="1:8">
      <c r="B1892" s="116" t="s">
        <v>2222</v>
      </c>
      <c r="C1892" s="117" t="s">
        <v>2223</v>
      </c>
      <c r="D1892" s="116" t="s">
        <v>125</v>
      </c>
      <c r="E1892" s="116" t="s">
        <v>217</v>
      </c>
      <c r="F1892" s="118">
        <v>1.4999999999999999E-2</v>
      </c>
      <c r="G1892" s="119">
        <v>25.11</v>
      </c>
      <c r="H1892" s="119">
        <v>0.38</v>
      </c>
    </row>
    <row r="1893" spans="1:8">
      <c r="B1893" s="116" t="s">
        <v>2224</v>
      </c>
      <c r="C1893" s="117" t="s">
        <v>2225</v>
      </c>
      <c r="D1893" s="116" t="s">
        <v>125</v>
      </c>
      <c r="E1893" s="116" t="s">
        <v>180</v>
      </c>
      <c r="F1893" s="118">
        <v>0.72199999999999998</v>
      </c>
      <c r="G1893" s="119">
        <v>2.66</v>
      </c>
      <c r="H1893" s="119">
        <v>1.92</v>
      </c>
    </row>
    <row r="1894" spans="1:8">
      <c r="B1894" s="103"/>
      <c r="C1894" s="103"/>
      <c r="D1894" s="103"/>
      <c r="E1894" s="103"/>
      <c r="F1894" s="408" t="s">
        <v>831</v>
      </c>
      <c r="G1894" s="408"/>
      <c r="H1894" s="120">
        <v>23.36</v>
      </c>
    </row>
    <row r="1895" spans="1:8" ht="12.75" customHeight="1">
      <c r="B1895" s="407" t="s">
        <v>834</v>
      </c>
      <c r="C1895" s="407"/>
      <c r="D1895" s="102" t="s">
        <v>806</v>
      </c>
      <c r="E1895" s="102" t="s">
        <v>807</v>
      </c>
      <c r="F1895" s="102" t="s">
        <v>808</v>
      </c>
      <c r="G1895" s="102" t="s">
        <v>809</v>
      </c>
      <c r="H1895" s="102" t="s">
        <v>810</v>
      </c>
    </row>
    <row r="1896" spans="1:8">
      <c r="B1896" s="116" t="s">
        <v>2135</v>
      </c>
      <c r="C1896" s="117" t="s">
        <v>844</v>
      </c>
      <c r="D1896" s="116" t="s">
        <v>125</v>
      </c>
      <c r="E1896" s="116" t="s">
        <v>127</v>
      </c>
      <c r="F1896" s="118">
        <v>0.73099999999999998</v>
      </c>
      <c r="G1896" s="119">
        <v>24.12</v>
      </c>
      <c r="H1896" s="119">
        <v>17.63</v>
      </c>
    </row>
    <row r="1897" spans="1:8">
      <c r="B1897" s="116" t="s">
        <v>2136</v>
      </c>
      <c r="C1897" s="117" t="s">
        <v>845</v>
      </c>
      <c r="D1897" s="116" t="s">
        <v>125</v>
      </c>
      <c r="E1897" s="116" t="s">
        <v>127</v>
      </c>
      <c r="F1897" s="118">
        <v>1.718</v>
      </c>
      <c r="G1897" s="119">
        <v>30.71</v>
      </c>
      <c r="H1897" s="119">
        <v>52.76</v>
      </c>
    </row>
    <row r="1898" spans="1:8" ht="12.75" customHeight="1">
      <c r="B1898" s="103"/>
      <c r="C1898" s="103"/>
      <c r="D1898" s="103"/>
      <c r="E1898" s="103"/>
      <c r="F1898" s="408" t="s">
        <v>837</v>
      </c>
      <c r="G1898" s="408"/>
      <c r="H1898" s="120">
        <v>70.39</v>
      </c>
    </row>
    <row r="1899" spans="1:8" ht="12.75" customHeight="1">
      <c r="B1899" s="103"/>
      <c r="C1899" s="103"/>
      <c r="D1899" s="103"/>
      <c r="E1899" s="103"/>
      <c r="F1899" s="409" t="s">
        <v>585</v>
      </c>
      <c r="G1899" s="409"/>
      <c r="H1899" s="101">
        <v>95.52</v>
      </c>
    </row>
    <row r="1900" spans="1:8">
      <c r="B1900" s="142"/>
      <c r="C1900" s="142"/>
      <c r="D1900" s="142"/>
      <c r="E1900" s="142"/>
      <c r="F1900" s="410"/>
      <c r="G1900" s="410"/>
      <c r="H1900" s="410"/>
    </row>
    <row r="1901" spans="1:8" s="245" customFormat="1" ht="12.75" customHeight="1">
      <c r="A1901" s="179" t="s">
        <v>1886</v>
      </c>
      <c r="B1901" s="179">
        <f>VLOOKUP(A1901,ORÇAMENTO!$A$15:$F$743,2,FALSE)</f>
        <v>103669</v>
      </c>
      <c r="C1901" s="404" t="str">
        <f>VLOOKUP(B1901,ORÇAMENTO!$B$15:$F$743,2,FALSE)</f>
        <v>CONCRETAGEM FCK = 25 MPA - LANÇAMENTO, ADENSAMENTO E ACABAMENTO. AF_02/2022 (SÓCULOS)</v>
      </c>
      <c r="D1901" s="405"/>
      <c r="E1901" s="405"/>
      <c r="F1901" s="405"/>
      <c r="G1901" s="406"/>
      <c r="H1901" s="121" t="str">
        <f>VLOOKUP(B1901,ORÇAMENTO!$B$15:$F$743,4,FALSE)</f>
        <v>M3</v>
      </c>
    </row>
    <row r="1902" spans="1:8" ht="12.75" customHeight="1">
      <c r="B1902" s="407" t="s">
        <v>2121</v>
      </c>
      <c r="C1902" s="407"/>
      <c r="D1902" s="102" t="s">
        <v>806</v>
      </c>
      <c r="E1902" s="102" t="s">
        <v>807</v>
      </c>
      <c r="F1902" s="102" t="s">
        <v>808</v>
      </c>
      <c r="G1902" s="102" t="s">
        <v>809</v>
      </c>
      <c r="H1902" s="102" t="s">
        <v>810</v>
      </c>
    </row>
    <row r="1903" spans="1:8" ht="25.5">
      <c r="B1903" s="116" t="s">
        <v>2228</v>
      </c>
      <c r="C1903" s="117" t="s">
        <v>2229</v>
      </c>
      <c r="D1903" s="116" t="s">
        <v>125</v>
      </c>
      <c r="E1903" s="116" t="s">
        <v>2124</v>
      </c>
      <c r="F1903" s="118">
        <v>1.417</v>
      </c>
      <c r="G1903" s="119">
        <v>0.49</v>
      </c>
      <c r="H1903" s="119">
        <v>0.69</v>
      </c>
    </row>
    <row r="1904" spans="1:8" ht="25.5">
      <c r="B1904" s="116" t="s">
        <v>2230</v>
      </c>
      <c r="C1904" s="117" t="s">
        <v>2231</v>
      </c>
      <c r="D1904" s="116" t="s">
        <v>125</v>
      </c>
      <c r="E1904" s="116" t="s">
        <v>2127</v>
      </c>
      <c r="F1904" s="118">
        <v>1.042</v>
      </c>
      <c r="G1904" s="119">
        <v>1.24</v>
      </c>
      <c r="H1904" s="119">
        <v>1.29</v>
      </c>
    </row>
    <row r="1905" spans="1:8" ht="12.75" customHeight="1">
      <c r="B1905" s="103"/>
      <c r="C1905" s="103"/>
      <c r="D1905" s="103"/>
      <c r="E1905" s="103"/>
      <c r="F1905" s="408" t="s">
        <v>2128</v>
      </c>
      <c r="G1905" s="408"/>
      <c r="H1905" s="120">
        <v>1.98</v>
      </c>
    </row>
    <row r="1906" spans="1:8">
      <c r="B1906" s="407" t="s">
        <v>820</v>
      </c>
      <c r="C1906" s="407"/>
      <c r="D1906" s="102" t="s">
        <v>806</v>
      </c>
      <c r="E1906" s="102" t="s">
        <v>807</v>
      </c>
      <c r="F1906" s="102" t="s">
        <v>808</v>
      </c>
      <c r="G1906" s="102" t="s">
        <v>809</v>
      </c>
      <c r="H1906" s="102" t="s">
        <v>810</v>
      </c>
    </row>
    <row r="1907" spans="1:8" ht="25.5">
      <c r="B1907" s="116" t="s">
        <v>2268</v>
      </c>
      <c r="C1907" s="117" t="s">
        <v>2269</v>
      </c>
      <c r="D1907" s="116" t="s">
        <v>125</v>
      </c>
      <c r="E1907" s="116" t="s">
        <v>174</v>
      </c>
      <c r="F1907" s="118">
        <v>1.103</v>
      </c>
      <c r="G1907" s="119">
        <v>552.53</v>
      </c>
      <c r="H1907" s="119">
        <v>609.44000000000005</v>
      </c>
    </row>
    <row r="1908" spans="1:8">
      <c r="B1908" s="103"/>
      <c r="C1908" s="103"/>
      <c r="D1908" s="103"/>
      <c r="E1908" s="103"/>
      <c r="F1908" s="408" t="s">
        <v>831</v>
      </c>
      <c r="G1908" s="408"/>
      <c r="H1908" s="120">
        <v>609.44000000000005</v>
      </c>
    </row>
    <row r="1909" spans="1:8" ht="12.75" customHeight="1">
      <c r="B1909" s="407" t="s">
        <v>834</v>
      </c>
      <c r="C1909" s="407"/>
      <c r="D1909" s="102" t="s">
        <v>806</v>
      </c>
      <c r="E1909" s="102" t="s">
        <v>807</v>
      </c>
      <c r="F1909" s="102" t="s">
        <v>808</v>
      </c>
      <c r="G1909" s="102" t="s">
        <v>809</v>
      </c>
      <c r="H1909" s="102" t="s">
        <v>810</v>
      </c>
    </row>
    <row r="1910" spans="1:8">
      <c r="B1910" s="116" t="s">
        <v>2136</v>
      </c>
      <c r="C1910" s="117" t="s">
        <v>845</v>
      </c>
      <c r="D1910" s="116" t="s">
        <v>125</v>
      </c>
      <c r="E1910" s="116" t="s">
        <v>127</v>
      </c>
      <c r="F1910" s="118">
        <v>2.4590000000000001</v>
      </c>
      <c r="G1910" s="119">
        <v>30.71</v>
      </c>
      <c r="H1910" s="119">
        <v>75.52</v>
      </c>
    </row>
    <row r="1911" spans="1:8">
      <c r="B1911" s="116" t="s">
        <v>873</v>
      </c>
      <c r="C1911" s="117" t="s">
        <v>874</v>
      </c>
      <c r="D1911" s="116" t="s">
        <v>125</v>
      </c>
      <c r="E1911" s="116" t="s">
        <v>127</v>
      </c>
      <c r="F1911" s="118">
        <v>2.4590000000000001</v>
      </c>
      <c r="G1911" s="119">
        <v>31.1</v>
      </c>
      <c r="H1911" s="119">
        <v>76.47</v>
      </c>
    </row>
    <row r="1912" spans="1:8">
      <c r="B1912" s="116" t="s">
        <v>852</v>
      </c>
      <c r="C1912" s="117" t="s">
        <v>853</v>
      </c>
      <c r="D1912" s="116" t="s">
        <v>125</v>
      </c>
      <c r="E1912" s="116" t="s">
        <v>127</v>
      </c>
      <c r="F1912" s="118">
        <v>7.3769999999999998</v>
      </c>
      <c r="G1912" s="119">
        <v>23.4</v>
      </c>
      <c r="H1912" s="119">
        <v>172.62</v>
      </c>
    </row>
    <row r="1913" spans="1:8" ht="12.75" customHeight="1">
      <c r="B1913" s="103"/>
      <c r="C1913" s="103"/>
      <c r="D1913" s="103"/>
      <c r="E1913" s="103"/>
      <c r="F1913" s="408" t="s">
        <v>837</v>
      </c>
      <c r="G1913" s="408"/>
      <c r="H1913" s="120">
        <v>324.61</v>
      </c>
    </row>
    <row r="1914" spans="1:8" ht="12.75" customHeight="1">
      <c r="B1914" s="103"/>
      <c r="C1914" s="103"/>
      <c r="D1914" s="103"/>
      <c r="E1914" s="103"/>
      <c r="F1914" s="409" t="s">
        <v>585</v>
      </c>
      <c r="G1914" s="409"/>
      <c r="H1914" s="101">
        <v>936.02</v>
      </c>
    </row>
    <row r="1915" spans="1:8">
      <c r="B1915" s="142"/>
      <c r="C1915" s="142"/>
      <c r="D1915" s="142"/>
      <c r="E1915" s="142"/>
      <c r="F1915" s="410"/>
      <c r="G1915" s="410"/>
      <c r="H1915" s="410"/>
    </row>
    <row r="1916" spans="1:8" s="245" customFormat="1" ht="12.75" customHeight="1">
      <c r="A1916" s="179" t="s">
        <v>357</v>
      </c>
      <c r="B1916" s="179">
        <f>VLOOKUP(A1916,ORÇAMENTO!$A$15:$F$743,2,FALSE)</f>
        <v>101094</v>
      </c>
      <c r="C1916" s="404" t="str">
        <f>VLOOKUP(B1916,ORÇAMENTO!$B$15:$F$743,2,FALSE)</f>
        <v>PISO PODOTÁTIL DE ALERTA OU DIRECIONAL, DE BORRACHA, COLORIDO, ASSENTADO SOBRE ARGAMASSA. AF_05/2020</v>
      </c>
      <c r="D1916" s="405"/>
      <c r="E1916" s="405"/>
      <c r="F1916" s="405"/>
      <c r="G1916" s="406"/>
      <c r="H1916" s="121" t="str">
        <f>VLOOKUP(B1916,ORÇAMENTO!$B$15:$F$743,4,FALSE)</f>
        <v>M</v>
      </c>
    </row>
    <row r="1917" spans="1:8">
      <c r="B1917" s="407" t="s">
        <v>820</v>
      </c>
      <c r="C1917" s="407"/>
      <c r="D1917" s="102" t="s">
        <v>806</v>
      </c>
      <c r="E1917" s="102" t="s">
        <v>807</v>
      </c>
      <c r="F1917" s="102" t="s">
        <v>808</v>
      </c>
      <c r="G1917" s="102" t="s">
        <v>809</v>
      </c>
      <c r="H1917" s="102" t="s">
        <v>810</v>
      </c>
    </row>
    <row r="1918" spans="1:8">
      <c r="B1918" s="116" t="s">
        <v>2420</v>
      </c>
      <c r="C1918" s="117" t="s">
        <v>2421</v>
      </c>
      <c r="D1918" s="116" t="s">
        <v>125</v>
      </c>
      <c r="E1918" s="116" t="s">
        <v>217</v>
      </c>
      <c r="F1918" s="118">
        <v>1.2150000000000001</v>
      </c>
      <c r="G1918" s="119">
        <v>2.0299999999999998</v>
      </c>
      <c r="H1918" s="119">
        <v>2.4700000000000002</v>
      </c>
    </row>
    <row r="1919" spans="1:8">
      <c r="B1919" s="116" t="s">
        <v>881</v>
      </c>
      <c r="C1919" s="117" t="s">
        <v>882</v>
      </c>
      <c r="D1919" s="116" t="s">
        <v>125</v>
      </c>
      <c r="E1919" s="116" t="s">
        <v>217</v>
      </c>
      <c r="F1919" s="118">
        <v>0.24</v>
      </c>
      <c r="G1919" s="119">
        <v>0.66</v>
      </c>
      <c r="H1919" s="119">
        <v>0.16</v>
      </c>
    </row>
    <row r="1920" spans="1:8" ht="25.5">
      <c r="B1920" s="116" t="s">
        <v>2422</v>
      </c>
      <c r="C1920" s="117" t="s">
        <v>2423</v>
      </c>
      <c r="D1920" s="116" t="s">
        <v>125</v>
      </c>
      <c r="E1920" s="116" t="s">
        <v>145</v>
      </c>
      <c r="F1920" s="118">
        <v>0.25</v>
      </c>
      <c r="G1920" s="119">
        <v>634.6</v>
      </c>
      <c r="H1920" s="119">
        <v>158.65</v>
      </c>
    </row>
    <row r="1921" spans="1:8">
      <c r="B1921" s="103"/>
      <c r="C1921" s="103"/>
      <c r="D1921" s="103"/>
      <c r="E1921" s="103"/>
      <c r="F1921" s="408" t="s">
        <v>831</v>
      </c>
      <c r="G1921" s="408"/>
      <c r="H1921" s="120">
        <v>161.28</v>
      </c>
    </row>
    <row r="1922" spans="1:8" ht="12.75" customHeight="1">
      <c r="B1922" s="407" t="s">
        <v>834</v>
      </c>
      <c r="C1922" s="407"/>
      <c r="D1922" s="102" t="s">
        <v>806</v>
      </c>
      <c r="E1922" s="102" t="s">
        <v>807</v>
      </c>
      <c r="F1922" s="102" t="s">
        <v>808</v>
      </c>
      <c r="G1922" s="102" t="s">
        <v>809</v>
      </c>
      <c r="H1922" s="102" t="s">
        <v>810</v>
      </c>
    </row>
    <row r="1923" spans="1:8">
      <c r="B1923" s="116" t="s">
        <v>873</v>
      </c>
      <c r="C1923" s="117" t="s">
        <v>874</v>
      </c>
      <c r="D1923" s="116" t="s">
        <v>125</v>
      </c>
      <c r="E1923" s="116" t="s">
        <v>127</v>
      </c>
      <c r="F1923" s="118">
        <v>0.437</v>
      </c>
      <c r="G1923" s="119">
        <v>31.1</v>
      </c>
      <c r="H1923" s="119">
        <v>13.59</v>
      </c>
    </row>
    <row r="1924" spans="1:8">
      <c r="B1924" s="116" t="s">
        <v>852</v>
      </c>
      <c r="C1924" s="117" t="s">
        <v>853</v>
      </c>
      <c r="D1924" s="116" t="s">
        <v>125</v>
      </c>
      <c r="E1924" s="116" t="s">
        <v>127</v>
      </c>
      <c r="F1924" s="118">
        <v>0.218</v>
      </c>
      <c r="G1924" s="119">
        <v>23.4</v>
      </c>
      <c r="H1924" s="119">
        <v>5.0999999999999996</v>
      </c>
    </row>
    <row r="1925" spans="1:8" ht="12.75" customHeight="1">
      <c r="B1925" s="103"/>
      <c r="C1925" s="103"/>
      <c r="D1925" s="103"/>
      <c r="E1925" s="103"/>
      <c r="F1925" s="408" t="s">
        <v>837</v>
      </c>
      <c r="G1925" s="408"/>
      <c r="H1925" s="120">
        <v>18.690000000000001</v>
      </c>
    </row>
    <row r="1926" spans="1:8" ht="12.75" customHeight="1">
      <c r="B1926" s="103"/>
      <c r="C1926" s="103"/>
      <c r="D1926" s="103"/>
      <c r="E1926" s="103"/>
      <c r="F1926" s="409" t="s">
        <v>585</v>
      </c>
      <c r="G1926" s="409"/>
      <c r="H1926" s="101">
        <v>179.95</v>
      </c>
    </row>
    <row r="1927" spans="1:8">
      <c r="B1927" s="142"/>
      <c r="C1927" s="142"/>
      <c r="D1927" s="142"/>
      <c r="E1927" s="142"/>
      <c r="F1927" s="410"/>
      <c r="G1927" s="410"/>
      <c r="H1927" s="410"/>
    </row>
    <row r="1928" spans="1:8" s="245" customFormat="1" ht="12.75" customHeight="1">
      <c r="A1928" s="179" t="s">
        <v>1927</v>
      </c>
      <c r="B1928" s="179">
        <f>VLOOKUP(A1928,ORÇAMENTO!$A$15:$F$743,2,FALSE)</f>
        <v>87878</v>
      </c>
      <c r="C1928" s="404" t="str">
        <f>VLOOKUP(B1928,ORÇAMENTO!$B$15:$F$743,2,FALSE)</f>
        <v>CHAPISCO APLICADO EM ALVENARIAS E ESTRUTURAS DE CONCRETO INTERNAS, COM COLHER DE PEDREIRO. ARGAMASSA TRAÇO 1:3 COM PREPARO MANUAL. AF_10/2022</v>
      </c>
      <c r="D1928" s="405"/>
      <c r="E1928" s="405"/>
      <c r="F1928" s="405"/>
      <c r="G1928" s="406"/>
      <c r="H1928" s="121" t="str">
        <f>VLOOKUP(B1928,ORÇAMENTO!$B$15:$F$743,4,FALSE)</f>
        <v>M2</v>
      </c>
    </row>
    <row r="1929" spans="1:8" ht="12.75" customHeight="1">
      <c r="B1929" s="407" t="s">
        <v>834</v>
      </c>
      <c r="C1929" s="407"/>
      <c r="D1929" s="102" t="s">
        <v>806</v>
      </c>
      <c r="E1929" s="102" t="s">
        <v>807</v>
      </c>
      <c r="F1929" s="102" t="s">
        <v>808</v>
      </c>
      <c r="G1929" s="102" t="s">
        <v>809</v>
      </c>
      <c r="H1929" s="102" t="s">
        <v>810</v>
      </c>
    </row>
    <row r="1930" spans="1:8">
      <c r="B1930" s="116" t="s">
        <v>873</v>
      </c>
      <c r="C1930" s="117" t="s">
        <v>874</v>
      </c>
      <c r="D1930" s="116" t="s">
        <v>125</v>
      </c>
      <c r="E1930" s="116" t="s">
        <v>127</v>
      </c>
      <c r="F1930" s="118">
        <v>6.8099999999999994E-2</v>
      </c>
      <c r="G1930" s="119">
        <v>31.1</v>
      </c>
      <c r="H1930" s="119">
        <v>2.12</v>
      </c>
    </row>
    <row r="1931" spans="1:8">
      <c r="B1931" s="116" t="s">
        <v>852</v>
      </c>
      <c r="C1931" s="117" t="s">
        <v>853</v>
      </c>
      <c r="D1931" s="116" t="s">
        <v>125</v>
      </c>
      <c r="E1931" s="116" t="s">
        <v>127</v>
      </c>
      <c r="F1931" s="118">
        <v>2.5499999999999998E-2</v>
      </c>
      <c r="G1931" s="119">
        <v>23.4</v>
      </c>
      <c r="H1931" s="119">
        <v>0.6</v>
      </c>
    </row>
    <row r="1932" spans="1:8" ht="12.75" customHeight="1">
      <c r="B1932" s="103"/>
      <c r="C1932" s="103"/>
      <c r="D1932" s="103"/>
      <c r="E1932" s="103"/>
      <c r="F1932" s="408" t="s">
        <v>837</v>
      </c>
      <c r="G1932" s="408"/>
      <c r="H1932" s="120">
        <v>2.72</v>
      </c>
    </row>
    <row r="1933" spans="1:8">
      <c r="B1933" s="407" t="s">
        <v>813</v>
      </c>
      <c r="C1933" s="407"/>
      <c r="D1933" s="102" t="s">
        <v>806</v>
      </c>
      <c r="E1933" s="102" t="s">
        <v>807</v>
      </c>
      <c r="F1933" s="102" t="s">
        <v>808</v>
      </c>
      <c r="G1933" s="102" t="s">
        <v>809</v>
      </c>
      <c r="H1933" s="102" t="s">
        <v>810</v>
      </c>
    </row>
    <row r="1934" spans="1:8" ht="25.5">
      <c r="B1934" s="116" t="s">
        <v>2239</v>
      </c>
      <c r="C1934" s="117" t="s">
        <v>2240</v>
      </c>
      <c r="D1934" s="116" t="s">
        <v>125</v>
      </c>
      <c r="E1934" s="116" t="s">
        <v>174</v>
      </c>
      <c r="F1934" s="118">
        <v>3.7000000000000002E-3</v>
      </c>
      <c r="G1934" s="119">
        <v>722.47</v>
      </c>
      <c r="H1934" s="119">
        <v>2.67</v>
      </c>
    </row>
    <row r="1935" spans="1:8">
      <c r="B1935" s="103"/>
      <c r="C1935" s="103"/>
      <c r="D1935" s="103"/>
      <c r="E1935" s="103"/>
      <c r="F1935" s="408" t="s">
        <v>814</v>
      </c>
      <c r="G1935" s="408"/>
      <c r="H1935" s="120">
        <v>2.67</v>
      </c>
    </row>
    <row r="1936" spans="1:8" ht="12.75" customHeight="1">
      <c r="B1936" s="103"/>
      <c r="C1936" s="103"/>
      <c r="D1936" s="103"/>
      <c r="E1936" s="103"/>
      <c r="F1936" s="409" t="s">
        <v>585</v>
      </c>
      <c r="G1936" s="409"/>
      <c r="H1936" s="101">
        <v>5.37</v>
      </c>
    </row>
    <row r="1937" spans="1:8">
      <c r="B1937" s="142"/>
      <c r="C1937" s="142"/>
      <c r="D1937" s="142"/>
      <c r="E1937" s="142"/>
      <c r="F1937" s="410"/>
      <c r="G1937" s="410"/>
      <c r="H1937" s="410"/>
    </row>
    <row r="1938" spans="1:8" s="245" customFormat="1" ht="12.75" customHeight="1">
      <c r="A1938" s="179" t="s">
        <v>1928</v>
      </c>
      <c r="B1938" s="179">
        <f>VLOOKUP(A1938,ORÇAMENTO!$A$15:$F$743,2,FALSE)</f>
        <v>4030</v>
      </c>
      <c r="C1938" s="404" t="str">
        <f>VLOOKUP(B1938,ORÇAMENTO!$B$15:$F$743,2,FALSE)</f>
        <v>VEU DE POLIESTER PARA IMPERMEABILIZACAO</v>
      </c>
      <c r="D1938" s="405"/>
      <c r="E1938" s="405"/>
      <c r="F1938" s="405"/>
      <c r="G1938" s="406"/>
      <c r="H1938" s="121" t="str">
        <f>VLOOKUP(B1938,ORÇAMENTO!$B$15:$F$743,4,FALSE)</f>
        <v>M2</v>
      </c>
    </row>
    <row r="1939" spans="1:8">
      <c r="B1939" s="407" t="s">
        <v>820</v>
      </c>
      <c r="C1939" s="407"/>
      <c r="D1939" s="102" t="s">
        <v>806</v>
      </c>
      <c r="E1939" s="102" t="s">
        <v>807</v>
      </c>
      <c r="F1939" s="102" t="s">
        <v>808</v>
      </c>
      <c r="G1939" s="102" t="s">
        <v>809</v>
      </c>
      <c r="H1939" s="102" t="s">
        <v>810</v>
      </c>
    </row>
    <row r="1940" spans="1:8">
      <c r="B1940" s="116" t="s">
        <v>1594</v>
      </c>
      <c r="C1940" s="117" t="s">
        <v>1595</v>
      </c>
      <c r="D1940" s="116" t="s">
        <v>125</v>
      </c>
      <c r="E1940" s="116" t="s">
        <v>145</v>
      </c>
      <c r="F1940" s="118">
        <v>1</v>
      </c>
      <c r="G1940" s="119">
        <v>6.31</v>
      </c>
      <c r="H1940" s="119">
        <v>6.31</v>
      </c>
    </row>
    <row r="1941" spans="1:8">
      <c r="B1941" s="103"/>
      <c r="C1941" s="103"/>
      <c r="D1941" s="103"/>
      <c r="E1941" s="103"/>
      <c r="F1941" s="408" t="s">
        <v>831</v>
      </c>
      <c r="G1941" s="408"/>
      <c r="H1941" s="120">
        <v>6.31</v>
      </c>
    </row>
    <row r="1942" spans="1:8" ht="12.75" customHeight="1">
      <c r="B1942" s="103"/>
      <c r="C1942" s="103"/>
      <c r="D1942" s="103"/>
      <c r="E1942" s="103"/>
      <c r="F1942" s="409" t="s">
        <v>585</v>
      </c>
      <c r="G1942" s="409"/>
      <c r="H1942" s="101">
        <v>6.31</v>
      </c>
    </row>
    <row r="1943" spans="1:8">
      <c r="B1943" s="142"/>
      <c r="C1943" s="142"/>
      <c r="D1943" s="142"/>
      <c r="E1943" s="142"/>
      <c r="F1943" s="410"/>
      <c r="G1943" s="410"/>
      <c r="H1943" s="410"/>
    </row>
    <row r="1944" spans="1:8" s="245" customFormat="1" ht="12.75" customHeight="1">
      <c r="A1944" s="179" t="s">
        <v>1929</v>
      </c>
      <c r="B1944" s="179">
        <f>VLOOKUP(A1944,ORÇAMENTO!$A$15:$F$743,2,FALSE)</f>
        <v>98555</v>
      </c>
      <c r="C1944" s="404" t="str">
        <f>VLOOKUP(B1944,ORÇAMENTO!$B$15:$F$743,2,FALSE)</f>
        <v>IMPERMEABILIZAÇÃO DE SUPERFÍCIE COM ARGAMASSA POLIMÉRICA / MEMBRANA ACRÍLICA, 3 DEMÃOS. AF_09/2023</v>
      </c>
      <c r="D1944" s="405"/>
      <c r="E1944" s="405"/>
      <c r="F1944" s="405"/>
      <c r="G1944" s="406"/>
      <c r="H1944" s="121" t="str">
        <f>VLOOKUP(B1944,ORÇAMENTO!$B$15:$F$743,4,FALSE)</f>
        <v>M2</v>
      </c>
    </row>
    <row r="1945" spans="1:8">
      <c r="B1945" s="407" t="s">
        <v>820</v>
      </c>
      <c r="C1945" s="407"/>
      <c r="D1945" s="102" t="s">
        <v>806</v>
      </c>
      <c r="E1945" s="102" t="s">
        <v>807</v>
      </c>
      <c r="F1945" s="102" t="s">
        <v>808</v>
      </c>
      <c r="G1945" s="102" t="s">
        <v>809</v>
      </c>
      <c r="H1945" s="102" t="s">
        <v>810</v>
      </c>
    </row>
    <row r="1946" spans="1:8" ht="25.5">
      <c r="B1946" s="116" t="s">
        <v>2414</v>
      </c>
      <c r="C1946" s="117" t="s">
        <v>2415</v>
      </c>
      <c r="D1946" s="116" t="s">
        <v>125</v>
      </c>
      <c r="E1946" s="116" t="s">
        <v>217</v>
      </c>
      <c r="F1946" s="118">
        <v>3.4615</v>
      </c>
      <c r="G1946" s="119">
        <v>3.45</v>
      </c>
      <c r="H1946" s="119">
        <v>11.94</v>
      </c>
    </row>
    <row r="1947" spans="1:8">
      <c r="B1947" s="103"/>
      <c r="C1947" s="103"/>
      <c r="D1947" s="103"/>
      <c r="E1947" s="103"/>
      <c r="F1947" s="408" t="s">
        <v>831</v>
      </c>
      <c r="G1947" s="408"/>
      <c r="H1947" s="120">
        <v>11.94</v>
      </c>
    </row>
    <row r="1948" spans="1:8" ht="12.75" customHeight="1">
      <c r="B1948" s="407" t="s">
        <v>834</v>
      </c>
      <c r="C1948" s="407"/>
      <c r="D1948" s="102" t="s">
        <v>806</v>
      </c>
      <c r="E1948" s="102" t="s">
        <v>807</v>
      </c>
      <c r="F1948" s="102" t="s">
        <v>808</v>
      </c>
      <c r="G1948" s="102" t="s">
        <v>809</v>
      </c>
      <c r="H1948" s="102" t="s">
        <v>810</v>
      </c>
    </row>
    <row r="1949" spans="1:8">
      <c r="B1949" s="116" t="s">
        <v>2235</v>
      </c>
      <c r="C1949" s="117" t="s">
        <v>2236</v>
      </c>
      <c r="D1949" s="116" t="s">
        <v>125</v>
      </c>
      <c r="E1949" s="116" t="s">
        <v>127</v>
      </c>
      <c r="F1949" s="118">
        <v>0.13619999999999999</v>
      </c>
      <c r="G1949" s="119">
        <v>24.03</v>
      </c>
      <c r="H1949" s="119">
        <v>3.27</v>
      </c>
    </row>
    <row r="1950" spans="1:8">
      <c r="B1950" s="116" t="s">
        <v>2237</v>
      </c>
      <c r="C1950" s="117" t="s">
        <v>2238</v>
      </c>
      <c r="D1950" s="116" t="s">
        <v>125</v>
      </c>
      <c r="E1950" s="116" t="s">
        <v>127</v>
      </c>
      <c r="F1950" s="118">
        <v>0.60389999999999999</v>
      </c>
      <c r="G1950" s="119">
        <v>31.1</v>
      </c>
      <c r="H1950" s="119">
        <v>18.78</v>
      </c>
    </row>
    <row r="1951" spans="1:8" ht="12.75" customHeight="1">
      <c r="B1951" s="103"/>
      <c r="C1951" s="103"/>
      <c r="D1951" s="103"/>
      <c r="E1951" s="103"/>
      <c r="F1951" s="408" t="s">
        <v>837</v>
      </c>
      <c r="G1951" s="408"/>
      <c r="H1951" s="120">
        <v>22.05</v>
      </c>
    </row>
    <row r="1952" spans="1:8" ht="12.75" customHeight="1">
      <c r="B1952" s="103"/>
      <c r="C1952" s="103"/>
      <c r="D1952" s="103"/>
      <c r="E1952" s="103"/>
      <c r="F1952" s="409" t="s">
        <v>585</v>
      </c>
      <c r="G1952" s="409"/>
      <c r="H1952" s="101">
        <v>33.99</v>
      </c>
    </row>
    <row r="1953" spans="1:8">
      <c r="B1953" s="142"/>
      <c r="C1953" s="142"/>
      <c r="D1953" s="142"/>
      <c r="E1953" s="142"/>
      <c r="F1953" s="410"/>
      <c r="G1953" s="410"/>
      <c r="H1953" s="410"/>
    </row>
    <row r="1954" spans="1:8" s="245" customFormat="1" ht="12.75" customHeight="1">
      <c r="A1954" s="179" t="s">
        <v>1930</v>
      </c>
      <c r="B1954" s="179">
        <f>VLOOKUP(A1954,ORÇAMENTO!$A$15:$F$743,2,FALSE)</f>
        <v>87548</v>
      </c>
      <c r="C1954" s="404" t="str">
        <f>VLOOKUP(B1954,ORÇAMENTO!$B$15:$F$743,2,FALSE)</f>
        <v>REBOCO, EM ARGAMASSA TRAÇO 1:2:8, PREPARO MANUAL, APLICADA MANUALMENTE EM PAREDES INTERNAS DE AMBIENTES COM ÁREA ENTRE 5M² E 10M², E = 10MM, COM TALISCAS. AF_03/2024</v>
      </c>
      <c r="D1954" s="405"/>
      <c r="E1954" s="405"/>
      <c r="F1954" s="405"/>
      <c r="G1954" s="406"/>
      <c r="H1954" s="121" t="str">
        <f>VLOOKUP(B1954,ORÇAMENTO!$B$15:$F$743,4,FALSE)</f>
        <v>M2</v>
      </c>
    </row>
    <row r="1955" spans="1:8" ht="12.75" customHeight="1">
      <c r="B1955" s="407" t="s">
        <v>834</v>
      </c>
      <c r="C1955" s="407"/>
      <c r="D1955" s="102" t="s">
        <v>806</v>
      </c>
      <c r="E1955" s="102" t="s">
        <v>807</v>
      </c>
      <c r="F1955" s="102" t="s">
        <v>808</v>
      </c>
      <c r="G1955" s="102" t="s">
        <v>809</v>
      </c>
      <c r="H1955" s="102" t="s">
        <v>810</v>
      </c>
    </row>
    <row r="1956" spans="1:8">
      <c r="B1956" s="116" t="s">
        <v>873</v>
      </c>
      <c r="C1956" s="117" t="s">
        <v>874</v>
      </c>
      <c r="D1956" s="116" t="s">
        <v>125</v>
      </c>
      <c r="E1956" s="116" t="s">
        <v>127</v>
      </c>
      <c r="F1956" s="118">
        <v>0.37890000000000001</v>
      </c>
      <c r="G1956" s="119">
        <v>31.1</v>
      </c>
      <c r="H1956" s="119">
        <v>11.78</v>
      </c>
    </row>
    <row r="1957" spans="1:8">
      <c r="B1957" s="116" t="s">
        <v>852</v>
      </c>
      <c r="C1957" s="117" t="s">
        <v>853</v>
      </c>
      <c r="D1957" s="116" t="s">
        <v>125</v>
      </c>
      <c r="E1957" s="116" t="s">
        <v>127</v>
      </c>
      <c r="F1957" s="118">
        <v>0.18940000000000001</v>
      </c>
      <c r="G1957" s="119">
        <v>23.4</v>
      </c>
      <c r="H1957" s="119">
        <v>4.43</v>
      </c>
    </row>
    <row r="1958" spans="1:8" ht="12.75" customHeight="1">
      <c r="B1958" s="103"/>
      <c r="C1958" s="103"/>
      <c r="D1958" s="103"/>
      <c r="E1958" s="103"/>
      <c r="F1958" s="408" t="s">
        <v>837</v>
      </c>
      <c r="G1958" s="408"/>
      <c r="H1958" s="120">
        <v>16.21</v>
      </c>
    </row>
    <row r="1959" spans="1:8">
      <c r="B1959" s="407" t="s">
        <v>813</v>
      </c>
      <c r="C1959" s="407"/>
      <c r="D1959" s="102" t="s">
        <v>806</v>
      </c>
      <c r="E1959" s="102" t="s">
        <v>807</v>
      </c>
      <c r="F1959" s="102" t="s">
        <v>808</v>
      </c>
      <c r="G1959" s="102" t="s">
        <v>809</v>
      </c>
      <c r="H1959" s="102" t="s">
        <v>810</v>
      </c>
    </row>
    <row r="1960" spans="1:8" ht="25.5">
      <c r="B1960" s="116" t="s">
        <v>2325</v>
      </c>
      <c r="C1960" s="117" t="s">
        <v>2326</v>
      </c>
      <c r="D1960" s="116" t="s">
        <v>125</v>
      </c>
      <c r="E1960" s="116" t="s">
        <v>174</v>
      </c>
      <c r="F1960" s="118">
        <v>1.9400000000000001E-2</v>
      </c>
      <c r="G1960" s="119">
        <v>865.79</v>
      </c>
      <c r="H1960" s="119">
        <v>16.8</v>
      </c>
    </row>
    <row r="1961" spans="1:8">
      <c r="B1961" s="103"/>
      <c r="C1961" s="103"/>
      <c r="D1961" s="103"/>
      <c r="E1961" s="103"/>
      <c r="F1961" s="408" t="s">
        <v>814</v>
      </c>
      <c r="G1961" s="408"/>
      <c r="H1961" s="120">
        <v>16.8</v>
      </c>
    </row>
    <row r="1962" spans="1:8" ht="12.75" customHeight="1">
      <c r="B1962" s="103"/>
      <c r="C1962" s="103"/>
      <c r="D1962" s="103"/>
      <c r="E1962" s="103"/>
      <c r="F1962" s="409" t="s">
        <v>585</v>
      </c>
      <c r="G1962" s="409"/>
      <c r="H1962" s="101">
        <v>33</v>
      </c>
    </row>
    <row r="1963" spans="1:8">
      <c r="B1963" s="142"/>
      <c r="C1963" s="142"/>
      <c r="D1963" s="142"/>
      <c r="E1963" s="142"/>
      <c r="F1963" s="410"/>
      <c r="G1963" s="410"/>
      <c r="H1963" s="410"/>
    </row>
    <row r="1964" spans="1:8" s="245" customFormat="1" ht="12.75" customHeight="1">
      <c r="A1964" s="179" t="s">
        <v>1931</v>
      </c>
      <c r="B1964" s="179">
        <f>VLOOKUP(A1964,ORÇAMENTO!$A$15:$F$743,2,FALSE)</f>
        <v>96131</v>
      </c>
      <c r="C1964" s="404" t="str">
        <f>VLOOKUP(B1964,ORÇAMENTO!$B$15:$F$743,2,FALSE)</f>
        <v>APLICAÇÃO MANUAL DE MASSA ACRÍLICA EM PANOS DE FACHADA COM PRESENÇA DE VÃOS, DE EDIFÍCIOS DE MÚLTIPLOS PAVIMENTOS, DUAS DEMÃOS. AF_03/2024</v>
      </c>
      <c r="D1964" s="405"/>
      <c r="E1964" s="405"/>
      <c r="F1964" s="405"/>
      <c r="G1964" s="406"/>
      <c r="H1964" s="121" t="str">
        <f>VLOOKUP(B1964,ORÇAMENTO!$B$15:$F$743,4,FALSE)</f>
        <v>M2</v>
      </c>
    </row>
    <row r="1965" spans="1:8">
      <c r="B1965" s="407" t="s">
        <v>820</v>
      </c>
      <c r="C1965" s="407"/>
      <c r="D1965" s="102" t="s">
        <v>806</v>
      </c>
      <c r="E1965" s="102" t="s">
        <v>807</v>
      </c>
      <c r="F1965" s="102" t="s">
        <v>808</v>
      </c>
      <c r="G1965" s="102" t="s">
        <v>809</v>
      </c>
      <c r="H1965" s="102" t="s">
        <v>810</v>
      </c>
    </row>
    <row r="1966" spans="1:8">
      <c r="B1966" s="116" t="s">
        <v>1476</v>
      </c>
      <c r="C1966" s="117" t="s">
        <v>1477</v>
      </c>
      <c r="D1966" s="116" t="s">
        <v>125</v>
      </c>
      <c r="E1966" s="116" t="s">
        <v>150</v>
      </c>
      <c r="F1966" s="118">
        <v>8.5699999999999998E-2</v>
      </c>
      <c r="G1966" s="119">
        <v>1.35</v>
      </c>
      <c r="H1966" s="119">
        <v>0.12</v>
      </c>
    </row>
    <row r="1967" spans="1:8">
      <c r="B1967" s="116" t="s">
        <v>3683</v>
      </c>
      <c r="C1967" s="117" t="s">
        <v>3684</v>
      </c>
      <c r="D1967" s="116" t="s">
        <v>125</v>
      </c>
      <c r="E1967" s="116" t="s">
        <v>217</v>
      </c>
      <c r="F1967" s="118">
        <v>1.4352</v>
      </c>
      <c r="G1967" s="119">
        <v>7.18</v>
      </c>
      <c r="H1967" s="119">
        <v>10.3</v>
      </c>
    </row>
    <row r="1968" spans="1:8">
      <c r="B1968" s="103"/>
      <c r="C1968" s="103"/>
      <c r="D1968" s="103"/>
      <c r="E1968" s="103"/>
      <c r="F1968" s="408" t="s">
        <v>831</v>
      </c>
      <c r="G1968" s="408"/>
      <c r="H1968" s="120">
        <v>10.42</v>
      </c>
    </row>
    <row r="1969" spans="1:8" ht="12.75" customHeight="1">
      <c r="B1969" s="407" t="s">
        <v>834</v>
      </c>
      <c r="C1969" s="407"/>
      <c r="D1969" s="102" t="s">
        <v>806</v>
      </c>
      <c r="E1969" s="102" t="s">
        <v>807</v>
      </c>
      <c r="F1969" s="102" t="s">
        <v>808</v>
      </c>
      <c r="G1969" s="102" t="s">
        <v>809</v>
      </c>
      <c r="H1969" s="102" t="s">
        <v>810</v>
      </c>
    </row>
    <row r="1970" spans="1:8">
      <c r="B1970" s="116" t="s">
        <v>2309</v>
      </c>
      <c r="C1970" s="117" t="s">
        <v>906</v>
      </c>
      <c r="D1970" s="116" t="s">
        <v>125</v>
      </c>
      <c r="E1970" s="116" t="s">
        <v>127</v>
      </c>
      <c r="F1970" s="118">
        <v>0.56320000000000003</v>
      </c>
      <c r="G1970" s="119">
        <v>32.58</v>
      </c>
      <c r="H1970" s="119">
        <v>18.350000000000001</v>
      </c>
    </row>
    <row r="1971" spans="1:8">
      <c r="B1971" s="116" t="s">
        <v>852</v>
      </c>
      <c r="C1971" s="117" t="s">
        <v>853</v>
      </c>
      <c r="D1971" s="116" t="s">
        <v>125</v>
      </c>
      <c r="E1971" s="116" t="s">
        <v>127</v>
      </c>
      <c r="F1971" s="118">
        <v>9.1999999999999998E-2</v>
      </c>
      <c r="G1971" s="119">
        <v>23.4</v>
      </c>
      <c r="H1971" s="119">
        <v>2.15</v>
      </c>
    </row>
    <row r="1972" spans="1:8" ht="12.75" customHeight="1">
      <c r="B1972" s="103"/>
      <c r="C1972" s="103"/>
      <c r="D1972" s="103"/>
      <c r="E1972" s="103"/>
      <c r="F1972" s="408" t="s">
        <v>837</v>
      </c>
      <c r="G1972" s="408"/>
      <c r="H1972" s="120">
        <v>20.5</v>
      </c>
    </row>
    <row r="1973" spans="1:8" ht="12.75" customHeight="1">
      <c r="B1973" s="103"/>
      <c r="C1973" s="103"/>
      <c r="D1973" s="103"/>
      <c r="E1973" s="103"/>
      <c r="F1973" s="409" t="s">
        <v>585</v>
      </c>
      <c r="G1973" s="409"/>
      <c r="H1973" s="101">
        <v>30.9</v>
      </c>
    </row>
    <row r="1974" spans="1:8">
      <c r="B1974" s="142"/>
      <c r="C1974" s="142"/>
      <c r="D1974" s="142"/>
      <c r="E1974" s="142"/>
      <c r="F1974" s="410"/>
      <c r="G1974" s="410"/>
      <c r="H1974" s="410"/>
    </row>
    <row r="1975" spans="1:8" s="245" customFormat="1" ht="12.75" customHeight="1">
      <c r="A1975" s="179" t="s">
        <v>1932</v>
      </c>
      <c r="B1975" s="179">
        <f>VLOOKUP(A1975,ORÇAMENTO!$A$15:$F$743,2,FALSE)</f>
        <v>88485</v>
      </c>
      <c r="C1975" s="404" t="str">
        <f>VLOOKUP(B1975,ORÇAMENTO!$B$15:$F$743,2,FALSE)</f>
        <v>FUNDO SELADOR ACRÍLICO, APLICAÇÃO MANUAL EM PAREDE, UMA DEMÃO. AF_04/2023</v>
      </c>
      <c r="D1975" s="405"/>
      <c r="E1975" s="405"/>
      <c r="F1975" s="405"/>
      <c r="G1975" s="406"/>
      <c r="H1975" s="121" t="str">
        <f>VLOOKUP(B1975,ORÇAMENTO!$B$15:$F$743,4,FALSE)</f>
        <v>M2</v>
      </c>
    </row>
    <row r="1976" spans="1:8">
      <c r="B1976" s="407" t="s">
        <v>820</v>
      </c>
      <c r="C1976" s="407"/>
      <c r="D1976" s="102" t="s">
        <v>806</v>
      </c>
      <c r="E1976" s="102" t="s">
        <v>807</v>
      </c>
      <c r="F1976" s="102" t="s">
        <v>808</v>
      </c>
      <c r="G1976" s="102" t="s">
        <v>809</v>
      </c>
      <c r="H1976" s="102" t="s">
        <v>810</v>
      </c>
    </row>
    <row r="1977" spans="1:8">
      <c r="B1977" s="116" t="s">
        <v>2327</v>
      </c>
      <c r="C1977" s="117" t="s">
        <v>2328</v>
      </c>
      <c r="D1977" s="116" t="s">
        <v>125</v>
      </c>
      <c r="E1977" s="116" t="s">
        <v>113</v>
      </c>
      <c r="F1977" s="118">
        <v>0.1666</v>
      </c>
      <c r="G1977" s="119">
        <v>11.34</v>
      </c>
      <c r="H1977" s="119">
        <v>1.89</v>
      </c>
    </row>
    <row r="1978" spans="1:8">
      <c r="B1978" s="103"/>
      <c r="C1978" s="103"/>
      <c r="D1978" s="103"/>
      <c r="E1978" s="103"/>
      <c r="F1978" s="408" t="s">
        <v>831</v>
      </c>
      <c r="G1978" s="408"/>
      <c r="H1978" s="120">
        <v>1.89</v>
      </c>
    </row>
    <row r="1979" spans="1:8" ht="12.75" customHeight="1">
      <c r="B1979" s="407" t="s">
        <v>834</v>
      </c>
      <c r="C1979" s="407"/>
      <c r="D1979" s="102" t="s">
        <v>806</v>
      </c>
      <c r="E1979" s="102" t="s">
        <v>807</v>
      </c>
      <c r="F1979" s="102" t="s">
        <v>808</v>
      </c>
      <c r="G1979" s="102" t="s">
        <v>809</v>
      </c>
      <c r="H1979" s="102" t="s">
        <v>810</v>
      </c>
    </row>
    <row r="1980" spans="1:8">
      <c r="B1980" s="116" t="s">
        <v>2309</v>
      </c>
      <c r="C1980" s="117" t="s">
        <v>906</v>
      </c>
      <c r="D1980" s="116" t="s">
        <v>125</v>
      </c>
      <c r="E1980" s="116" t="s">
        <v>127</v>
      </c>
      <c r="F1980" s="118">
        <v>6.6600000000000006E-2</v>
      </c>
      <c r="G1980" s="119">
        <v>32.58</v>
      </c>
      <c r="H1980" s="119">
        <v>2.17</v>
      </c>
    </row>
    <row r="1981" spans="1:8">
      <c r="B1981" s="116" t="s">
        <v>852</v>
      </c>
      <c r="C1981" s="117" t="s">
        <v>853</v>
      </c>
      <c r="D1981" s="116" t="s">
        <v>125</v>
      </c>
      <c r="E1981" s="116" t="s">
        <v>127</v>
      </c>
      <c r="F1981" s="118">
        <v>2.2200000000000001E-2</v>
      </c>
      <c r="G1981" s="119">
        <v>23.4</v>
      </c>
      <c r="H1981" s="119">
        <v>0.52</v>
      </c>
    </row>
    <row r="1982" spans="1:8" ht="12.75" customHeight="1">
      <c r="B1982" s="103"/>
      <c r="C1982" s="103"/>
      <c r="D1982" s="103"/>
      <c r="E1982" s="103"/>
      <c r="F1982" s="408" t="s">
        <v>837</v>
      </c>
      <c r="G1982" s="408"/>
      <c r="H1982" s="120">
        <v>2.69</v>
      </c>
    </row>
    <row r="1983" spans="1:8" ht="12.75" customHeight="1">
      <c r="B1983" s="103"/>
      <c r="C1983" s="103"/>
      <c r="D1983" s="103"/>
      <c r="E1983" s="103"/>
      <c r="F1983" s="409" t="s">
        <v>585</v>
      </c>
      <c r="G1983" s="409"/>
      <c r="H1983" s="101">
        <v>4.55</v>
      </c>
    </row>
    <row r="1984" spans="1:8">
      <c r="B1984" s="142"/>
      <c r="C1984" s="142"/>
      <c r="D1984" s="142"/>
      <c r="E1984" s="142"/>
      <c r="F1984" s="410"/>
      <c r="G1984" s="410"/>
      <c r="H1984" s="410"/>
    </row>
    <row r="1985" spans="1:8" s="245" customFormat="1" ht="12.75" customHeight="1">
      <c r="A1985" s="179" t="s">
        <v>1933</v>
      </c>
      <c r="B1985" s="179">
        <f>VLOOKUP(A1985,ORÇAMENTO!$A$15:$F$743,2,FALSE)</f>
        <v>88489</v>
      </c>
      <c r="C1985" s="404" t="str">
        <f>VLOOKUP(B1985,ORÇAMENTO!$B$15:$F$743,2,FALSE)</f>
        <v>PINTURA LÁTEX ACRÍLICA PREMIUM, APLICAÇÃO MANUAL EM PAREDES, DUAS DEMÃOS. AF_04/2023</v>
      </c>
      <c r="D1985" s="405"/>
      <c r="E1985" s="405"/>
      <c r="F1985" s="405"/>
      <c r="G1985" s="406"/>
      <c r="H1985" s="121" t="str">
        <f>VLOOKUP(B1985,ORÇAMENTO!$B$15:$F$743,4,FALSE)</f>
        <v>M2</v>
      </c>
    </row>
    <row r="1986" spans="1:8">
      <c r="B1986" s="407" t="s">
        <v>820</v>
      </c>
      <c r="C1986" s="407"/>
      <c r="D1986" s="102" t="s">
        <v>806</v>
      </c>
      <c r="E1986" s="102" t="s">
        <v>807</v>
      </c>
      <c r="F1986" s="102" t="s">
        <v>808</v>
      </c>
      <c r="G1986" s="102" t="s">
        <v>809</v>
      </c>
      <c r="H1986" s="102" t="s">
        <v>810</v>
      </c>
    </row>
    <row r="1987" spans="1:8">
      <c r="B1987" s="116" t="s">
        <v>859</v>
      </c>
      <c r="C1987" s="117" t="s">
        <v>860</v>
      </c>
      <c r="D1987" s="116" t="s">
        <v>125</v>
      </c>
      <c r="E1987" s="116" t="s">
        <v>113</v>
      </c>
      <c r="F1987" s="118">
        <v>0.22850000000000001</v>
      </c>
      <c r="G1987" s="119">
        <v>32.22</v>
      </c>
      <c r="H1987" s="119">
        <v>7.36</v>
      </c>
    </row>
    <row r="1988" spans="1:8">
      <c r="B1988" s="103"/>
      <c r="C1988" s="103"/>
      <c r="D1988" s="103"/>
      <c r="E1988" s="103"/>
      <c r="F1988" s="408" t="s">
        <v>831</v>
      </c>
      <c r="G1988" s="408"/>
      <c r="H1988" s="120">
        <v>7.36</v>
      </c>
    </row>
    <row r="1989" spans="1:8" ht="12.75" customHeight="1">
      <c r="B1989" s="407" t="s">
        <v>834</v>
      </c>
      <c r="C1989" s="407"/>
      <c r="D1989" s="102" t="s">
        <v>806</v>
      </c>
      <c r="E1989" s="102" t="s">
        <v>807</v>
      </c>
      <c r="F1989" s="102" t="s">
        <v>808</v>
      </c>
      <c r="G1989" s="102" t="s">
        <v>809</v>
      </c>
      <c r="H1989" s="102" t="s">
        <v>810</v>
      </c>
    </row>
    <row r="1990" spans="1:8">
      <c r="B1990" s="116" t="s">
        <v>2309</v>
      </c>
      <c r="C1990" s="117" t="s">
        <v>906</v>
      </c>
      <c r="D1990" s="116" t="s">
        <v>125</v>
      </c>
      <c r="E1990" s="116" t="s">
        <v>127</v>
      </c>
      <c r="F1990" s="118">
        <v>0.16309999999999999</v>
      </c>
      <c r="G1990" s="119">
        <v>32.58</v>
      </c>
      <c r="H1990" s="119">
        <v>5.31</v>
      </c>
    </row>
    <row r="1991" spans="1:8">
      <c r="B1991" s="116" t="s">
        <v>852</v>
      </c>
      <c r="C1991" s="117" t="s">
        <v>853</v>
      </c>
      <c r="D1991" s="116" t="s">
        <v>125</v>
      </c>
      <c r="E1991" s="116" t="s">
        <v>127</v>
      </c>
      <c r="F1991" s="118">
        <v>5.4399999999999997E-2</v>
      </c>
      <c r="G1991" s="119">
        <v>23.4</v>
      </c>
      <c r="H1991" s="119">
        <v>1.27</v>
      </c>
    </row>
    <row r="1992" spans="1:8" ht="12.75" customHeight="1">
      <c r="B1992" s="103"/>
      <c r="C1992" s="103"/>
      <c r="D1992" s="103"/>
      <c r="E1992" s="103"/>
      <c r="F1992" s="408" t="s">
        <v>837</v>
      </c>
      <c r="G1992" s="408"/>
      <c r="H1992" s="120">
        <v>6.58</v>
      </c>
    </row>
    <row r="1993" spans="1:8" ht="12.75" customHeight="1">
      <c r="B1993" s="103"/>
      <c r="C1993" s="103"/>
      <c r="D1993" s="103"/>
      <c r="E1993" s="103"/>
      <c r="F1993" s="409" t="s">
        <v>585</v>
      </c>
      <c r="G1993" s="409"/>
      <c r="H1993" s="101">
        <v>13.94</v>
      </c>
    </row>
    <row r="1994" spans="1:8">
      <c r="B1994" s="142"/>
      <c r="C1994" s="142"/>
      <c r="D1994" s="142"/>
      <c r="E1994" s="142"/>
      <c r="F1994" s="410"/>
      <c r="G1994" s="410"/>
      <c r="H1994" s="410"/>
    </row>
    <row r="1995" spans="1:8" s="245" customFormat="1" ht="12.75" customHeight="1">
      <c r="A1995" s="179" t="s">
        <v>1934</v>
      </c>
      <c r="B1995" s="179">
        <f>VLOOKUP(A1995,ORÇAMENTO!$A$15:$F$743,2,FALSE)</f>
        <v>87546</v>
      </c>
      <c r="C1995" s="404" t="str">
        <f>VLOOKUP(B1995,ORÇAMENTO!$B$15:$F$743,2,FALSE)</f>
        <v>EMBOÇO, EM ARGAMASSA TRAÇO 1:2:8, PREPARO MANUAL, APLICADO MANUALMENTE EM PAREDES, E = 10MM, COM TALISCAS. AF_03/2024</v>
      </c>
      <c r="D1995" s="405"/>
      <c r="E1995" s="405"/>
      <c r="F1995" s="405"/>
      <c r="G1995" s="406"/>
      <c r="H1995" s="121" t="str">
        <f>VLOOKUP(B1995,ORÇAMENTO!$B$15:$F$743,4,FALSE)</f>
        <v>M2</v>
      </c>
    </row>
    <row r="1996" spans="1:8" ht="12.75" customHeight="1">
      <c r="B1996" s="407" t="s">
        <v>834</v>
      </c>
      <c r="C1996" s="407"/>
      <c r="D1996" s="102" t="s">
        <v>806</v>
      </c>
      <c r="E1996" s="102" t="s">
        <v>807</v>
      </c>
      <c r="F1996" s="102" t="s">
        <v>808</v>
      </c>
      <c r="G1996" s="102" t="s">
        <v>809</v>
      </c>
      <c r="H1996" s="102" t="s">
        <v>810</v>
      </c>
    </row>
    <row r="1997" spans="1:8">
      <c r="B1997" s="116" t="s">
        <v>873</v>
      </c>
      <c r="C1997" s="117" t="s">
        <v>874</v>
      </c>
      <c r="D1997" s="116" t="s">
        <v>125</v>
      </c>
      <c r="E1997" s="116" t="s">
        <v>127</v>
      </c>
      <c r="F1997" s="118">
        <v>0.45800000000000002</v>
      </c>
      <c r="G1997" s="119">
        <v>31.1</v>
      </c>
      <c r="H1997" s="119">
        <v>14.24</v>
      </c>
    </row>
    <row r="1998" spans="1:8">
      <c r="B1998" s="116" t="s">
        <v>852</v>
      </c>
      <c r="C1998" s="117" t="s">
        <v>853</v>
      </c>
      <c r="D1998" s="116" t="s">
        <v>125</v>
      </c>
      <c r="E1998" s="116" t="s">
        <v>127</v>
      </c>
      <c r="F1998" s="118">
        <v>0.22900000000000001</v>
      </c>
      <c r="G1998" s="119">
        <v>23.4</v>
      </c>
      <c r="H1998" s="119">
        <v>5.36</v>
      </c>
    </row>
    <row r="1999" spans="1:8" ht="12.75" customHeight="1">
      <c r="B1999" s="103"/>
      <c r="C1999" s="103"/>
      <c r="D1999" s="103"/>
      <c r="E1999" s="103"/>
      <c r="F1999" s="408" t="s">
        <v>837</v>
      </c>
      <c r="G1999" s="408"/>
      <c r="H1999" s="120">
        <v>19.600000000000001</v>
      </c>
    </row>
    <row r="2000" spans="1:8">
      <c r="B2000" s="407" t="s">
        <v>813</v>
      </c>
      <c r="C2000" s="407"/>
      <c r="D2000" s="102" t="s">
        <v>806</v>
      </c>
      <c r="E2000" s="102" t="s">
        <v>807</v>
      </c>
      <c r="F2000" s="102" t="s">
        <v>808</v>
      </c>
      <c r="G2000" s="102" t="s">
        <v>809</v>
      </c>
      <c r="H2000" s="102" t="s">
        <v>810</v>
      </c>
    </row>
    <row r="2001" spans="1:8" ht="25.5">
      <c r="B2001" s="116" t="s">
        <v>2325</v>
      </c>
      <c r="C2001" s="117" t="s">
        <v>2326</v>
      </c>
      <c r="D2001" s="116" t="s">
        <v>125</v>
      </c>
      <c r="E2001" s="116" t="s">
        <v>174</v>
      </c>
      <c r="F2001" s="118">
        <v>1.9400000000000001E-2</v>
      </c>
      <c r="G2001" s="119">
        <v>865.79</v>
      </c>
      <c r="H2001" s="119">
        <v>16.8</v>
      </c>
    </row>
    <row r="2002" spans="1:8">
      <c r="B2002" s="103"/>
      <c r="C2002" s="103"/>
      <c r="D2002" s="103"/>
      <c r="E2002" s="103"/>
      <c r="F2002" s="408" t="s">
        <v>814</v>
      </c>
      <c r="G2002" s="408"/>
      <c r="H2002" s="120">
        <v>16.8</v>
      </c>
    </row>
    <row r="2003" spans="1:8" ht="12.75" customHeight="1">
      <c r="B2003" s="103"/>
      <c r="C2003" s="103"/>
      <c r="D2003" s="103"/>
      <c r="E2003" s="103"/>
      <c r="F2003" s="409" t="s">
        <v>585</v>
      </c>
      <c r="G2003" s="409"/>
      <c r="H2003" s="101">
        <v>36.380000000000003</v>
      </c>
    </row>
    <row r="2004" spans="1:8">
      <c r="B2004" s="142"/>
      <c r="C2004" s="142"/>
      <c r="D2004" s="142"/>
      <c r="E2004" s="142"/>
      <c r="F2004" s="410"/>
      <c r="G2004" s="410"/>
      <c r="H2004" s="410"/>
    </row>
    <row r="2005" spans="1:8" s="245" customFormat="1" ht="12.75" customHeight="1">
      <c r="A2005" s="179" t="s">
        <v>1941</v>
      </c>
      <c r="B2005" s="179">
        <f>VLOOKUP(A2005,ORÇAMENTO!$A$15:$F$743,2,FALSE)</f>
        <v>87878</v>
      </c>
      <c r="C2005" s="404" t="str">
        <f>VLOOKUP(B2005,ORÇAMENTO!$B$15:$F$743,2,FALSE)</f>
        <v>CHAPISCO APLICADO EM ALVENARIAS E ESTRUTURAS DE CONCRETO INTERNAS, COM COLHER DE PEDREIRO. ARGAMASSA TRAÇO 1:3 COM PREPARO MANUAL. AF_10/2022</v>
      </c>
      <c r="D2005" s="405"/>
      <c r="E2005" s="405"/>
      <c r="F2005" s="405"/>
      <c r="G2005" s="406"/>
      <c r="H2005" s="121" t="str">
        <f>VLOOKUP(B2005,ORÇAMENTO!$B$15:$F$743,4,FALSE)</f>
        <v>M2</v>
      </c>
    </row>
    <row r="2006" spans="1:8" ht="12.75" customHeight="1">
      <c r="B2006" s="407" t="s">
        <v>834</v>
      </c>
      <c r="C2006" s="407"/>
      <c r="D2006" s="102" t="s">
        <v>806</v>
      </c>
      <c r="E2006" s="102" t="s">
        <v>807</v>
      </c>
      <c r="F2006" s="102" t="s">
        <v>808</v>
      </c>
      <c r="G2006" s="102" t="s">
        <v>809</v>
      </c>
      <c r="H2006" s="102" t="s">
        <v>810</v>
      </c>
    </row>
    <row r="2007" spans="1:8">
      <c r="B2007" s="116" t="s">
        <v>873</v>
      </c>
      <c r="C2007" s="117" t="s">
        <v>874</v>
      </c>
      <c r="D2007" s="116" t="s">
        <v>125</v>
      </c>
      <c r="E2007" s="116" t="s">
        <v>127</v>
      </c>
      <c r="F2007" s="118">
        <v>6.8099999999999994E-2</v>
      </c>
      <c r="G2007" s="119">
        <v>31.1</v>
      </c>
      <c r="H2007" s="119">
        <v>2.12</v>
      </c>
    </row>
    <row r="2008" spans="1:8">
      <c r="B2008" s="116" t="s">
        <v>852</v>
      </c>
      <c r="C2008" s="117" t="s">
        <v>853</v>
      </c>
      <c r="D2008" s="116" t="s">
        <v>125</v>
      </c>
      <c r="E2008" s="116" t="s">
        <v>127</v>
      </c>
      <c r="F2008" s="118">
        <v>2.5499999999999998E-2</v>
      </c>
      <c r="G2008" s="119">
        <v>23.4</v>
      </c>
      <c r="H2008" s="119">
        <v>0.6</v>
      </c>
    </row>
    <row r="2009" spans="1:8" ht="12.75" customHeight="1">
      <c r="B2009" s="103"/>
      <c r="C2009" s="103"/>
      <c r="D2009" s="103"/>
      <c r="E2009" s="103"/>
      <c r="F2009" s="408" t="s">
        <v>837</v>
      </c>
      <c r="G2009" s="408"/>
      <c r="H2009" s="120">
        <v>2.72</v>
      </c>
    </row>
    <row r="2010" spans="1:8">
      <c r="B2010" s="407" t="s">
        <v>813</v>
      </c>
      <c r="C2010" s="407"/>
      <c r="D2010" s="102" t="s">
        <v>806</v>
      </c>
      <c r="E2010" s="102" t="s">
        <v>807</v>
      </c>
      <c r="F2010" s="102" t="s">
        <v>808</v>
      </c>
      <c r="G2010" s="102" t="s">
        <v>809</v>
      </c>
      <c r="H2010" s="102" t="s">
        <v>810</v>
      </c>
    </row>
    <row r="2011" spans="1:8" ht="25.5">
      <c r="B2011" s="116" t="s">
        <v>2239</v>
      </c>
      <c r="C2011" s="117" t="s">
        <v>2240</v>
      </c>
      <c r="D2011" s="116" t="s">
        <v>125</v>
      </c>
      <c r="E2011" s="116" t="s">
        <v>174</v>
      </c>
      <c r="F2011" s="118">
        <v>3.7000000000000002E-3</v>
      </c>
      <c r="G2011" s="119">
        <v>722.47</v>
      </c>
      <c r="H2011" s="119">
        <v>2.67</v>
      </c>
    </row>
    <row r="2012" spans="1:8">
      <c r="B2012" s="103"/>
      <c r="C2012" s="103"/>
      <c r="D2012" s="103"/>
      <c r="E2012" s="103"/>
      <c r="F2012" s="408" t="s">
        <v>814</v>
      </c>
      <c r="G2012" s="408"/>
      <c r="H2012" s="120">
        <v>2.67</v>
      </c>
    </row>
    <row r="2013" spans="1:8" ht="12.75" customHeight="1">
      <c r="B2013" s="103"/>
      <c r="C2013" s="103"/>
      <c r="D2013" s="103"/>
      <c r="E2013" s="103"/>
      <c r="F2013" s="409" t="s">
        <v>585</v>
      </c>
      <c r="G2013" s="409"/>
      <c r="H2013" s="101">
        <v>5.37</v>
      </c>
    </row>
    <row r="2014" spans="1:8">
      <c r="B2014" s="142"/>
      <c r="C2014" s="142"/>
      <c r="D2014" s="142"/>
      <c r="E2014" s="142"/>
      <c r="F2014" s="410"/>
      <c r="G2014" s="410"/>
      <c r="H2014" s="410"/>
    </row>
    <row r="2015" spans="1:8" s="245" customFormat="1" ht="12.75" customHeight="1">
      <c r="A2015" s="179" t="s">
        <v>1942</v>
      </c>
      <c r="B2015" s="179">
        <f>VLOOKUP(A2015,ORÇAMENTO!$A$15:$F$743,2,FALSE)</f>
        <v>87548</v>
      </c>
      <c r="C2015" s="404" t="str">
        <f>VLOOKUP(B2015,ORÇAMENTO!$B$15:$F$743,2,FALSE)</f>
        <v>REBOCO, EM ARGAMASSA TRAÇO 1:2:8, PREPARO MANUAL, APLICADA MANUALMENTE EM PAREDES INTERNAS DE AMBIENTES COM ÁREA ENTRE 5M² E 10M², E = 10MM, COM TALISCAS. AF_03/2024</v>
      </c>
      <c r="D2015" s="405"/>
      <c r="E2015" s="405"/>
      <c r="F2015" s="405"/>
      <c r="G2015" s="406"/>
      <c r="H2015" s="121" t="str">
        <f>VLOOKUP(B2015,ORÇAMENTO!$B$15:$F$743,4,FALSE)</f>
        <v>M2</v>
      </c>
    </row>
    <row r="2016" spans="1:8" ht="12.75" customHeight="1">
      <c r="B2016" s="407" t="s">
        <v>834</v>
      </c>
      <c r="C2016" s="407"/>
      <c r="D2016" s="102" t="s">
        <v>806</v>
      </c>
      <c r="E2016" s="102" t="s">
        <v>807</v>
      </c>
      <c r="F2016" s="102" t="s">
        <v>808</v>
      </c>
      <c r="G2016" s="102" t="s">
        <v>809</v>
      </c>
      <c r="H2016" s="102" t="s">
        <v>810</v>
      </c>
    </row>
    <row r="2017" spans="1:8">
      <c r="B2017" s="116" t="s">
        <v>873</v>
      </c>
      <c r="C2017" s="117" t="s">
        <v>874</v>
      </c>
      <c r="D2017" s="116" t="s">
        <v>125</v>
      </c>
      <c r="E2017" s="116" t="s">
        <v>127</v>
      </c>
      <c r="F2017" s="118">
        <v>0.37890000000000001</v>
      </c>
      <c r="G2017" s="119">
        <v>31.1</v>
      </c>
      <c r="H2017" s="119">
        <v>11.78</v>
      </c>
    </row>
    <row r="2018" spans="1:8">
      <c r="B2018" s="116" t="s">
        <v>852</v>
      </c>
      <c r="C2018" s="117" t="s">
        <v>853</v>
      </c>
      <c r="D2018" s="116" t="s">
        <v>125</v>
      </c>
      <c r="E2018" s="116" t="s">
        <v>127</v>
      </c>
      <c r="F2018" s="118">
        <v>0.18940000000000001</v>
      </c>
      <c r="G2018" s="119">
        <v>23.4</v>
      </c>
      <c r="H2018" s="119">
        <v>4.43</v>
      </c>
    </row>
    <row r="2019" spans="1:8" ht="12.75" customHeight="1">
      <c r="B2019" s="103"/>
      <c r="C2019" s="103"/>
      <c r="D2019" s="103"/>
      <c r="E2019" s="103"/>
      <c r="F2019" s="408" t="s">
        <v>837</v>
      </c>
      <c r="G2019" s="408"/>
      <c r="H2019" s="120">
        <v>16.21</v>
      </c>
    </row>
    <row r="2020" spans="1:8">
      <c r="B2020" s="407" t="s">
        <v>813</v>
      </c>
      <c r="C2020" s="407"/>
      <c r="D2020" s="102" t="s">
        <v>806</v>
      </c>
      <c r="E2020" s="102" t="s">
        <v>807</v>
      </c>
      <c r="F2020" s="102" t="s">
        <v>808</v>
      </c>
      <c r="G2020" s="102" t="s">
        <v>809</v>
      </c>
      <c r="H2020" s="102" t="s">
        <v>810</v>
      </c>
    </row>
    <row r="2021" spans="1:8" ht="25.5">
      <c r="B2021" s="116" t="s">
        <v>2325</v>
      </c>
      <c r="C2021" s="117" t="s">
        <v>2326</v>
      </c>
      <c r="D2021" s="116" t="s">
        <v>125</v>
      </c>
      <c r="E2021" s="116" t="s">
        <v>174</v>
      </c>
      <c r="F2021" s="118">
        <v>1.9400000000000001E-2</v>
      </c>
      <c r="G2021" s="119">
        <v>865.79</v>
      </c>
      <c r="H2021" s="119">
        <v>16.8</v>
      </c>
    </row>
    <row r="2022" spans="1:8">
      <c r="B2022" s="103"/>
      <c r="C2022" s="103"/>
      <c r="D2022" s="103"/>
      <c r="E2022" s="103"/>
      <c r="F2022" s="408" t="s">
        <v>814</v>
      </c>
      <c r="G2022" s="408"/>
      <c r="H2022" s="120">
        <v>16.8</v>
      </c>
    </row>
    <row r="2023" spans="1:8" ht="12.75" customHeight="1">
      <c r="B2023" s="103"/>
      <c r="C2023" s="103"/>
      <c r="D2023" s="103"/>
      <c r="E2023" s="103"/>
      <c r="F2023" s="409" t="s">
        <v>585</v>
      </c>
      <c r="G2023" s="409"/>
      <c r="H2023" s="101">
        <v>33</v>
      </c>
    </row>
    <row r="2024" spans="1:8">
      <c r="B2024" s="142"/>
      <c r="C2024" s="142"/>
      <c r="D2024" s="142"/>
      <c r="E2024" s="142"/>
      <c r="F2024" s="410"/>
      <c r="G2024" s="410"/>
      <c r="H2024" s="410"/>
    </row>
    <row r="2025" spans="1:8" s="245" customFormat="1" ht="12.75" customHeight="1">
      <c r="A2025" s="179" t="s">
        <v>368</v>
      </c>
      <c r="B2025" s="179">
        <f>VLOOKUP(A2025,ORÇAMENTO!$A$15:$F$743,2,FALSE)</f>
        <v>87878</v>
      </c>
      <c r="C2025" s="404" t="str">
        <f>VLOOKUP(B2025,ORÇAMENTO!$B$15:$F$743,2,FALSE)</f>
        <v>CHAPISCO APLICADO EM ALVENARIAS E ESTRUTURAS DE CONCRETO INTERNAS, COM COLHER DE PEDREIRO. ARGAMASSA TRAÇO 1:3 COM PREPARO MANUAL. AF_10/2022</v>
      </c>
      <c r="D2025" s="405"/>
      <c r="E2025" s="405"/>
      <c r="F2025" s="405"/>
      <c r="G2025" s="406"/>
      <c r="H2025" s="121" t="str">
        <f>VLOOKUP(B2025,ORÇAMENTO!$B$15:$F$743,4,FALSE)</f>
        <v>M2</v>
      </c>
    </row>
    <row r="2026" spans="1:8" ht="12.75" customHeight="1">
      <c r="B2026" s="407" t="s">
        <v>834</v>
      </c>
      <c r="C2026" s="407"/>
      <c r="D2026" s="102" t="s">
        <v>806</v>
      </c>
      <c r="E2026" s="102" t="s">
        <v>807</v>
      </c>
      <c r="F2026" s="102" t="s">
        <v>808</v>
      </c>
      <c r="G2026" s="102" t="s">
        <v>809</v>
      </c>
      <c r="H2026" s="102" t="s">
        <v>810</v>
      </c>
    </row>
    <row r="2027" spans="1:8">
      <c r="B2027" s="116" t="s">
        <v>873</v>
      </c>
      <c r="C2027" s="117" t="s">
        <v>874</v>
      </c>
      <c r="D2027" s="116" t="s">
        <v>125</v>
      </c>
      <c r="E2027" s="116" t="s">
        <v>127</v>
      </c>
      <c r="F2027" s="118">
        <v>6.8099999999999994E-2</v>
      </c>
      <c r="G2027" s="119">
        <v>31.1</v>
      </c>
      <c r="H2027" s="119">
        <v>2.12</v>
      </c>
    </row>
    <row r="2028" spans="1:8">
      <c r="B2028" s="116" t="s">
        <v>852</v>
      </c>
      <c r="C2028" s="117" t="s">
        <v>853</v>
      </c>
      <c r="D2028" s="116" t="s">
        <v>125</v>
      </c>
      <c r="E2028" s="116" t="s">
        <v>127</v>
      </c>
      <c r="F2028" s="118">
        <v>2.5499999999999998E-2</v>
      </c>
      <c r="G2028" s="119">
        <v>23.4</v>
      </c>
      <c r="H2028" s="119">
        <v>0.6</v>
      </c>
    </row>
    <row r="2029" spans="1:8" ht="12.75" customHeight="1">
      <c r="B2029" s="103"/>
      <c r="C2029" s="103"/>
      <c r="D2029" s="103"/>
      <c r="E2029" s="103"/>
      <c r="F2029" s="408" t="s">
        <v>837</v>
      </c>
      <c r="G2029" s="408"/>
      <c r="H2029" s="120">
        <v>2.72</v>
      </c>
    </row>
    <row r="2030" spans="1:8">
      <c r="B2030" s="407" t="s">
        <v>813</v>
      </c>
      <c r="C2030" s="407"/>
      <c r="D2030" s="102" t="s">
        <v>806</v>
      </c>
      <c r="E2030" s="102" t="s">
        <v>807</v>
      </c>
      <c r="F2030" s="102" t="s">
        <v>808</v>
      </c>
      <c r="G2030" s="102" t="s">
        <v>809</v>
      </c>
      <c r="H2030" s="102" t="s">
        <v>810</v>
      </c>
    </row>
    <row r="2031" spans="1:8" ht="25.5">
      <c r="B2031" s="116" t="s">
        <v>2239</v>
      </c>
      <c r="C2031" s="117" t="s">
        <v>2240</v>
      </c>
      <c r="D2031" s="116" t="s">
        <v>125</v>
      </c>
      <c r="E2031" s="116" t="s">
        <v>174</v>
      </c>
      <c r="F2031" s="118">
        <v>3.7000000000000002E-3</v>
      </c>
      <c r="G2031" s="119">
        <v>722.47</v>
      </c>
      <c r="H2031" s="119">
        <v>2.67</v>
      </c>
    </row>
    <row r="2032" spans="1:8">
      <c r="B2032" s="103"/>
      <c r="C2032" s="103"/>
      <c r="D2032" s="103"/>
      <c r="E2032" s="103"/>
      <c r="F2032" s="408" t="s">
        <v>814</v>
      </c>
      <c r="G2032" s="408"/>
      <c r="H2032" s="120">
        <v>2.67</v>
      </c>
    </row>
    <row r="2033" spans="1:8" ht="12.75" customHeight="1">
      <c r="B2033" s="103"/>
      <c r="C2033" s="103"/>
      <c r="D2033" s="103"/>
      <c r="E2033" s="103"/>
      <c r="F2033" s="409" t="s">
        <v>585</v>
      </c>
      <c r="G2033" s="409"/>
      <c r="H2033" s="101">
        <v>5.37</v>
      </c>
    </row>
    <row r="2034" spans="1:8">
      <c r="B2034" s="142"/>
      <c r="C2034" s="142"/>
      <c r="D2034" s="142"/>
      <c r="E2034" s="142"/>
      <c r="F2034" s="410"/>
      <c r="G2034" s="410"/>
      <c r="H2034" s="410"/>
    </row>
    <row r="2035" spans="1:8" s="245" customFormat="1" ht="12.75" customHeight="1">
      <c r="A2035" s="179" t="s">
        <v>369</v>
      </c>
      <c r="B2035" s="179">
        <f>VLOOKUP(A2035,ORÇAMENTO!$A$15:$F$743,2,FALSE)</f>
        <v>87548</v>
      </c>
      <c r="C2035" s="404" t="str">
        <f>VLOOKUP(B2035,ORÇAMENTO!$B$15:$F$743,2,FALSE)</f>
        <v>REBOCO, EM ARGAMASSA TRAÇO 1:2:8, PREPARO MANUAL, APLICADA MANUALMENTE EM PAREDES INTERNAS DE AMBIENTES COM ÁREA ENTRE 5M² E 10M², E = 10MM, COM TALISCAS. AF_03/2024</v>
      </c>
      <c r="D2035" s="405"/>
      <c r="E2035" s="405"/>
      <c r="F2035" s="405"/>
      <c r="G2035" s="406"/>
      <c r="H2035" s="121" t="str">
        <f>VLOOKUP(B2035,ORÇAMENTO!$B$15:$F$743,4,FALSE)</f>
        <v>M2</v>
      </c>
    </row>
    <row r="2036" spans="1:8" ht="12.75" customHeight="1">
      <c r="B2036" s="407" t="s">
        <v>834</v>
      </c>
      <c r="C2036" s="407"/>
      <c r="D2036" s="102" t="s">
        <v>806</v>
      </c>
      <c r="E2036" s="102" t="s">
        <v>807</v>
      </c>
      <c r="F2036" s="102" t="s">
        <v>808</v>
      </c>
      <c r="G2036" s="102" t="s">
        <v>809</v>
      </c>
      <c r="H2036" s="102" t="s">
        <v>810</v>
      </c>
    </row>
    <row r="2037" spans="1:8">
      <c r="B2037" s="116" t="s">
        <v>873</v>
      </c>
      <c r="C2037" s="117" t="s">
        <v>874</v>
      </c>
      <c r="D2037" s="116" t="s">
        <v>125</v>
      </c>
      <c r="E2037" s="116" t="s">
        <v>127</v>
      </c>
      <c r="F2037" s="118">
        <v>0.37890000000000001</v>
      </c>
      <c r="G2037" s="119">
        <v>31.1</v>
      </c>
      <c r="H2037" s="119">
        <v>11.78</v>
      </c>
    </row>
    <row r="2038" spans="1:8">
      <c r="B2038" s="116" t="s">
        <v>852</v>
      </c>
      <c r="C2038" s="117" t="s">
        <v>853</v>
      </c>
      <c r="D2038" s="116" t="s">
        <v>125</v>
      </c>
      <c r="E2038" s="116" t="s">
        <v>127</v>
      </c>
      <c r="F2038" s="118">
        <v>0.18940000000000001</v>
      </c>
      <c r="G2038" s="119">
        <v>23.4</v>
      </c>
      <c r="H2038" s="119">
        <v>4.43</v>
      </c>
    </row>
    <row r="2039" spans="1:8" ht="12.75" customHeight="1">
      <c r="B2039" s="103"/>
      <c r="C2039" s="103"/>
      <c r="D2039" s="103"/>
      <c r="E2039" s="103"/>
      <c r="F2039" s="408" t="s">
        <v>837</v>
      </c>
      <c r="G2039" s="408"/>
      <c r="H2039" s="120">
        <v>16.21</v>
      </c>
    </row>
    <row r="2040" spans="1:8">
      <c r="B2040" s="407" t="s">
        <v>813</v>
      </c>
      <c r="C2040" s="407"/>
      <c r="D2040" s="102" t="s">
        <v>806</v>
      </c>
      <c r="E2040" s="102" t="s">
        <v>807</v>
      </c>
      <c r="F2040" s="102" t="s">
        <v>808</v>
      </c>
      <c r="G2040" s="102" t="s">
        <v>809</v>
      </c>
      <c r="H2040" s="102" t="s">
        <v>810</v>
      </c>
    </row>
    <row r="2041" spans="1:8" ht="25.5">
      <c r="B2041" s="116" t="s">
        <v>2325</v>
      </c>
      <c r="C2041" s="117" t="s">
        <v>2326</v>
      </c>
      <c r="D2041" s="116" t="s">
        <v>125</v>
      </c>
      <c r="E2041" s="116" t="s">
        <v>174</v>
      </c>
      <c r="F2041" s="118">
        <v>1.9400000000000001E-2</v>
      </c>
      <c r="G2041" s="119">
        <v>865.79</v>
      </c>
      <c r="H2041" s="119">
        <v>16.8</v>
      </c>
    </row>
    <row r="2042" spans="1:8">
      <c r="B2042" s="103"/>
      <c r="C2042" s="103"/>
      <c r="D2042" s="103"/>
      <c r="E2042" s="103"/>
      <c r="F2042" s="408" t="s">
        <v>814</v>
      </c>
      <c r="G2042" s="408"/>
      <c r="H2042" s="120">
        <v>16.8</v>
      </c>
    </row>
    <row r="2043" spans="1:8" ht="12.75" customHeight="1">
      <c r="B2043" s="103"/>
      <c r="C2043" s="103"/>
      <c r="D2043" s="103"/>
      <c r="E2043" s="103"/>
      <c r="F2043" s="409" t="s">
        <v>585</v>
      </c>
      <c r="G2043" s="409"/>
      <c r="H2043" s="101">
        <v>33</v>
      </c>
    </row>
    <row r="2044" spans="1:8">
      <c r="B2044" s="142"/>
      <c r="C2044" s="142"/>
      <c r="D2044" s="142"/>
      <c r="E2044" s="142"/>
      <c r="F2044" s="410"/>
      <c r="G2044" s="410"/>
      <c r="H2044" s="410"/>
    </row>
    <row r="2045" spans="1:8" s="245" customFormat="1" ht="12.75" customHeight="1">
      <c r="A2045" s="179" t="s">
        <v>370</v>
      </c>
      <c r="B2045" s="179">
        <f>VLOOKUP(A2045,ORÇAMENTO!$A$15:$F$743,2,FALSE)</f>
        <v>88484</v>
      </c>
      <c r="C2045" s="404" t="str">
        <f>VLOOKUP(B2045,ORÇAMENTO!$B$15:$F$743,2,FALSE)</f>
        <v>FUNDO SELADOR ACRÍLICO, APLICAÇÃO MANUAL EM TETO, UMA DEMÃO. AF_04/2023</v>
      </c>
      <c r="D2045" s="405"/>
      <c r="E2045" s="405"/>
      <c r="F2045" s="405"/>
      <c r="G2045" s="406"/>
      <c r="H2045" s="121" t="str">
        <f>VLOOKUP(B2045,ORÇAMENTO!$B$15:$F$743,4,FALSE)</f>
        <v>M2</v>
      </c>
    </row>
    <row r="2046" spans="1:8">
      <c r="B2046" s="407" t="s">
        <v>820</v>
      </c>
      <c r="C2046" s="407"/>
      <c r="D2046" s="102" t="s">
        <v>806</v>
      </c>
      <c r="E2046" s="102" t="s">
        <v>807</v>
      </c>
      <c r="F2046" s="102" t="s">
        <v>808</v>
      </c>
      <c r="G2046" s="102" t="s">
        <v>809</v>
      </c>
      <c r="H2046" s="102" t="s">
        <v>810</v>
      </c>
    </row>
    <row r="2047" spans="1:8">
      <c r="B2047" s="116" t="s">
        <v>2327</v>
      </c>
      <c r="C2047" s="117" t="s">
        <v>2328</v>
      </c>
      <c r="D2047" s="116" t="s">
        <v>125</v>
      </c>
      <c r="E2047" s="116" t="s">
        <v>113</v>
      </c>
      <c r="F2047" s="118">
        <v>0.1666</v>
      </c>
      <c r="G2047" s="119">
        <v>11.34</v>
      </c>
      <c r="H2047" s="119">
        <v>1.89</v>
      </c>
    </row>
    <row r="2048" spans="1:8">
      <c r="B2048" s="103"/>
      <c r="C2048" s="103"/>
      <c r="D2048" s="103"/>
      <c r="E2048" s="103"/>
      <c r="F2048" s="408" t="s">
        <v>831</v>
      </c>
      <c r="G2048" s="408"/>
      <c r="H2048" s="120">
        <v>1.89</v>
      </c>
    </row>
    <row r="2049" spans="1:8" ht="12.75" customHeight="1">
      <c r="B2049" s="407" t="s">
        <v>834</v>
      </c>
      <c r="C2049" s="407"/>
      <c r="D2049" s="102" t="s">
        <v>806</v>
      </c>
      <c r="E2049" s="102" t="s">
        <v>807</v>
      </c>
      <c r="F2049" s="102" t="s">
        <v>808</v>
      </c>
      <c r="G2049" s="102" t="s">
        <v>809</v>
      </c>
      <c r="H2049" s="102" t="s">
        <v>810</v>
      </c>
    </row>
    <row r="2050" spans="1:8">
      <c r="B2050" s="116" t="s">
        <v>2309</v>
      </c>
      <c r="C2050" s="117" t="s">
        <v>906</v>
      </c>
      <c r="D2050" s="116" t="s">
        <v>125</v>
      </c>
      <c r="E2050" s="116" t="s">
        <v>127</v>
      </c>
      <c r="F2050" s="118">
        <v>9.2700000000000005E-2</v>
      </c>
      <c r="G2050" s="119">
        <v>32.58</v>
      </c>
      <c r="H2050" s="119">
        <v>3.02</v>
      </c>
    </row>
    <row r="2051" spans="1:8">
      <c r="B2051" s="116" t="s">
        <v>852</v>
      </c>
      <c r="C2051" s="117" t="s">
        <v>853</v>
      </c>
      <c r="D2051" s="116" t="s">
        <v>125</v>
      </c>
      <c r="E2051" s="116" t="s">
        <v>127</v>
      </c>
      <c r="F2051" s="118">
        <v>3.09E-2</v>
      </c>
      <c r="G2051" s="119">
        <v>23.4</v>
      </c>
      <c r="H2051" s="119">
        <v>0.72</v>
      </c>
    </row>
    <row r="2052" spans="1:8" ht="12.75" customHeight="1">
      <c r="B2052" s="103"/>
      <c r="C2052" s="103"/>
      <c r="D2052" s="103"/>
      <c r="E2052" s="103"/>
      <c r="F2052" s="408" t="s">
        <v>837</v>
      </c>
      <c r="G2052" s="408"/>
      <c r="H2052" s="120">
        <v>3.74</v>
      </c>
    </row>
    <row r="2053" spans="1:8" ht="12.75" customHeight="1">
      <c r="B2053" s="103"/>
      <c r="C2053" s="103"/>
      <c r="D2053" s="103"/>
      <c r="E2053" s="103"/>
      <c r="F2053" s="409" t="s">
        <v>585</v>
      </c>
      <c r="G2053" s="409"/>
      <c r="H2053" s="101">
        <v>5.62</v>
      </c>
    </row>
    <row r="2054" spans="1:8">
      <c r="B2054" s="142"/>
      <c r="C2054" s="142"/>
      <c r="D2054" s="142"/>
      <c r="E2054" s="142"/>
      <c r="F2054" s="410"/>
      <c r="G2054" s="410"/>
      <c r="H2054" s="410"/>
    </row>
    <row r="2055" spans="1:8" s="245" customFormat="1" ht="12.75" customHeight="1">
      <c r="A2055" s="179" t="s">
        <v>372</v>
      </c>
      <c r="B2055" s="179">
        <f>VLOOKUP(A2055,ORÇAMENTO!$A$15:$F$743,2,FALSE)</f>
        <v>88488</v>
      </c>
      <c r="C2055" s="404" t="str">
        <f>VLOOKUP(B2055,ORÇAMENTO!$B$15:$F$743,2,FALSE)</f>
        <v>PINTURA LÁTEX ACRÍLICA PREMIUM, APLICAÇÃO MANUAL EM TETO, DUAS DEMÃOS. AF_04/2023</v>
      </c>
      <c r="D2055" s="405"/>
      <c r="E2055" s="405"/>
      <c r="F2055" s="405"/>
      <c r="G2055" s="406"/>
      <c r="H2055" s="121" t="str">
        <f>VLOOKUP(B2055,ORÇAMENTO!$B$15:$F$743,4,FALSE)</f>
        <v>M2</v>
      </c>
    </row>
    <row r="2056" spans="1:8">
      <c r="B2056" s="407" t="s">
        <v>820</v>
      </c>
      <c r="C2056" s="407"/>
      <c r="D2056" s="102" t="s">
        <v>806</v>
      </c>
      <c r="E2056" s="102" t="s">
        <v>807</v>
      </c>
      <c r="F2056" s="102" t="s">
        <v>808</v>
      </c>
      <c r="G2056" s="102" t="s">
        <v>809</v>
      </c>
      <c r="H2056" s="102" t="s">
        <v>810</v>
      </c>
    </row>
    <row r="2057" spans="1:8">
      <c r="B2057" s="116" t="s">
        <v>859</v>
      </c>
      <c r="C2057" s="117" t="s">
        <v>860</v>
      </c>
      <c r="D2057" s="116" t="s">
        <v>125</v>
      </c>
      <c r="E2057" s="116" t="s">
        <v>113</v>
      </c>
      <c r="F2057" s="118">
        <v>0.22850000000000001</v>
      </c>
      <c r="G2057" s="119">
        <v>32.22</v>
      </c>
      <c r="H2057" s="119">
        <v>7.36</v>
      </c>
    </row>
    <row r="2058" spans="1:8">
      <c r="B2058" s="103"/>
      <c r="C2058" s="103"/>
      <c r="D2058" s="103"/>
      <c r="E2058" s="103"/>
      <c r="F2058" s="408" t="s">
        <v>831</v>
      </c>
      <c r="G2058" s="408"/>
      <c r="H2058" s="120">
        <v>7.36</v>
      </c>
    </row>
    <row r="2059" spans="1:8" ht="12.75" customHeight="1">
      <c r="B2059" s="407" t="s">
        <v>834</v>
      </c>
      <c r="C2059" s="407"/>
      <c r="D2059" s="102" t="s">
        <v>806</v>
      </c>
      <c r="E2059" s="102" t="s">
        <v>807</v>
      </c>
      <c r="F2059" s="102" t="s">
        <v>808</v>
      </c>
      <c r="G2059" s="102" t="s">
        <v>809</v>
      </c>
      <c r="H2059" s="102" t="s">
        <v>810</v>
      </c>
    </row>
    <row r="2060" spans="1:8">
      <c r="B2060" s="116" t="s">
        <v>2309</v>
      </c>
      <c r="C2060" s="117" t="s">
        <v>906</v>
      </c>
      <c r="D2060" s="116" t="s">
        <v>125</v>
      </c>
      <c r="E2060" s="116" t="s">
        <v>127</v>
      </c>
      <c r="F2060" s="118">
        <v>0.22700000000000001</v>
      </c>
      <c r="G2060" s="119">
        <v>32.58</v>
      </c>
      <c r="H2060" s="119">
        <v>7.4</v>
      </c>
    </row>
    <row r="2061" spans="1:8">
      <c r="B2061" s="116" t="s">
        <v>852</v>
      </c>
      <c r="C2061" s="117" t="s">
        <v>853</v>
      </c>
      <c r="D2061" s="116" t="s">
        <v>125</v>
      </c>
      <c r="E2061" s="116" t="s">
        <v>127</v>
      </c>
      <c r="F2061" s="118">
        <v>7.5700000000000003E-2</v>
      </c>
      <c r="G2061" s="119">
        <v>23.4</v>
      </c>
      <c r="H2061" s="119">
        <v>1.77</v>
      </c>
    </row>
    <row r="2062" spans="1:8" ht="12.75" customHeight="1">
      <c r="B2062" s="103"/>
      <c r="C2062" s="103"/>
      <c r="D2062" s="103"/>
      <c r="E2062" s="103"/>
      <c r="F2062" s="408" t="s">
        <v>837</v>
      </c>
      <c r="G2062" s="408"/>
      <c r="H2062" s="120">
        <v>9.17</v>
      </c>
    </row>
    <row r="2063" spans="1:8" ht="12.75" customHeight="1">
      <c r="B2063" s="103"/>
      <c r="C2063" s="103"/>
      <c r="D2063" s="103"/>
      <c r="E2063" s="103"/>
      <c r="F2063" s="409" t="s">
        <v>585</v>
      </c>
      <c r="G2063" s="409"/>
      <c r="H2063" s="101">
        <v>16.52</v>
      </c>
    </row>
    <row r="2064" spans="1:8">
      <c r="B2064" s="142"/>
      <c r="C2064" s="142"/>
      <c r="D2064" s="142"/>
      <c r="E2064" s="142"/>
      <c r="F2064" s="410"/>
      <c r="G2064" s="410"/>
      <c r="H2064" s="410"/>
    </row>
    <row r="2065" spans="1:8" s="245" customFormat="1" ht="12.75" customHeight="1">
      <c r="A2065" s="179" t="s">
        <v>377</v>
      </c>
      <c r="B2065" s="179">
        <f>VLOOKUP(A2065,ORÇAMENTO!$A$15:$F$743,2,FALSE)</f>
        <v>96114</v>
      </c>
      <c r="C2065" s="404" t="str">
        <f>VLOOKUP(B2065,ORÇAMENTO!$B$15:$F$743,2,FALSE)</f>
        <v>FORRO EM GESSO ACARTONADO, PARA AMBIENTES COMERCIAIS, INCLUSIVE ESTRUTURA BIRECIONAL DE FIXAÇÃO. AF_08/2023_PS</v>
      </c>
      <c r="D2065" s="405"/>
      <c r="E2065" s="405"/>
      <c r="F2065" s="405"/>
      <c r="G2065" s="406"/>
      <c r="H2065" s="121" t="str">
        <f>VLOOKUP(B2065,ORÇAMENTO!$B$15:$F$743,4,FALSE)</f>
        <v>M2</v>
      </c>
    </row>
    <row r="2066" spans="1:8">
      <c r="B2066" s="407" t="s">
        <v>820</v>
      </c>
      <c r="C2066" s="407"/>
      <c r="D2066" s="102" t="s">
        <v>806</v>
      </c>
      <c r="E2066" s="102" t="s">
        <v>807</v>
      </c>
      <c r="F2066" s="102" t="s">
        <v>808</v>
      </c>
      <c r="G2066" s="102" t="s">
        <v>809</v>
      </c>
      <c r="H2066" s="102" t="s">
        <v>810</v>
      </c>
    </row>
    <row r="2067" spans="1:8" ht="25.5">
      <c r="B2067" s="116" t="s">
        <v>2426</v>
      </c>
      <c r="C2067" s="117" t="s">
        <v>2427</v>
      </c>
      <c r="D2067" s="116" t="s">
        <v>125</v>
      </c>
      <c r="E2067" s="116" t="s">
        <v>217</v>
      </c>
      <c r="F2067" s="118">
        <v>3.6999999999999998E-2</v>
      </c>
      <c r="G2067" s="119">
        <v>19.739999999999998</v>
      </c>
      <c r="H2067" s="119">
        <v>0.73</v>
      </c>
    </row>
    <row r="2068" spans="1:8" ht="25.5">
      <c r="B2068" s="116" t="s">
        <v>2357</v>
      </c>
      <c r="C2068" s="117" t="s">
        <v>2358</v>
      </c>
      <c r="D2068" s="116" t="s">
        <v>125</v>
      </c>
      <c r="E2068" s="116" t="s">
        <v>180</v>
      </c>
      <c r="F2068" s="118">
        <v>1.4276</v>
      </c>
      <c r="G2068" s="119">
        <v>2.5499999999999998</v>
      </c>
      <c r="H2068" s="119">
        <v>3.64</v>
      </c>
    </row>
    <row r="2069" spans="1:8" ht="25.5">
      <c r="B2069" s="116" t="s">
        <v>2359</v>
      </c>
      <c r="C2069" s="117" t="s">
        <v>2360</v>
      </c>
      <c r="D2069" s="116" t="s">
        <v>125</v>
      </c>
      <c r="E2069" s="116" t="s">
        <v>217</v>
      </c>
      <c r="F2069" s="118">
        <v>0.69259999999999999</v>
      </c>
      <c r="G2069" s="119">
        <v>3.2</v>
      </c>
      <c r="H2069" s="119">
        <v>2.2200000000000002</v>
      </c>
    </row>
    <row r="2070" spans="1:8" ht="25.5">
      <c r="B2070" s="116" t="s">
        <v>2361</v>
      </c>
      <c r="C2070" s="117" t="s">
        <v>2362</v>
      </c>
      <c r="D2070" s="116" t="s">
        <v>125</v>
      </c>
      <c r="E2070" s="116" t="s">
        <v>150</v>
      </c>
      <c r="F2070" s="118">
        <v>9.6469000000000005</v>
      </c>
      <c r="G2070" s="119">
        <v>0.11</v>
      </c>
      <c r="H2070" s="119">
        <v>1.06</v>
      </c>
    </row>
    <row r="2071" spans="1:8" ht="25.5">
      <c r="B2071" s="116" t="s">
        <v>2365</v>
      </c>
      <c r="C2071" s="117" t="s">
        <v>2366</v>
      </c>
      <c r="D2071" s="116" t="s">
        <v>125</v>
      </c>
      <c r="E2071" s="116" t="s">
        <v>150</v>
      </c>
      <c r="F2071" s="118">
        <v>1.2266999999999999</v>
      </c>
      <c r="G2071" s="119">
        <v>0.25</v>
      </c>
      <c r="H2071" s="119">
        <v>0.31</v>
      </c>
    </row>
    <row r="2072" spans="1:8">
      <c r="B2072" s="116" t="s">
        <v>2428</v>
      </c>
      <c r="C2072" s="117" t="s">
        <v>2429</v>
      </c>
      <c r="D2072" s="116" t="s">
        <v>125</v>
      </c>
      <c r="E2072" s="116" t="s">
        <v>2318</v>
      </c>
      <c r="F2072" s="118">
        <v>1.23E-2</v>
      </c>
      <c r="G2072" s="119">
        <v>28.91</v>
      </c>
      <c r="H2072" s="119">
        <v>0.36</v>
      </c>
    </row>
    <row r="2073" spans="1:8" ht="25.5">
      <c r="B2073" s="116" t="s">
        <v>2430</v>
      </c>
      <c r="C2073" s="117" t="s">
        <v>2431</v>
      </c>
      <c r="D2073" s="116" t="s">
        <v>125</v>
      </c>
      <c r="E2073" s="116" t="s">
        <v>150</v>
      </c>
      <c r="F2073" s="118">
        <v>1.2266999999999999</v>
      </c>
      <c r="G2073" s="119">
        <v>1.74</v>
      </c>
      <c r="H2073" s="119">
        <v>2.13</v>
      </c>
    </row>
    <row r="2074" spans="1:8" ht="25.5">
      <c r="B2074" s="116" t="s">
        <v>2432</v>
      </c>
      <c r="C2074" s="117" t="s">
        <v>2433</v>
      </c>
      <c r="D2074" s="116" t="s">
        <v>125</v>
      </c>
      <c r="E2074" s="116" t="s">
        <v>180</v>
      </c>
      <c r="F2074" s="118">
        <v>3.5470000000000002</v>
      </c>
      <c r="G2074" s="119">
        <v>4.63</v>
      </c>
      <c r="H2074" s="119">
        <v>16.420000000000002</v>
      </c>
    </row>
    <row r="2075" spans="1:8" ht="25.5">
      <c r="B2075" s="116" t="s">
        <v>2373</v>
      </c>
      <c r="C2075" s="117" t="s">
        <v>2374</v>
      </c>
      <c r="D2075" s="116" t="s">
        <v>125</v>
      </c>
      <c r="E2075" s="116" t="s">
        <v>145</v>
      </c>
      <c r="F2075" s="118">
        <v>1.0838000000000001</v>
      </c>
      <c r="G2075" s="119">
        <v>18.47</v>
      </c>
      <c r="H2075" s="119">
        <v>20.02</v>
      </c>
    </row>
    <row r="2076" spans="1:8">
      <c r="B2076" s="103"/>
      <c r="C2076" s="103"/>
      <c r="D2076" s="103"/>
      <c r="E2076" s="103"/>
      <c r="F2076" s="408" t="s">
        <v>831</v>
      </c>
      <c r="G2076" s="408"/>
      <c r="H2076" s="120">
        <v>46.89</v>
      </c>
    </row>
    <row r="2077" spans="1:8" ht="12.75" customHeight="1">
      <c r="B2077" s="407" t="s">
        <v>834</v>
      </c>
      <c r="C2077" s="407"/>
      <c r="D2077" s="102" t="s">
        <v>806</v>
      </c>
      <c r="E2077" s="102" t="s">
        <v>807</v>
      </c>
      <c r="F2077" s="102" t="s">
        <v>808</v>
      </c>
      <c r="G2077" s="102" t="s">
        <v>809</v>
      </c>
      <c r="H2077" s="102" t="s">
        <v>810</v>
      </c>
    </row>
    <row r="2078" spans="1:8">
      <c r="B2078" s="116" t="s">
        <v>2149</v>
      </c>
      <c r="C2078" s="117" t="s">
        <v>2150</v>
      </c>
      <c r="D2078" s="116" t="s">
        <v>125</v>
      </c>
      <c r="E2078" s="116" t="s">
        <v>127</v>
      </c>
      <c r="F2078" s="118">
        <v>0.47860000000000003</v>
      </c>
      <c r="G2078" s="119">
        <v>25.36</v>
      </c>
      <c r="H2078" s="119">
        <v>12.14</v>
      </c>
    </row>
    <row r="2079" spans="1:8">
      <c r="B2079" s="116" t="s">
        <v>852</v>
      </c>
      <c r="C2079" s="117" t="s">
        <v>853</v>
      </c>
      <c r="D2079" s="116" t="s">
        <v>125</v>
      </c>
      <c r="E2079" s="116" t="s">
        <v>127</v>
      </c>
      <c r="F2079" s="118">
        <v>0.47860000000000003</v>
      </c>
      <c r="G2079" s="119">
        <v>23.4</v>
      </c>
      <c r="H2079" s="119">
        <v>11.2</v>
      </c>
    </row>
    <row r="2080" spans="1:8" ht="12.75" customHeight="1">
      <c r="B2080" s="103"/>
      <c r="C2080" s="103"/>
      <c r="D2080" s="103"/>
      <c r="E2080" s="103"/>
      <c r="F2080" s="408" t="s">
        <v>837</v>
      </c>
      <c r="G2080" s="408"/>
      <c r="H2080" s="120">
        <v>23.34</v>
      </c>
    </row>
    <row r="2081" spans="1:8" ht="12.75" customHeight="1">
      <c r="B2081" s="103"/>
      <c r="C2081" s="103"/>
      <c r="D2081" s="103"/>
      <c r="E2081" s="103"/>
      <c r="F2081" s="409" t="s">
        <v>585</v>
      </c>
      <c r="G2081" s="409"/>
      <c r="H2081" s="101">
        <v>70.17</v>
      </c>
    </row>
    <row r="2082" spans="1:8">
      <c r="B2082" s="142"/>
      <c r="C2082" s="142"/>
      <c r="D2082" s="142"/>
      <c r="E2082" s="142"/>
      <c r="F2082" s="410"/>
      <c r="G2082" s="410"/>
      <c r="H2082" s="410"/>
    </row>
    <row r="2083" spans="1:8" s="245" customFormat="1" ht="12.75" customHeight="1">
      <c r="A2083" s="179" t="s">
        <v>1944</v>
      </c>
      <c r="B2083" s="179">
        <f>VLOOKUP(A2083,ORÇAMENTO!$A$15:$F$743,2,FALSE)</f>
        <v>96114</v>
      </c>
      <c r="C2083" s="404" t="str">
        <f>VLOOKUP(B2083,ORÇAMENTO!$B$15:$F$743,2,FALSE)</f>
        <v>FORRO EM GESSO ACARTONADO, PARA AMBIENTES COMERCIAIS, INCLUSIVE ESTRUTURA BIRECIONAL DE FIXAÇÃO. AF_08/2023_PS</v>
      </c>
      <c r="D2083" s="405"/>
      <c r="E2083" s="405"/>
      <c r="F2083" s="405"/>
      <c r="G2083" s="406"/>
      <c r="H2083" s="121" t="str">
        <f>VLOOKUP(B2083,ORÇAMENTO!$B$15:$F$743,4,FALSE)</f>
        <v>M2</v>
      </c>
    </row>
    <row r="2084" spans="1:8">
      <c r="B2084" s="407" t="s">
        <v>820</v>
      </c>
      <c r="C2084" s="407"/>
      <c r="D2084" s="102" t="s">
        <v>806</v>
      </c>
      <c r="E2084" s="102" t="s">
        <v>807</v>
      </c>
      <c r="F2084" s="102" t="s">
        <v>808</v>
      </c>
      <c r="G2084" s="102" t="s">
        <v>809</v>
      </c>
      <c r="H2084" s="102" t="s">
        <v>810</v>
      </c>
    </row>
    <row r="2085" spans="1:8" ht="25.5">
      <c r="B2085" s="116" t="s">
        <v>2426</v>
      </c>
      <c r="C2085" s="117" t="s">
        <v>2427</v>
      </c>
      <c r="D2085" s="116" t="s">
        <v>125</v>
      </c>
      <c r="E2085" s="116" t="s">
        <v>217</v>
      </c>
      <c r="F2085" s="118">
        <v>3.6999999999999998E-2</v>
      </c>
      <c r="G2085" s="119">
        <v>19.739999999999998</v>
      </c>
      <c r="H2085" s="119">
        <v>0.73</v>
      </c>
    </row>
    <row r="2086" spans="1:8" ht="25.5">
      <c r="B2086" s="116" t="s">
        <v>2357</v>
      </c>
      <c r="C2086" s="117" t="s">
        <v>2358</v>
      </c>
      <c r="D2086" s="116" t="s">
        <v>125</v>
      </c>
      <c r="E2086" s="116" t="s">
        <v>180</v>
      </c>
      <c r="F2086" s="118">
        <v>1.4276</v>
      </c>
      <c r="G2086" s="119">
        <v>2.5499999999999998</v>
      </c>
      <c r="H2086" s="119">
        <v>3.64</v>
      </c>
    </row>
    <row r="2087" spans="1:8" ht="25.5">
      <c r="B2087" s="116" t="s">
        <v>2359</v>
      </c>
      <c r="C2087" s="117" t="s">
        <v>2360</v>
      </c>
      <c r="D2087" s="116" t="s">
        <v>125</v>
      </c>
      <c r="E2087" s="116" t="s">
        <v>217</v>
      </c>
      <c r="F2087" s="118">
        <v>0.69259999999999999</v>
      </c>
      <c r="G2087" s="119">
        <v>3.2</v>
      </c>
      <c r="H2087" s="119">
        <v>2.2200000000000002</v>
      </c>
    </row>
    <row r="2088" spans="1:8" ht="25.5">
      <c r="B2088" s="116" t="s">
        <v>2361</v>
      </c>
      <c r="C2088" s="117" t="s">
        <v>2362</v>
      </c>
      <c r="D2088" s="116" t="s">
        <v>125</v>
      </c>
      <c r="E2088" s="116" t="s">
        <v>150</v>
      </c>
      <c r="F2088" s="118">
        <v>9.6469000000000005</v>
      </c>
      <c r="G2088" s="119">
        <v>0.11</v>
      </c>
      <c r="H2088" s="119">
        <v>1.06</v>
      </c>
    </row>
    <row r="2089" spans="1:8" ht="25.5">
      <c r="B2089" s="116" t="s">
        <v>2365</v>
      </c>
      <c r="C2089" s="117" t="s">
        <v>2366</v>
      </c>
      <c r="D2089" s="116" t="s">
        <v>125</v>
      </c>
      <c r="E2089" s="116" t="s">
        <v>150</v>
      </c>
      <c r="F2089" s="118">
        <v>1.2266999999999999</v>
      </c>
      <c r="G2089" s="119">
        <v>0.25</v>
      </c>
      <c r="H2089" s="119">
        <v>0.31</v>
      </c>
    </row>
    <row r="2090" spans="1:8">
      <c r="B2090" s="116" t="s">
        <v>2428</v>
      </c>
      <c r="C2090" s="117" t="s">
        <v>2429</v>
      </c>
      <c r="D2090" s="116" t="s">
        <v>125</v>
      </c>
      <c r="E2090" s="116" t="s">
        <v>2318</v>
      </c>
      <c r="F2090" s="118">
        <v>1.23E-2</v>
      </c>
      <c r="G2090" s="119">
        <v>28.91</v>
      </c>
      <c r="H2090" s="119">
        <v>0.36</v>
      </c>
    </row>
    <row r="2091" spans="1:8" ht="25.5">
      <c r="B2091" s="116" t="s">
        <v>2430</v>
      </c>
      <c r="C2091" s="117" t="s">
        <v>2431</v>
      </c>
      <c r="D2091" s="116" t="s">
        <v>125</v>
      </c>
      <c r="E2091" s="116" t="s">
        <v>150</v>
      </c>
      <c r="F2091" s="118">
        <v>1.2266999999999999</v>
      </c>
      <c r="G2091" s="119">
        <v>1.74</v>
      </c>
      <c r="H2091" s="119">
        <v>2.13</v>
      </c>
    </row>
    <row r="2092" spans="1:8" ht="25.5">
      <c r="B2092" s="116" t="s">
        <v>2432</v>
      </c>
      <c r="C2092" s="117" t="s">
        <v>2433</v>
      </c>
      <c r="D2092" s="116" t="s">
        <v>125</v>
      </c>
      <c r="E2092" s="116" t="s">
        <v>180</v>
      </c>
      <c r="F2092" s="118">
        <v>3.5470000000000002</v>
      </c>
      <c r="G2092" s="119">
        <v>4.63</v>
      </c>
      <c r="H2092" s="119">
        <v>16.420000000000002</v>
      </c>
    </row>
    <row r="2093" spans="1:8" ht="25.5">
      <c r="B2093" s="116" t="s">
        <v>2373</v>
      </c>
      <c r="C2093" s="117" t="s">
        <v>2374</v>
      </c>
      <c r="D2093" s="116" t="s">
        <v>125</v>
      </c>
      <c r="E2093" s="116" t="s">
        <v>145</v>
      </c>
      <c r="F2093" s="118">
        <v>1.0838000000000001</v>
      </c>
      <c r="G2093" s="119">
        <v>18.47</v>
      </c>
      <c r="H2093" s="119">
        <v>20.02</v>
      </c>
    </row>
    <row r="2094" spans="1:8">
      <c r="B2094" s="103"/>
      <c r="C2094" s="103"/>
      <c r="D2094" s="103"/>
      <c r="E2094" s="103"/>
      <c r="F2094" s="408" t="s">
        <v>831</v>
      </c>
      <c r="G2094" s="408"/>
      <c r="H2094" s="120">
        <v>46.89</v>
      </c>
    </row>
    <row r="2095" spans="1:8" ht="12.75" customHeight="1">
      <c r="B2095" s="407" t="s">
        <v>834</v>
      </c>
      <c r="C2095" s="407"/>
      <c r="D2095" s="102" t="s">
        <v>806</v>
      </c>
      <c r="E2095" s="102" t="s">
        <v>807</v>
      </c>
      <c r="F2095" s="102" t="s">
        <v>808</v>
      </c>
      <c r="G2095" s="102" t="s">
        <v>809</v>
      </c>
      <c r="H2095" s="102" t="s">
        <v>810</v>
      </c>
    </row>
    <row r="2096" spans="1:8">
      <c r="B2096" s="116" t="s">
        <v>2149</v>
      </c>
      <c r="C2096" s="117" t="s">
        <v>2150</v>
      </c>
      <c r="D2096" s="116" t="s">
        <v>125</v>
      </c>
      <c r="E2096" s="116" t="s">
        <v>127</v>
      </c>
      <c r="F2096" s="118">
        <v>0.47860000000000003</v>
      </c>
      <c r="G2096" s="119">
        <v>25.36</v>
      </c>
      <c r="H2096" s="119">
        <v>12.14</v>
      </c>
    </row>
    <row r="2097" spans="1:8">
      <c r="B2097" s="116" t="s">
        <v>852</v>
      </c>
      <c r="C2097" s="117" t="s">
        <v>853</v>
      </c>
      <c r="D2097" s="116" t="s">
        <v>125</v>
      </c>
      <c r="E2097" s="116" t="s">
        <v>127</v>
      </c>
      <c r="F2097" s="118">
        <v>0.47860000000000003</v>
      </c>
      <c r="G2097" s="119">
        <v>23.4</v>
      </c>
      <c r="H2097" s="119">
        <v>11.2</v>
      </c>
    </row>
    <row r="2098" spans="1:8" ht="12.75" customHeight="1">
      <c r="B2098" s="103"/>
      <c r="C2098" s="103"/>
      <c r="D2098" s="103"/>
      <c r="E2098" s="103"/>
      <c r="F2098" s="408" t="s">
        <v>837</v>
      </c>
      <c r="G2098" s="408"/>
      <c r="H2098" s="120">
        <v>23.34</v>
      </c>
    </row>
    <row r="2099" spans="1:8" ht="12.75" customHeight="1">
      <c r="B2099" s="103"/>
      <c r="C2099" s="103"/>
      <c r="D2099" s="103"/>
      <c r="E2099" s="103"/>
      <c r="F2099" s="409" t="s">
        <v>585</v>
      </c>
      <c r="G2099" s="409"/>
      <c r="H2099" s="101">
        <v>70.17</v>
      </c>
    </row>
    <row r="2100" spans="1:8">
      <c r="B2100" s="142"/>
      <c r="C2100" s="142"/>
      <c r="D2100" s="142"/>
      <c r="E2100" s="142"/>
      <c r="F2100" s="410"/>
      <c r="G2100" s="410"/>
      <c r="H2100" s="410"/>
    </row>
    <row r="2101" spans="1:8" s="245" customFormat="1" ht="12.75" customHeight="1">
      <c r="A2101" s="179" t="s">
        <v>3550</v>
      </c>
      <c r="B2101" s="179">
        <f>VLOOKUP(A2101,ORÇAMENTO!$A$15:$F$743,2,FALSE)</f>
        <v>88484</v>
      </c>
      <c r="C2101" s="404" t="str">
        <f>VLOOKUP(B2101,ORÇAMENTO!$B$15:$F$743,2,FALSE)</f>
        <v>FUNDO SELADOR ACRÍLICO, APLICAÇÃO MANUAL EM TETO, UMA DEMÃO. AF_04/2023</v>
      </c>
      <c r="D2101" s="405"/>
      <c r="E2101" s="405"/>
      <c r="F2101" s="405"/>
      <c r="G2101" s="406"/>
      <c r="H2101" s="121" t="str">
        <f>VLOOKUP(B2101,ORÇAMENTO!$B$15:$F$743,4,FALSE)</f>
        <v>M2</v>
      </c>
    </row>
    <row r="2102" spans="1:8">
      <c r="B2102" s="407" t="s">
        <v>820</v>
      </c>
      <c r="C2102" s="407"/>
      <c r="D2102" s="102" t="s">
        <v>806</v>
      </c>
      <c r="E2102" s="102" t="s">
        <v>807</v>
      </c>
      <c r="F2102" s="102" t="s">
        <v>808</v>
      </c>
      <c r="G2102" s="102" t="s">
        <v>809</v>
      </c>
      <c r="H2102" s="102" t="s">
        <v>810</v>
      </c>
    </row>
    <row r="2103" spans="1:8">
      <c r="B2103" s="116" t="s">
        <v>2327</v>
      </c>
      <c r="C2103" s="117" t="s">
        <v>2328</v>
      </c>
      <c r="D2103" s="116" t="s">
        <v>125</v>
      </c>
      <c r="E2103" s="116" t="s">
        <v>113</v>
      </c>
      <c r="F2103" s="118">
        <v>0.1666</v>
      </c>
      <c r="G2103" s="119">
        <v>11.34</v>
      </c>
      <c r="H2103" s="119">
        <v>1.89</v>
      </c>
    </row>
    <row r="2104" spans="1:8">
      <c r="B2104" s="103"/>
      <c r="C2104" s="103"/>
      <c r="D2104" s="103"/>
      <c r="E2104" s="103"/>
      <c r="F2104" s="408" t="s">
        <v>831</v>
      </c>
      <c r="G2104" s="408"/>
      <c r="H2104" s="120">
        <v>1.89</v>
      </c>
    </row>
    <row r="2105" spans="1:8" ht="12.75" customHeight="1">
      <c r="B2105" s="407" t="s">
        <v>834</v>
      </c>
      <c r="C2105" s="407"/>
      <c r="D2105" s="102" t="s">
        <v>806</v>
      </c>
      <c r="E2105" s="102" t="s">
        <v>807</v>
      </c>
      <c r="F2105" s="102" t="s">
        <v>808</v>
      </c>
      <c r="G2105" s="102" t="s">
        <v>809</v>
      </c>
      <c r="H2105" s="102" t="s">
        <v>810</v>
      </c>
    </row>
    <row r="2106" spans="1:8">
      <c r="B2106" s="116" t="s">
        <v>2309</v>
      </c>
      <c r="C2106" s="117" t="s">
        <v>906</v>
      </c>
      <c r="D2106" s="116" t="s">
        <v>125</v>
      </c>
      <c r="E2106" s="116" t="s">
        <v>127</v>
      </c>
      <c r="F2106" s="118">
        <v>9.2700000000000005E-2</v>
      </c>
      <c r="G2106" s="119">
        <v>32.58</v>
      </c>
      <c r="H2106" s="119">
        <v>3.02</v>
      </c>
    </row>
    <row r="2107" spans="1:8">
      <c r="B2107" s="116" t="s">
        <v>852</v>
      </c>
      <c r="C2107" s="117" t="s">
        <v>853</v>
      </c>
      <c r="D2107" s="116" t="s">
        <v>125</v>
      </c>
      <c r="E2107" s="116" t="s">
        <v>127</v>
      </c>
      <c r="F2107" s="118">
        <v>3.09E-2</v>
      </c>
      <c r="G2107" s="119">
        <v>23.4</v>
      </c>
      <c r="H2107" s="119">
        <v>0.72</v>
      </c>
    </row>
    <row r="2108" spans="1:8" ht="12.75" customHeight="1">
      <c r="B2108" s="103"/>
      <c r="C2108" s="103"/>
      <c r="D2108" s="103"/>
      <c r="E2108" s="103"/>
      <c r="F2108" s="408" t="s">
        <v>837</v>
      </c>
      <c r="G2108" s="408"/>
      <c r="H2108" s="120">
        <v>3.74</v>
      </c>
    </row>
    <row r="2109" spans="1:8" ht="12.75" customHeight="1">
      <c r="B2109" s="103"/>
      <c r="C2109" s="103"/>
      <c r="D2109" s="103"/>
      <c r="E2109" s="103"/>
      <c r="F2109" s="409" t="s">
        <v>585</v>
      </c>
      <c r="G2109" s="409"/>
      <c r="H2109" s="101">
        <v>5.62</v>
      </c>
    </row>
    <row r="2110" spans="1:8">
      <c r="B2110" s="142"/>
      <c r="C2110" s="142"/>
      <c r="D2110" s="142"/>
      <c r="E2110" s="142"/>
      <c r="F2110" s="410"/>
      <c r="G2110" s="410"/>
      <c r="H2110" s="410"/>
    </row>
    <row r="2111" spans="1:8" s="245" customFormat="1" ht="12.75" customHeight="1">
      <c r="A2111" s="179" t="s">
        <v>3551</v>
      </c>
      <c r="B2111" s="179">
        <f>VLOOKUP(A2111,ORÇAMENTO!$A$15:$F$743,2,FALSE)</f>
        <v>88488</v>
      </c>
      <c r="C2111" s="404" t="str">
        <f>VLOOKUP(B2111,ORÇAMENTO!$B$15:$F$743,2,FALSE)</f>
        <v>PINTURA LÁTEX ACRÍLICA PREMIUM, APLICAÇÃO MANUAL EM TETO, DUAS DEMÃOS. AF_04/2023</v>
      </c>
      <c r="D2111" s="405"/>
      <c r="E2111" s="405"/>
      <c r="F2111" s="405"/>
      <c r="G2111" s="406"/>
      <c r="H2111" s="121" t="str">
        <f>VLOOKUP(B2111,ORÇAMENTO!$B$15:$F$743,4,FALSE)</f>
        <v>M2</v>
      </c>
    </row>
    <row r="2112" spans="1:8">
      <c r="B2112" s="407" t="s">
        <v>820</v>
      </c>
      <c r="C2112" s="407"/>
      <c r="D2112" s="102" t="s">
        <v>806</v>
      </c>
      <c r="E2112" s="102" t="s">
        <v>807</v>
      </c>
      <c r="F2112" s="102" t="s">
        <v>808</v>
      </c>
      <c r="G2112" s="102" t="s">
        <v>809</v>
      </c>
      <c r="H2112" s="102" t="s">
        <v>810</v>
      </c>
    </row>
    <row r="2113" spans="1:8">
      <c r="B2113" s="116" t="s">
        <v>859</v>
      </c>
      <c r="C2113" s="117" t="s">
        <v>860</v>
      </c>
      <c r="D2113" s="116" t="s">
        <v>125</v>
      </c>
      <c r="E2113" s="116" t="s">
        <v>113</v>
      </c>
      <c r="F2113" s="118">
        <v>0.22850000000000001</v>
      </c>
      <c r="G2113" s="119">
        <v>32.22</v>
      </c>
      <c r="H2113" s="119">
        <v>7.36</v>
      </c>
    </row>
    <row r="2114" spans="1:8">
      <c r="B2114" s="103"/>
      <c r="C2114" s="103"/>
      <c r="D2114" s="103"/>
      <c r="E2114" s="103"/>
      <c r="F2114" s="408" t="s">
        <v>831</v>
      </c>
      <c r="G2114" s="408"/>
      <c r="H2114" s="120">
        <v>7.36</v>
      </c>
    </row>
    <row r="2115" spans="1:8" ht="12.75" customHeight="1">
      <c r="B2115" s="407" t="s">
        <v>834</v>
      </c>
      <c r="C2115" s="407"/>
      <c r="D2115" s="102" t="s">
        <v>806</v>
      </c>
      <c r="E2115" s="102" t="s">
        <v>807</v>
      </c>
      <c r="F2115" s="102" t="s">
        <v>808</v>
      </c>
      <c r="G2115" s="102" t="s">
        <v>809</v>
      </c>
      <c r="H2115" s="102" t="s">
        <v>810</v>
      </c>
    </row>
    <row r="2116" spans="1:8">
      <c r="B2116" s="116" t="s">
        <v>2309</v>
      </c>
      <c r="C2116" s="117" t="s">
        <v>906</v>
      </c>
      <c r="D2116" s="116" t="s">
        <v>125</v>
      </c>
      <c r="E2116" s="116" t="s">
        <v>127</v>
      </c>
      <c r="F2116" s="118">
        <v>0.22700000000000001</v>
      </c>
      <c r="G2116" s="119">
        <v>32.58</v>
      </c>
      <c r="H2116" s="119">
        <v>7.4</v>
      </c>
    </row>
    <row r="2117" spans="1:8">
      <c r="B2117" s="116" t="s">
        <v>852</v>
      </c>
      <c r="C2117" s="117" t="s">
        <v>853</v>
      </c>
      <c r="D2117" s="116" t="s">
        <v>125</v>
      </c>
      <c r="E2117" s="116" t="s">
        <v>127</v>
      </c>
      <c r="F2117" s="118">
        <v>7.5700000000000003E-2</v>
      </c>
      <c r="G2117" s="119">
        <v>23.4</v>
      </c>
      <c r="H2117" s="119">
        <v>1.77</v>
      </c>
    </row>
    <row r="2118" spans="1:8" ht="12.75" customHeight="1">
      <c r="B2118" s="103"/>
      <c r="C2118" s="103"/>
      <c r="D2118" s="103"/>
      <c r="E2118" s="103"/>
      <c r="F2118" s="408" t="s">
        <v>837</v>
      </c>
      <c r="G2118" s="408"/>
      <c r="H2118" s="120">
        <v>9.17</v>
      </c>
    </row>
    <row r="2119" spans="1:8" ht="12.75" customHeight="1">
      <c r="B2119" s="103"/>
      <c r="C2119" s="103"/>
      <c r="D2119" s="103"/>
      <c r="E2119" s="103"/>
      <c r="F2119" s="409" t="s">
        <v>585</v>
      </c>
      <c r="G2119" s="409"/>
      <c r="H2119" s="101">
        <v>16.52</v>
      </c>
    </row>
    <row r="2120" spans="1:8">
      <c r="B2120" s="142"/>
      <c r="C2120" s="142"/>
      <c r="D2120" s="142"/>
      <c r="E2120" s="142"/>
      <c r="F2120" s="410"/>
      <c r="G2120" s="410"/>
      <c r="H2120" s="410"/>
    </row>
    <row r="2121" spans="1:8">
      <c r="B2121" s="142"/>
      <c r="C2121" s="142"/>
      <c r="D2121" s="142"/>
      <c r="E2121" s="142"/>
      <c r="F2121" s="410"/>
      <c r="G2121" s="410"/>
      <c r="H2121" s="410"/>
    </row>
    <row r="2122" spans="1:8" s="245" customFormat="1" ht="12.75" customHeight="1">
      <c r="A2122" s="179" t="s">
        <v>595</v>
      </c>
      <c r="B2122" s="179">
        <f>VLOOKUP(A2122,ORÇAMENTO!$A$15:$F$743,2,FALSE)</f>
        <v>89354</v>
      </c>
      <c r="C2122" s="404" t="str">
        <f>VLOOKUP(B2122,ORÇAMENTO!$B$15:$F$743,2,FALSE)</f>
        <v>MISTURADOR MONOCOMANDO PARA CHUVEIRO, BASE BRUTA E ACABAMENTO CROMADO - FORNECIMENTO E INSTALAÇÃO. AF_08/2021</v>
      </c>
      <c r="D2122" s="405"/>
      <c r="E2122" s="405"/>
      <c r="F2122" s="405"/>
      <c r="G2122" s="406"/>
      <c r="H2122" s="121" t="str">
        <f>VLOOKUP(B2122,ORÇAMENTO!$B$15:$F$743,4,FALSE)</f>
        <v>UN</v>
      </c>
    </row>
    <row r="2123" spans="1:8">
      <c r="B2123" s="407" t="s">
        <v>820</v>
      </c>
      <c r="C2123" s="407"/>
      <c r="D2123" s="102" t="s">
        <v>806</v>
      </c>
      <c r="E2123" s="102" t="s">
        <v>807</v>
      </c>
      <c r="F2123" s="102" t="s">
        <v>808</v>
      </c>
      <c r="G2123" s="102" t="s">
        <v>809</v>
      </c>
      <c r="H2123" s="102" t="s">
        <v>810</v>
      </c>
    </row>
    <row r="2124" spans="1:8">
      <c r="B2124" s="116" t="s">
        <v>2104</v>
      </c>
      <c r="C2124" s="117" t="s">
        <v>2105</v>
      </c>
      <c r="D2124" s="116" t="s">
        <v>125</v>
      </c>
      <c r="E2124" s="116" t="s">
        <v>150</v>
      </c>
      <c r="F2124" s="118">
        <v>2.12E-2</v>
      </c>
      <c r="G2124" s="119">
        <v>14.38</v>
      </c>
      <c r="H2124" s="119">
        <v>0.3</v>
      </c>
    </row>
    <row r="2125" spans="1:8" ht="25.5">
      <c r="B2125" s="116" t="s">
        <v>2434</v>
      </c>
      <c r="C2125" s="117" t="s">
        <v>2435</v>
      </c>
      <c r="D2125" s="116" t="s">
        <v>125</v>
      </c>
      <c r="E2125" s="116" t="s">
        <v>150</v>
      </c>
      <c r="F2125" s="118">
        <v>1</v>
      </c>
      <c r="G2125" s="119">
        <v>501.41</v>
      </c>
      <c r="H2125" s="119">
        <v>501.41</v>
      </c>
    </row>
    <row r="2126" spans="1:8">
      <c r="B2126" s="103"/>
      <c r="C2126" s="103"/>
      <c r="D2126" s="103"/>
      <c r="E2126" s="103"/>
      <c r="F2126" s="408" t="s">
        <v>831</v>
      </c>
      <c r="G2126" s="408"/>
      <c r="H2126" s="120">
        <v>501.71</v>
      </c>
    </row>
    <row r="2127" spans="1:8" ht="12.75" customHeight="1">
      <c r="B2127" s="407" t="s">
        <v>834</v>
      </c>
      <c r="C2127" s="407"/>
      <c r="D2127" s="102" t="s">
        <v>806</v>
      </c>
      <c r="E2127" s="102" t="s">
        <v>807</v>
      </c>
      <c r="F2127" s="102" t="s">
        <v>808</v>
      </c>
      <c r="G2127" s="102" t="s">
        <v>809</v>
      </c>
      <c r="H2127" s="102" t="s">
        <v>810</v>
      </c>
    </row>
    <row r="2128" spans="1:8">
      <c r="B2128" s="116" t="s">
        <v>2116</v>
      </c>
      <c r="C2128" s="117" t="s">
        <v>838</v>
      </c>
      <c r="D2128" s="116" t="s">
        <v>125</v>
      </c>
      <c r="E2128" s="116" t="s">
        <v>127</v>
      </c>
      <c r="F2128" s="118">
        <v>0.61870000000000003</v>
      </c>
      <c r="G2128" s="119">
        <v>23.63</v>
      </c>
      <c r="H2128" s="119">
        <v>14.62</v>
      </c>
    </row>
    <row r="2129" spans="1:8">
      <c r="B2129" s="116" t="s">
        <v>2117</v>
      </c>
      <c r="C2129" s="117" t="s">
        <v>839</v>
      </c>
      <c r="D2129" s="116" t="s">
        <v>125</v>
      </c>
      <c r="E2129" s="116" t="s">
        <v>127</v>
      </c>
      <c r="F2129" s="118">
        <v>0.61870000000000003</v>
      </c>
      <c r="G2129" s="119">
        <v>30.33</v>
      </c>
      <c r="H2129" s="119">
        <v>18.77</v>
      </c>
    </row>
    <row r="2130" spans="1:8" ht="12.75" customHeight="1">
      <c r="B2130" s="103"/>
      <c r="C2130" s="103"/>
      <c r="D2130" s="103"/>
      <c r="E2130" s="103"/>
      <c r="F2130" s="408" t="s">
        <v>837</v>
      </c>
      <c r="G2130" s="408"/>
      <c r="H2130" s="120">
        <v>33.39</v>
      </c>
    </row>
    <row r="2131" spans="1:8" ht="12.75" customHeight="1">
      <c r="B2131" s="103"/>
      <c r="C2131" s="103"/>
      <c r="D2131" s="103"/>
      <c r="E2131" s="103"/>
      <c r="F2131" s="409" t="s">
        <v>585</v>
      </c>
      <c r="G2131" s="409"/>
      <c r="H2131" s="101">
        <v>535.08000000000004</v>
      </c>
    </row>
    <row r="2132" spans="1:8">
      <c r="B2132" s="142"/>
      <c r="C2132" s="142"/>
      <c r="D2132" s="142"/>
      <c r="E2132" s="142"/>
      <c r="F2132" s="410"/>
      <c r="G2132" s="410"/>
      <c r="H2132" s="410"/>
    </row>
    <row r="2133" spans="1:8">
      <c r="B2133" s="142"/>
      <c r="C2133" s="142"/>
      <c r="D2133" s="142"/>
      <c r="E2133" s="142"/>
      <c r="F2133" s="410"/>
      <c r="G2133" s="410"/>
      <c r="H2133" s="410"/>
    </row>
    <row r="2134" spans="1:8" s="245" customFormat="1" ht="12.75" customHeight="1">
      <c r="A2134" s="179" t="s">
        <v>597</v>
      </c>
      <c r="B2134" s="179">
        <f>VLOOKUP(A2134,ORÇAMENTO!$A$15:$F$743,2,FALSE)</f>
        <v>100875</v>
      </c>
      <c r="C2134" s="404" t="str">
        <f>VLOOKUP(B2134,ORÇAMENTO!$B$15:$F$743,2,FALSE)</f>
        <v>BANCO ARTICULADO, EM ACO INOX, PARA PCD, FIXADO NA PAREDE - FORNECIMENTO E INSTALAÇÃO. AF_01/2020</v>
      </c>
      <c r="D2134" s="405"/>
      <c r="E2134" s="405"/>
      <c r="F2134" s="405"/>
      <c r="G2134" s="406"/>
      <c r="H2134" s="121" t="str">
        <f>VLOOKUP(B2134,ORÇAMENTO!$B$15:$F$743,4,FALSE)</f>
        <v>UN</v>
      </c>
    </row>
    <row r="2135" spans="1:8">
      <c r="B2135" s="407" t="s">
        <v>820</v>
      </c>
      <c r="C2135" s="407"/>
      <c r="D2135" s="102" t="s">
        <v>806</v>
      </c>
      <c r="E2135" s="102" t="s">
        <v>807</v>
      </c>
      <c r="F2135" s="102" t="s">
        <v>808</v>
      </c>
      <c r="G2135" s="102" t="s">
        <v>809</v>
      </c>
      <c r="H2135" s="102" t="s">
        <v>810</v>
      </c>
    </row>
    <row r="2136" spans="1:8">
      <c r="B2136" s="116" t="s">
        <v>2436</v>
      </c>
      <c r="C2136" s="117" t="s">
        <v>2437</v>
      </c>
      <c r="D2136" s="116" t="s">
        <v>125</v>
      </c>
      <c r="E2136" s="116" t="s">
        <v>150</v>
      </c>
      <c r="F2136" s="118">
        <v>1</v>
      </c>
      <c r="G2136" s="119">
        <v>856.99</v>
      </c>
      <c r="H2136" s="119">
        <v>856.99</v>
      </c>
    </row>
    <row r="2137" spans="1:8" ht="25.5">
      <c r="B2137" s="116" t="s">
        <v>2377</v>
      </c>
      <c r="C2137" s="117" t="s">
        <v>2378</v>
      </c>
      <c r="D2137" s="116" t="s">
        <v>125</v>
      </c>
      <c r="E2137" s="116" t="s">
        <v>150</v>
      </c>
      <c r="F2137" s="118">
        <v>8</v>
      </c>
      <c r="G2137" s="119">
        <v>17.64</v>
      </c>
      <c r="H2137" s="119">
        <v>141.12</v>
      </c>
    </row>
    <row r="2138" spans="1:8">
      <c r="B2138" s="103"/>
      <c r="C2138" s="103"/>
      <c r="D2138" s="103"/>
      <c r="E2138" s="103"/>
      <c r="F2138" s="408" t="s">
        <v>831</v>
      </c>
      <c r="G2138" s="408"/>
      <c r="H2138" s="120">
        <v>998.11</v>
      </c>
    </row>
    <row r="2139" spans="1:8" ht="12.75" customHeight="1">
      <c r="B2139" s="407" t="s">
        <v>834</v>
      </c>
      <c r="C2139" s="407"/>
      <c r="D2139" s="102" t="s">
        <v>806</v>
      </c>
      <c r="E2139" s="102" t="s">
        <v>807</v>
      </c>
      <c r="F2139" s="102" t="s">
        <v>808</v>
      </c>
      <c r="G2139" s="102" t="s">
        <v>809</v>
      </c>
      <c r="H2139" s="102" t="s">
        <v>810</v>
      </c>
    </row>
    <row r="2140" spans="1:8">
      <c r="B2140" s="116" t="s">
        <v>2117</v>
      </c>
      <c r="C2140" s="117" t="s">
        <v>839</v>
      </c>
      <c r="D2140" s="116" t="s">
        <v>125</v>
      </c>
      <c r="E2140" s="116" t="s">
        <v>127</v>
      </c>
      <c r="F2140" s="118">
        <v>1.2646999999999999</v>
      </c>
      <c r="G2140" s="119">
        <v>30.33</v>
      </c>
      <c r="H2140" s="119">
        <v>38.36</v>
      </c>
    </row>
    <row r="2141" spans="1:8">
      <c r="B2141" s="116" t="s">
        <v>852</v>
      </c>
      <c r="C2141" s="117" t="s">
        <v>853</v>
      </c>
      <c r="D2141" s="116" t="s">
        <v>125</v>
      </c>
      <c r="E2141" s="116" t="s">
        <v>127</v>
      </c>
      <c r="F2141" s="118">
        <v>0.39850000000000002</v>
      </c>
      <c r="G2141" s="119">
        <v>23.4</v>
      </c>
      <c r="H2141" s="119">
        <v>9.32</v>
      </c>
    </row>
    <row r="2142" spans="1:8" ht="12.75" customHeight="1">
      <c r="B2142" s="103"/>
      <c r="C2142" s="103"/>
      <c r="D2142" s="103"/>
      <c r="E2142" s="103"/>
      <c r="F2142" s="408" t="s">
        <v>837</v>
      </c>
      <c r="G2142" s="408"/>
      <c r="H2142" s="120">
        <v>47.68</v>
      </c>
    </row>
    <row r="2143" spans="1:8" ht="12.75" customHeight="1">
      <c r="B2143" s="103"/>
      <c r="C2143" s="103"/>
      <c r="D2143" s="103"/>
      <c r="E2143" s="103"/>
      <c r="F2143" s="409" t="s">
        <v>585</v>
      </c>
      <c r="G2143" s="409"/>
      <c r="H2143" s="101">
        <v>1045.78</v>
      </c>
    </row>
    <row r="2144" spans="1:8">
      <c r="B2144" s="142"/>
      <c r="C2144" s="142"/>
      <c r="D2144" s="142"/>
      <c r="E2144" s="142"/>
      <c r="F2144" s="410"/>
      <c r="G2144" s="410"/>
      <c r="H2144" s="410"/>
    </row>
    <row r="2145" spans="1:8" s="245" customFormat="1" ht="12.75" customHeight="1">
      <c r="A2145" s="179" t="s">
        <v>598</v>
      </c>
      <c r="B2145" s="179">
        <f>VLOOKUP(A2145,ORÇAMENTO!$A$15:$F$743,2,FALSE)</f>
        <v>100867</v>
      </c>
      <c r="C2145" s="404" t="str">
        <f>VLOOKUP(B2145,ORÇAMENTO!$B$15:$F$743,2,FALSE)</f>
        <v>BARRA DE APOIO RETA, EM ACO INOX POLIDO, COMPRIMENTO 70 CM, FIXADA NA PAREDE - FORNECIMENTO E INSTALAÇÃO. AF_01/2020</v>
      </c>
      <c r="D2145" s="405"/>
      <c r="E2145" s="405"/>
      <c r="F2145" s="405"/>
      <c r="G2145" s="406"/>
      <c r="H2145" s="121" t="str">
        <f>VLOOKUP(B2145,ORÇAMENTO!$B$15:$F$743,4,FALSE)</f>
        <v>UN</v>
      </c>
    </row>
    <row r="2146" spans="1:8">
      <c r="B2146" s="407" t="s">
        <v>820</v>
      </c>
      <c r="C2146" s="407"/>
      <c r="D2146" s="102" t="s">
        <v>806</v>
      </c>
      <c r="E2146" s="102" t="s">
        <v>807</v>
      </c>
      <c r="F2146" s="102" t="s">
        <v>808</v>
      </c>
      <c r="G2146" s="102" t="s">
        <v>809</v>
      </c>
      <c r="H2146" s="102" t="s">
        <v>810</v>
      </c>
    </row>
    <row r="2147" spans="1:8">
      <c r="B2147" s="116" t="s">
        <v>2438</v>
      </c>
      <c r="C2147" s="117" t="s">
        <v>2439</v>
      </c>
      <c r="D2147" s="116" t="s">
        <v>125</v>
      </c>
      <c r="E2147" s="116" t="s">
        <v>150</v>
      </c>
      <c r="F2147" s="118">
        <v>1</v>
      </c>
      <c r="G2147" s="119">
        <v>185.6</v>
      </c>
      <c r="H2147" s="119">
        <v>185.6</v>
      </c>
    </row>
    <row r="2148" spans="1:8" ht="25.5">
      <c r="B2148" s="116" t="s">
        <v>2377</v>
      </c>
      <c r="C2148" s="117" t="s">
        <v>2378</v>
      </c>
      <c r="D2148" s="116" t="s">
        <v>125</v>
      </c>
      <c r="E2148" s="116" t="s">
        <v>150</v>
      </c>
      <c r="F2148" s="118">
        <v>6</v>
      </c>
      <c r="G2148" s="119">
        <v>17.64</v>
      </c>
      <c r="H2148" s="119">
        <v>105.84</v>
      </c>
    </row>
    <row r="2149" spans="1:8">
      <c r="B2149" s="103"/>
      <c r="C2149" s="103"/>
      <c r="D2149" s="103"/>
      <c r="E2149" s="103"/>
      <c r="F2149" s="408" t="s">
        <v>831</v>
      </c>
      <c r="G2149" s="408"/>
      <c r="H2149" s="120">
        <v>291.44</v>
      </c>
    </row>
    <row r="2150" spans="1:8" ht="12.75" customHeight="1">
      <c r="B2150" s="407" t="s">
        <v>834</v>
      </c>
      <c r="C2150" s="407"/>
      <c r="D2150" s="102" t="s">
        <v>806</v>
      </c>
      <c r="E2150" s="102" t="s">
        <v>807</v>
      </c>
      <c r="F2150" s="102" t="s">
        <v>808</v>
      </c>
      <c r="G2150" s="102" t="s">
        <v>809</v>
      </c>
      <c r="H2150" s="102" t="s">
        <v>810</v>
      </c>
    </row>
    <row r="2151" spans="1:8">
      <c r="B2151" s="116" t="s">
        <v>2117</v>
      </c>
      <c r="C2151" s="117" t="s">
        <v>839</v>
      </c>
      <c r="D2151" s="116" t="s">
        <v>125</v>
      </c>
      <c r="E2151" s="116" t="s">
        <v>127</v>
      </c>
      <c r="F2151" s="118">
        <v>0.94850000000000001</v>
      </c>
      <c r="G2151" s="119">
        <v>30.33</v>
      </c>
      <c r="H2151" s="119">
        <v>28.77</v>
      </c>
    </row>
    <row r="2152" spans="1:8">
      <c r="B2152" s="116" t="s">
        <v>852</v>
      </c>
      <c r="C2152" s="117" t="s">
        <v>853</v>
      </c>
      <c r="D2152" s="116" t="s">
        <v>125</v>
      </c>
      <c r="E2152" s="116" t="s">
        <v>127</v>
      </c>
      <c r="F2152" s="118">
        <v>0.29880000000000001</v>
      </c>
      <c r="G2152" s="119">
        <v>23.4</v>
      </c>
      <c r="H2152" s="119">
        <v>6.99</v>
      </c>
    </row>
    <row r="2153" spans="1:8" ht="12.75" customHeight="1">
      <c r="B2153" s="103"/>
      <c r="C2153" s="103"/>
      <c r="D2153" s="103"/>
      <c r="E2153" s="103"/>
      <c r="F2153" s="408" t="s">
        <v>837</v>
      </c>
      <c r="G2153" s="408"/>
      <c r="H2153" s="120">
        <v>35.76</v>
      </c>
    </row>
    <row r="2154" spans="1:8" ht="12.75" customHeight="1">
      <c r="B2154" s="103"/>
      <c r="C2154" s="103"/>
      <c r="D2154" s="103"/>
      <c r="E2154" s="103"/>
      <c r="F2154" s="409" t="s">
        <v>585</v>
      </c>
      <c r="G2154" s="409"/>
      <c r="H2154" s="101">
        <v>327.19</v>
      </c>
    </row>
    <row r="2155" spans="1:8">
      <c r="B2155" s="142"/>
      <c r="C2155" s="142"/>
      <c r="D2155" s="142"/>
      <c r="E2155" s="142"/>
      <c r="F2155" s="410"/>
      <c r="G2155" s="410"/>
      <c r="H2155" s="410"/>
    </row>
    <row r="2156" spans="1:8" s="245" customFormat="1" ht="12.75" customHeight="1">
      <c r="A2156" s="179" t="s">
        <v>1823</v>
      </c>
      <c r="B2156" s="179">
        <f>VLOOKUP(A2156,ORÇAMENTO!$A$15:$F$743,2,FALSE)</f>
        <v>100867</v>
      </c>
      <c r="C2156" s="404" t="str">
        <f>VLOOKUP(B2156,ORÇAMENTO!$B$15:$F$743,2,FALSE)</f>
        <v>BARRA DE APOIO RETA, EM ACO INOX POLIDO, COMPRIMENTO 70 CM, FIXADA NA PAREDE - FORNECIMENTO E INSTALAÇÃO. AF_01/2020</v>
      </c>
      <c r="D2156" s="405"/>
      <c r="E2156" s="405"/>
      <c r="F2156" s="405"/>
      <c r="G2156" s="406"/>
      <c r="H2156" s="121" t="str">
        <f>VLOOKUP(B2156,ORÇAMENTO!$B$15:$F$743,4,FALSE)</f>
        <v>UN</v>
      </c>
    </row>
    <row r="2157" spans="1:8">
      <c r="B2157" s="407" t="s">
        <v>820</v>
      </c>
      <c r="C2157" s="407"/>
      <c r="D2157" s="102" t="s">
        <v>806</v>
      </c>
      <c r="E2157" s="102" t="s">
        <v>807</v>
      </c>
      <c r="F2157" s="102" t="s">
        <v>808</v>
      </c>
      <c r="G2157" s="102" t="s">
        <v>809</v>
      </c>
      <c r="H2157" s="102" t="s">
        <v>810</v>
      </c>
    </row>
    <row r="2158" spans="1:8">
      <c r="B2158" s="116" t="s">
        <v>2438</v>
      </c>
      <c r="C2158" s="117" t="s">
        <v>2439</v>
      </c>
      <c r="D2158" s="116" t="s">
        <v>125</v>
      </c>
      <c r="E2158" s="116" t="s">
        <v>150</v>
      </c>
      <c r="F2158" s="118">
        <v>1</v>
      </c>
      <c r="G2158" s="119">
        <v>185.6</v>
      </c>
      <c r="H2158" s="119">
        <v>185.6</v>
      </c>
    </row>
    <row r="2159" spans="1:8" ht="25.5">
      <c r="B2159" s="116" t="s">
        <v>2377</v>
      </c>
      <c r="C2159" s="117" t="s">
        <v>2378</v>
      </c>
      <c r="D2159" s="116" t="s">
        <v>125</v>
      </c>
      <c r="E2159" s="116" t="s">
        <v>150</v>
      </c>
      <c r="F2159" s="118">
        <v>6</v>
      </c>
      <c r="G2159" s="119">
        <v>17.64</v>
      </c>
      <c r="H2159" s="119">
        <v>105.84</v>
      </c>
    </row>
    <row r="2160" spans="1:8">
      <c r="B2160" s="103"/>
      <c r="C2160" s="103"/>
      <c r="D2160" s="103"/>
      <c r="E2160" s="103"/>
      <c r="F2160" s="408" t="s">
        <v>831</v>
      </c>
      <c r="G2160" s="408"/>
      <c r="H2160" s="120">
        <v>291.44</v>
      </c>
    </row>
    <row r="2161" spans="1:8" ht="12.75" customHeight="1">
      <c r="B2161" s="407" t="s">
        <v>834</v>
      </c>
      <c r="C2161" s="407"/>
      <c r="D2161" s="102" t="s">
        <v>806</v>
      </c>
      <c r="E2161" s="102" t="s">
        <v>807</v>
      </c>
      <c r="F2161" s="102" t="s">
        <v>808</v>
      </c>
      <c r="G2161" s="102" t="s">
        <v>809</v>
      </c>
      <c r="H2161" s="102" t="s">
        <v>810</v>
      </c>
    </row>
    <row r="2162" spans="1:8">
      <c r="B2162" s="116" t="s">
        <v>2117</v>
      </c>
      <c r="C2162" s="117" t="s">
        <v>839</v>
      </c>
      <c r="D2162" s="116" t="s">
        <v>125</v>
      </c>
      <c r="E2162" s="116" t="s">
        <v>127</v>
      </c>
      <c r="F2162" s="118">
        <v>0.94850000000000001</v>
      </c>
      <c r="G2162" s="119">
        <v>30.33</v>
      </c>
      <c r="H2162" s="119">
        <v>28.77</v>
      </c>
    </row>
    <row r="2163" spans="1:8">
      <c r="B2163" s="116" t="s">
        <v>852</v>
      </c>
      <c r="C2163" s="117" t="s">
        <v>853</v>
      </c>
      <c r="D2163" s="116" t="s">
        <v>125</v>
      </c>
      <c r="E2163" s="116" t="s">
        <v>127</v>
      </c>
      <c r="F2163" s="118">
        <v>0.29880000000000001</v>
      </c>
      <c r="G2163" s="119">
        <v>23.4</v>
      </c>
      <c r="H2163" s="119">
        <v>6.99</v>
      </c>
    </row>
    <row r="2164" spans="1:8" ht="12.75" customHeight="1">
      <c r="B2164" s="103"/>
      <c r="C2164" s="103"/>
      <c r="D2164" s="103"/>
      <c r="E2164" s="103"/>
      <c r="F2164" s="408" t="s">
        <v>837</v>
      </c>
      <c r="G2164" s="408"/>
      <c r="H2164" s="120">
        <v>35.76</v>
      </c>
    </row>
    <row r="2165" spans="1:8" ht="12.75" customHeight="1">
      <c r="B2165" s="103"/>
      <c r="C2165" s="103"/>
      <c r="D2165" s="103"/>
      <c r="E2165" s="103"/>
      <c r="F2165" s="409" t="s">
        <v>585</v>
      </c>
      <c r="G2165" s="409"/>
      <c r="H2165" s="101">
        <v>327.19</v>
      </c>
    </row>
    <row r="2166" spans="1:8">
      <c r="B2166" s="142"/>
      <c r="C2166" s="142"/>
      <c r="D2166" s="142"/>
      <c r="E2166" s="142"/>
      <c r="F2166" s="410"/>
      <c r="G2166" s="410"/>
      <c r="H2166" s="410"/>
    </row>
    <row r="2167" spans="1:8" s="245" customFormat="1" ht="12.75" customHeight="1">
      <c r="A2167" s="179" t="s">
        <v>1824</v>
      </c>
      <c r="B2167" s="179">
        <f>VLOOKUP(A2167,ORÇAMENTO!$A$15:$F$743,2,FALSE)</f>
        <v>100868</v>
      </c>
      <c r="C2167" s="404" t="str">
        <f>VLOOKUP(B2167,ORÇAMENTO!$B$15:$F$743,2,FALSE)</f>
        <v>BARRA DE APOIO RETA, EM ACO INOX POLIDO, COMPRIMENTO 80 CM - FORNECIMENTO E INSTALAÇÃO. AF_01/2020</v>
      </c>
      <c r="D2167" s="405"/>
      <c r="E2167" s="405"/>
      <c r="F2167" s="405"/>
      <c r="G2167" s="406"/>
      <c r="H2167" s="121" t="str">
        <f>VLOOKUP(B2167,ORÇAMENTO!$B$15:$F$743,4,FALSE)</f>
        <v>UN</v>
      </c>
    </row>
    <row r="2168" spans="1:8">
      <c r="B2168" s="407" t="s">
        <v>820</v>
      </c>
      <c r="C2168" s="407"/>
      <c r="D2168" s="102" t="s">
        <v>806</v>
      </c>
      <c r="E2168" s="102" t="s">
        <v>807</v>
      </c>
      <c r="F2168" s="102" t="s">
        <v>808</v>
      </c>
      <c r="G2168" s="102" t="s">
        <v>809</v>
      </c>
      <c r="H2168" s="102" t="s">
        <v>810</v>
      </c>
    </row>
    <row r="2169" spans="1:8">
      <c r="B2169" s="116" t="s">
        <v>2375</v>
      </c>
      <c r="C2169" s="117" t="s">
        <v>2376</v>
      </c>
      <c r="D2169" s="116" t="s">
        <v>125</v>
      </c>
      <c r="E2169" s="116" t="s">
        <v>150</v>
      </c>
      <c r="F2169" s="118">
        <v>1</v>
      </c>
      <c r="G2169" s="119">
        <v>197.9</v>
      </c>
      <c r="H2169" s="119">
        <v>197.9</v>
      </c>
    </row>
    <row r="2170" spans="1:8" ht="25.5">
      <c r="B2170" s="116" t="s">
        <v>2377</v>
      </c>
      <c r="C2170" s="117" t="s">
        <v>2378</v>
      </c>
      <c r="D2170" s="116" t="s">
        <v>125</v>
      </c>
      <c r="E2170" s="116" t="s">
        <v>150</v>
      </c>
      <c r="F2170" s="118">
        <v>6</v>
      </c>
      <c r="G2170" s="119">
        <v>17.64</v>
      </c>
      <c r="H2170" s="119">
        <v>105.84</v>
      </c>
    </row>
    <row r="2171" spans="1:8">
      <c r="B2171" s="103"/>
      <c r="C2171" s="103"/>
      <c r="D2171" s="103"/>
      <c r="E2171" s="103"/>
      <c r="F2171" s="408" t="s">
        <v>831</v>
      </c>
      <c r="G2171" s="408"/>
      <c r="H2171" s="120">
        <v>303.74</v>
      </c>
    </row>
    <row r="2172" spans="1:8" ht="12.75" customHeight="1">
      <c r="B2172" s="407" t="s">
        <v>834</v>
      </c>
      <c r="C2172" s="407"/>
      <c r="D2172" s="102" t="s">
        <v>806</v>
      </c>
      <c r="E2172" s="102" t="s">
        <v>807</v>
      </c>
      <c r="F2172" s="102" t="s">
        <v>808</v>
      </c>
      <c r="G2172" s="102" t="s">
        <v>809</v>
      </c>
      <c r="H2172" s="102" t="s">
        <v>810</v>
      </c>
    </row>
    <row r="2173" spans="1:8">
      <c r="B2173" s="116" t="s">
        <v>2117</v>
      </c>
      <c r="C2173" s="117" t="s">
        <v>839</v>
      </c>
      <c r="D2173" s="116" t="s">
        <v>125</v>
      </c>
      <c r="E2173" s="116" t="s">
        <v>127</v>
      </c>
      <c r="F2173" s="118">
        <v>0.94850000000000001</v>
      </c>
      <c r="G2173" s="119">
        <v>30.33</v>
      </c>
      <c r="H2173" s="119">
        <v>28.77</v>
      </c>
    </row>
    <row r="2174" spans="1:8">
      <c r="B2174" s="116" t="s">
        <v>852</v>
      </c>
      <c r="C2174" s="117" t="s">
        <v>853</v>
      </c>
      <c r="D2174" s="116" t="s">
        <v>125</v>
      </c>
      <c r="E2174" s="116" t="s">
        <v>127</v>
      </c>
      <c r="F2174" s="118">
        <v>0.29880000000000001</v>
      </c>
      <c r="G2174" s="119">
        <v>23.4</v>
      </c>
      <c r="H2174" s="119">
        <v>6.99</v>
      </c>
    </row>
    <row r="2175" spans="1:8" ht="12.75" customHeight="1">
      <c r="B2175" s="103"/>
      <c r="C2175" s="103"/>
      <c r="D2175" s="103"/>
      <c r="E2175" s="103"/>
      <c r="F2175" s="408" t="s">
        <v>837</v>
      </c>
      <c r="G2175" s="408"/>
      <c r="H2175" s="120">
        <v>35.76</v>
      </c>
    </row>
    <row r="2176" spans="1:8" ht="12.75" customHeight="1">
      <c r="B2176" s="103"/>
      <c r="C2176" s="103"/>
      <c r="D2176" s="103"/>
      <c r="E2176" s="103"/>
      <c r="F2176" s="409" t="s">
        <v>585</v>
      </c>
      <c r="G2176" s="409"/>
      <c r="H2176" s="101">
        <v>339.49</v>
      </c>
    </row>
    <row r="2177" spans="1:8">
      <c r="B2177" s="142"/>
      <c r="C2177" s="142"/>
      <c r="D2177" s="142"/>
      <c r="E2177" s="142"/>
      <c r="F2177" s="410"/>
      <c r="G2177" s="410"/>
      <c r="H2177" s="410"/>
    </row>
    <row r="2178" spans="1:8" s="245" customFormat="1" ht="38.25" customHeight="1">
      <c r="A2178" s="179" t="s">
        <v>599</v>
      </c>
      <c r="B2178" s="280" t="str">
        <f>VLOOKUP(A2178,ORÇAMENTO!$A$15:$F$743,2,FALSE)</f>
        <v>8008508023SI86909</v>
      </c>
      <c r="C2178" s="404" t="str">
        <f>VLOOKUP(B2178,ORÇAMENTO!$B$15:$F$743,2,FALSE)</f>
        <v>TORNEIRA CROMADA TUBO MÓVEL, DE MESA, 1/2? OU 3/4?, PARA PIA DE COZINHA, PADRÃO ALTO - FORNECIMENTO E INSTALAÇÃO. AF_01/2020</v>
      </c>
      <c r="D2178" s="405"/>
      <c r="E2178" s="405"/>
      <c r="F2178" s="405"/>
      <c r="G2178" s="406"/>
      <c r="H2178" s="121" t="str">
        <f>VLOOKUP(B2178,ORÇAMENTO!$B$15:$F$743,4,FALSE)</f>
        <v>UN</v>
      </c>
    </row>
    <row r="2179" spans="1:8">
      <c r="B2179" s="407" t="s">
        <v>820</v>
      </c>
      <c r="C2179" s="407"/>
      <c r="D2179" s="102" t="s">
        <v>806</v>
      </c>
      <c r="E2179" s="102" t="s">
        <v>807</v>
      </c>
      <c r="F2179" s="102" t="s">
        <v>808</v>
      </c>
      <c r="G2179" s="102" t="s">
        <v>809</v>
      </c>
      <c r="H2179" s="102" t="s">
        <v>810</v>
      </c>
    </row>
    <row r="2180" spans="1:8" ht="25.5">
      <c r="B2180" s="116" t="s">
        <v>2444</v>
      </c>
      <c r="C2180" s="117" t="s">
        <v>1524</v>
      </c>
      <c r="D2180" s="116" t="s">
        <v>155</v>
      </c>
      <c r="E2180" s="116" t="s">
        <v>840</v>
      </c>
      <c r="F2180" s="118">
        <v>2.1000000000000001E-2</v>
      </c>
      <c r="G2180" s="119">
        <v>3.91</v>
      </c>
      <c r="H2180" s="119">
        <v>0.08</v>
      </c>
    </row>
    <row r="2181" spans="1:8" ht="25.5">
      <c r="B2181" s="116" t="s">
        <v>2445</v>
      </c>
      <c r="C2181" s="117" t="s">
        <v>2446</v>
      </c>
      <c r="D2181" s="116" t="s">
        <v>155</v>
      </c>
      <c r="E2181" s="116" t="s">
        <v>840</v>
      </c>
      <c r="F2181" s="118">
        <v>1</v>
      </c>
      <c r="G2181" s="119">
        <v>123.75</v>
      </c>
      <c r="H2181" s="119">
        <v>123.75</v>
      </c>
    </row>
    <row r="2182" spans="1:8">
      <c r="B2182" s="103"/>
      <c r="C2182" s="103"/>
      <c r="D2182" s="103"/>
      <c r="E2182" s="103"/>
      <c r="F2182" s="408" t="s">
        <v>831</v>
      </c>
      <c r="G2182" s="408"/>
      <c r="H2182" s="120">
        <v>123.83</v>
      </c>
    </row>
    <row r="2183" spans="1:8" ht="12.75" customHeight="1">
      <c r="B2183" s="407" t="s">
        <v>834</v>
      </c>
      <c r="C2183" s="407"/>
      <c r="D2183" s="102" t="s">
        <v>806</v>
      </c>
      <c r="E2183" s="102" t="s">
        <v>807</v>
      </c>
      <c r="F2183" s="102" t="s">
        <v>808</v>
      </c>
      <c r="G2183" s="102" t="s">
        <v>809</v>
      </c>
      <c r="H2183" s="102" t="s">
        <v>810</v>
      </c>
    </row>
    <row r="2184" spans="1:8" ht="25.5">
      <c r="B2184" s="116" t="s">
        <v>2447</v>
      </c>
      <c r="C2184" s="117" t="s">
        <v>839</v>
      </c>
      <c r="D2184" s="116" t="s">
        <v>155</v>
      </c>
      <c r="E2184" s="116" t="s">
        <v>846</v>
      </c>
      <c r="F2184" s="118">
        <v>0.16669999999999999</v>
      </c>
      <c r="G2184" s="119">
        <v>29.49</v>
      </c>
      <c r="H2184" s="119">
        <v>4.92</v>
      </c>
    </row>
    <row r="2185" spans="1:8" ht="25.5">
      <c r="B2185" s="116" t="s">
        <v>2448</v>
      </c>
      <c r="C2185" s="117" t="s">
        <v>853</v>
      </c>
      <c r="D2185" s="116" t="s">
        <v>155</v>
      </c>
      <c r="E2185" s="116" t="s">
        <v>846</v>
      </c>
      <c r="F2185" s="118">
        <v>5.2499999999999998E-2</v>
      </c>
      <c r="G2185" s="119">
        <v>22.69</v>
      </c>
      <c r="H2185" s="119">
        <v>1.19</v>
      </c>
    </row>
    <row r="2186" spans="1:8" ht="12.75" customHeight="1">
      <c r="B2186" s="103"/>
      <c r="C2186" s="103"/>
      <c r="D2186" s="103"/>
      <c r="E2186" s="103"/>
      <c r="F2186" s="408" t="s">
        <v>837</v>
      </c>
      <c r="G2186" s="408"/>
      <c r="H2186" s="120">
        <v>6.11</v>
      </c>
    </row>
    <row r="2187" spans="1:8" ht="12.75" customHeight="1">
      <c r="B2187" s="103"/>
      <c r="C2187" s="103"/>
      <c r="D2187" s="103"/>
      <c r="E2187" s="103"/>
      <c r="F2187" s="409" t="s">
        <v>585</v>
      </c>
      <c r="G2187" s="409"/>
      <c r="H2187" s="101">
        <v>129.93</v>
      </c>
    </row>
    <row r="2188" spans="1:8">
      <c r="B2188" s="142"/>
      <c r="C2188" s="142"/>
      <c r="D2188" s="142"/>
      <c r="E2188" s="142"/>
      <c r="F2188" s="410"/>
      <c r="G2188" s="410"/>
      <c r="H2188" s="410"/>
    </row>
    <row r="2189" spans="1:8" s="245" customFormat="1" ht="12.75" customHeight="1">
      <c r="A2189" s="179" t="s">
        <v>1947</v>
      </c>
      <c r="B2189" s="179">
        <f>VLOOKUP(A2189,ORÇAMENTO!$A$15:$F$743,2,FALSE)</f>
        <v>86881</v>
      </c>
      <c r="C2189" s="404" t="str">
        <f>VLOOKUP(B2189,ORÇAMENTO!$B$15:$F$743,2,FALSE)</f>
        <v>SIFÃO DO TIPO GARRAFA EM METAL CROMADO 1 X 1.1/2" - FORNECIMENTO E INSTALAÇÃO. AF_01/2020</v>
      </c>
      <c r="D2189" s="405"/>
      <c r="E2189" s="405"/>
      <c r="F2189" s="405"/>
      <c r="G2189" s="406"/>
      <c r="H2189" s="121" t="str">
        <f>VLOOKUP(B2189,ORÇAMENTO!$B$15:$F$743,4,FALSE)</f>
        <v>UN</v>
      </c>
    </row>
    <row r="2190" spans="1:8">
      <c r="B2190" s="407" t="s">
        <v>820</v>
      </c>
      <c r="C2190" s="407"/>
      <c r="D2190" s="102" t="s">
        <v>806</v>
      </c>
      <c r="E2190" s="102" t="s">
        <v>807</v>
      </c>
      <c r="F2190" s="102" t="s">
        <v>808</v>
      </c>
      <c r="G2190" s="102" t="s">
        <v>809</v>
      </c>
      <c r="H2190" s="102" t="s">
        <v>810</v>
      </c>
    </row>
    <row r="2191" spans="1:8">
      <c r="B2191" s="116" t="s">
        <v>2449</v>
      </c>
      <c r="C2191" s="117" t="s">
        <v>1524</v>
      </c>
      <c r="D2191" s="116" t="s">
        <v>125</v>
      </c>
      <c r="E2191" s="116" t="s">
        <v>150</v>
      </c>
      <c r="F2191" s="118">
        <v>3.32E-2</v>
      </c>
      <c r="G2191" s="119">
        <v>3.9</v>
      </c>
      <c r="H2191" s="119">
        <v>0.13</v>
      </c>
    </row>
    <row r="2192" spans="1:8">
      <c r="B2192" s="116" t="s">
        <v>2450</v>
      </c>
      <c r="C2192" s="117" t="s">
        <v>2451</v>
      </c>
      <c r="D2192" s="116" t="s">
        <v>125</v>
      </c>
      <c r="E2192" s="116" t="s">
        <v>150</v>
      </c>
      <c r="F2192" s="118">
        <v>1</v>
      </c>
      <c r="G2192" s="119">
        <v>158.26</v>
      </c>
      <c r="H2192" s="119">
        <v>158.26</v>
      </c>
    </row>
    <row r="2193" spans="1:8">
      <c r="B2193" s="103"/>
      <c r="C2193" s="103"/>
      <c r="D2193" s="103"/>
      <c r="E2193" s="103"/>
      <c r="F2193" s="408" t="s">
        <v>831</v>
      </c>
      <c r="G2193" s="408"/>
      <c r="H2193" s="120">
        <v>158.38999999999999</v>
      </c>
    </row>
    <row r="2194" spans="1:8" ht="12.75" customHeight="1">
      <c r="B2194" s="407" t="s">
        <v>834</v>
      </c>
      <c r="C2194" s="407"/>
      <c r="D2194" s="102" t="s">
        <v>806</v>
      </c>
      <c r="E2194" s="102" t="s">
        <v>807</v>
      </c>
      <c r="F2194" s="102" t="s">
        <v>808</v>
      </c>
      <c r="G2194" s="102" t="s">
        <v>809</v>
      </c>
      <c r="H2194" s="102" t="s">
        <v>810</v>
      </c>
    </row>
    <row r="2195" spans="1:8">
      <c r="B2195" s="116" t="s">
        <v>2117</v>
      </c>
      <c r="C2195" s="117" t="s">
        <v>839</v>
      </c>
      <c r="D2195" s="116" t="s">
        <v>125</v>
      </c>
      <c r="E2195" s="116" t="s">
        <v>127</v>
      </c>
      <c r="F2195" s="118">
        <v>0.27339999999999998</v>
      </c>
      <c r="G2195" s="119">
        <v>30.33</v>
      </c>
      <c r="H2195" s="119">
        <v>8.2899999999999991</v>
      </c>
    </row>
    <row r="2196" spans="1:8">
      <c r="B2196" s="116" t="s">
        <v>852</v>
      </c>
      <c r="C2196" s="117" t="s">
        <v>853</v>
      </c>
      <c r="D2196" s="116" t="s">
        <v>125</v>
      </c>
      <c r="E2196" s="116" t="s">
        <v>127</v>
      </c>
      <c r="F2196" s="118">
        <v>8.6199999999999999E-2</v>
      </c>
      <c r="G2196" s="119">
        <v>23.4</v>
      </c>
      <c r="H2196" s="119">
        <v>2.02</v>
      </c>
    </row>
    <row r="2197" spans="1:8" ht="12.75" customHeight="1">
      <c r="B2197" s="103"/>
      <c r="C2197" s="103"/>
      <c r="D2197" s="103"/>
      <c r="E2197" s="103"/>
      <c r="F2197" s="408" t="s">
        <v>837</v>
      </c>
      <c r="G2197" s="408"/>
      <c r="H2197" s="120">
        <v>10.31</v>
      </c>
    </row>
    <row r="2198" spans="1:8" ht="12.75" customHeight="1">
      <c r="B2198" s="103"/>
      <c r="C2198" s="103"/>
      <c r="D2198" s="103"/>
      <c r="E2198" s="103"/>
      <c r="F2198" s="409" t="s">
        <v>585</v>
      </c>
      <c r="G2198" s="409"/>
      <c r="H2198" s="101">
        <v>168.68</v>
      </c>
    </row>
    <row r="2199" spans="1:8">
      <c r="B2199" s="142"/>
      <c r="C2199" s="142"/>
      <c r="D2199" s="142"/>
      <c r="E2199" s="142"/>
      <c r="F2199" s="410"/>
      <c r="G2199" s="410"/>
      <c r="H2199" s="410"/>
    </row>
    <row r="2200" spans="1:8" s="245" customFormat="1" ht="12.75" customHeight="1">
      <c r="A2200" s="179" t="s">
        <v>1602</v>
      </c>
      <c r="B2200" s="179">
        <f>VLOOKUP(A2200,ORÇAMENTO!$A$15:$F$743,2,FALSE)</f>
        <v>102176</v>
      </c>
      <c r="C2200" s="404" t="str">
        <f>VLOOKUP(B2200,ORÇAMENTO!$B$15:$F$743,2,FALSE)</f>
        <v>INSTALAÇÃO DE VIDRO LAMINADO, E = 8 MM (4+4), ENCAIXADO EM PERFIL U (FECHAMENTO LATERAL E TETO)</v>
      </c>
      <c r="D2200" s="405"/>
      <c r="E2200" s="405"/>
      <c r="F2200" s="405"/>
      <c r="G2200" s="406"/>
      <c r="H2200" s="121" t="str">
        <f>VLOOKUP(B2200,ORÇAMENTO!$B$15:$F$743,4,FALSE)</f>
        <v>M2</v>
      </c>
    </row>
    <row r="2201" spans="1:8">
      <c r="B2201" s="407" t="s">
        <v>820</v>
      </c>
      <c r="C2201" s="407"/>
      <c r="D2201" s="102" t="s">
        <v>806</v>
      </c>
      <c r="E2201" s="102" t="s">
        <v>807</v>
      </c>
      <c r="F2201" s="102" t="s">
        <v>808</v>
      </c>
      <c r="G2201" s="102" t="s">
        <v>809</v>
      </c>
      <c r="H2201" s="102" t="s">
        <v>810</v>
      </c>
    </row>
    <row r="2202" spans="1:8" ht="25.5">
      <c r="B2202" s="116" t="s">
        <v>2470</v>
      </c>
      <c r="C2202" s="117" t="s">
        <v>2471</v>
      </c>
      <c r="D2202" s="116" t="s">
        <v>125</v>
      </c>
      <c r="E2202" s="116" t="s">
        <v>150</v>
      </c>
      <c r="F2202" s="118">
        <v>2.1960000000000002</v>
      </c>
      <c r="G2202" s="119">
        <v>0.39</v>
      </c>
      <c r="H2202" s="119">
        <v>0.86</v>
      </c>
    </row>
    <row r="2203" spans="1:8" ht="25.5">
      <c r="B2203" s="116" t="s">
        <v>2357</v>
      </c>
      <c r="C2203" s="117" t="s">
        <v>2358</v>
      </c>
      <c r="D2203" s="116" t="s">
        <v>125</v>
      </c>
      <c r="E2203" s="116" t="s">
        <v>180</v>
      </c>
      <c r="F2203" s="118">
        <v>2.992</v>
      </c>
      <c r="G2203" s="119">
        <v>2.5499999999999998</v>
      </c>
      <c r="H2203" s="119">
        <v>7.63</v>
      </c>
    </row>
    <row r="2204" spans="1:8">
      <c r="B2204" s="116" t="s">
        <v>2460</v>
      </c>
      <c r="C2204" s="117" t="s">
        <v>2461</v>
      </c>
      <c r="D2204" s="116" t="s">
        <v>125</v>
      </c>
      <c r="E2204" s="116" t="s">
        <v>217</v>
      </c>
      <c r="F2204" s="118">
        <v>0.96399999999999997</v>
      </c>
      <c r="G2204" s="119">
        <v>41.48</v>
      </c>
      <c r="H2204" s="119">
        <v>39.99</v>
      </c>
    </row>
    <row r="2205" spans="1:8">
      <c r="B2205" s="116" t="s">
        <v>2462</v>
      </c>
      <c r="C2205" s="117" t="s">
        <v>2463</v>
      </c>
      <c r="D2205" s="116" t="s">
        <v>125</v>
      </c>
      <c r="E2205" s="116" t="s">
        <v>180</v>
      </c>
      <c r="F2205" s="118">
        <v>3.4159999999999999</v>
      </c>
      <c r="G2205" s="119">
        <v>17</v>
      </c>
      <c r="H2205" s="119">
        <v>58.07</v>
      </c>
    </row>
    <row r="2206" spans="1:8" ht="25.5">
      <c r="B2206" s="116" t="s">
        <v>2466</v>
      </c>
      <c r="C2206" s="117" t="s">
        <v>2467</v>
      </c>
      <c r="D2206" s="116" t="s">
        <v>125</v>
      </c>
      <c r="E2206" s="116" t="s">
        <v>145</v>
      </c>
      <c r="F2206" s="118">
        <v>1</v>
      </c>
      <c r="G2206" s="119">
        <v>670.25</v>
      </c>
      <c r="H2206" s="119">
        <v>670.25</v>
      </c>
    </row>
    <row r="2207" spans="1:8">
      <c r="B2207" s="103"/>
      <c r="C2207" s="103"/>
      <c r="D2207" s="103"/>
      <c r="E2207" s="103"/>
      <c r="F2207" s="408" t="s">
        <v>831</v>
      </c>
      <c r="G2207" s="408"/>
      <c r="H2207" s="120">
        <v>776.8</v>
      </c>
    </row>
    <row r="2208" spans="1:8" ht="12.75" customHeight="1">
      <c r="B2208" s="407" t="s">
        <v>834</v>
      </c>
      <c r="C2208" s="407"/>
      <c r="D2208" s="102" t="s">
        <v>806</v>
      </c>
      <c r="E2208" s="102" t="s">
        <v>807</v>
      </c>
      <c r="F2208" s="102" t="s">
        <v>808</v>
      </c>
      <c r="G2208" s="102" t="s">
        <v>809</v>
      </c>
      <c r="H2208" s="102" t="s">
        <v>810</v>
      </c>
    </row>
    <row r="2209" spans="1:8">
      <c r="B2209" s="116" t="s">
        <v>852</v>
      </c>
      <c r="C2209" s="117" t="s">
        <v>853</v>
      </c>
      <c r="D2209" s="116" t="s">
        <v>125</v>
      </c>
      <c r="E2209" s="116" t="s">
        <v>127</v>
      </c>
      <c r="F2209" s="118">
        <v>1.619</v>
      </c>
      <c r="G2209" s="119">
        <v>23.4</v>
      </c>
      <c r="H2209" s="119">
        <v>37.880000000000003</v>
      </c>
    </row>
    <row r="2210" spans="1:8">
      <c r="B2210" s="116" t="s">
        <v>2385</v>
      </c>
      <c r="C2210" s="117" t="s">
        <v>901</v>
      </c>
      <c r="D2210" s="116" t="s">
        <v>125</v>
      </c>
      <c r="E2210" s="116" t="s">
        <v>127</v>
      </c>
      <c r="F2210" s="118">
        <v>1.6659999999999999</v>
      </c>
      <c r="G2210" s="119">
        <v>28.69</v>
      </c>
      <c r="H2210" s="119">
        <v>47.8</v>
      </c>
    </row>
    <row r="2211" spans="1:8" ht="12.75" customHeight="1">
      <c r="B2211" s="103"/>
      <c r="C2211" s="103"/>
      <c r="D2211" s="103"/>
      <c r="E2211" s="103"/>
      <c r="F2211" s="408" t="s">
        <v>837</v>
      </c>
      <c r="G2211" s="408"/>
      <c r="H2211" s="120">
        <v>85.68</v>
      </c>
    </row>
    <row r="2212" spans="1:8" ht="12.75" customHeight="1">
      <c r="B2212" s="103"/>
      <c r="C2212" s="103"/>
      <c r="D2212" s="103"/>
      <c r="E2212" s="103"/>
      <c r="F2212" s="409" t="s">
        <v>585</v>
      </c>
      <c r="G2212" s="409"/>
      <c r="H2212" s="101">
        <v>862.44</v>
      </c>
    </row>
    <row r="2213" spans="1:8">
      <c r="B2213" s="142"/>
      <c r="C2213" s="142"/>
      <c r="D2213" s="142"/>
      <c r="E2213" s="142"/>
      <c r="F2213" s="410"/>
      <c r="G2213" s="410"/>
      <c r="H2213" s="410"/>
    </row>
    <row r="2214" spans="1:8" s="245" customFormat="1" ht="12.75" customHeight="1">
      <c r="A2214" s="179" t="s">
        <v>1605</v>
      </c>
      <c r="B2214" s="179">
        <f>VLOOKUP(A2214,ORÇAMENTO!$A$15:$F$743,2,FALSE)</f>
        <v>102176</v>
      </c>
      <c r="C2214" s="404" t="str">
        <f>VLOOKUP(B2214,ORÇAMENTO!$B$15:$F$743,2,FALSE)</f>
        <v>INSTALAÇÃO DE VIDRO LAMINADO, E = 8 MM (4+4), ENCAIXADO EM PERFIL U (FECHAMENTO LATERAL E TETO)</v>
      </c>
      <c r="D2214" s="405"/>
      <c r="E2214" s="405"/>
      <c r="F2214" s="405"/>
      <c r="G2214" s="406"/>
      <c r="H2214" s="121" t="str">
        <f>VLOOKUP(B2214,ORÇAMENTO!$B$15:$F$743,4,FALSE)</f>
        <v>M2</v>
      </c>
    </row>
    <row r="2215" spans="1:8">
      <c r="B2215" s="407" t="s">
        <v>820</v>
      </c>
      <c r="C2215" s="407"/>
      <c r="D2215" s="102" t="s">
        <v>806</v>
      </c>
      <c r="E2215" s="102" t="s">
        <v>807</v>
      </c>
      <c r="F2215" s="102" t="s">
        <v>808</v>
      </c>
      <c r="G2215" s="102" t="s">
        <v>809</v>
      </c>
      <c r="H2215" s="102" t="s">
        <v>810</v>
      </c>
    </row>
    <row r="2216" spans="1:8" ht="25.5">
      <c r="B2216" s="116" t="s">
        <v>2470</v>
      </c>
      <c r="C2216" s="117" t="s">
        <v>2471</v>
      </c>
      <c r="D2216" s="116" t="s">
        <v>125</v>
      </c>
      <c r="E2216" s="116" t="s">
        <v>150</v>
      </c>
      <c r="F2216" s="118">
        <v>2.1960000000000002</v>
      </c>
      <c r="G2216" s="119">
        <v>0.39</v>
      </c>
      <c r="H2216" s="119">
        <v>0.86</v>
      </c>
    </row>
    <row r="2217" spans="1:8" ht="25.5">
      <c r="B2217" s="116" t="s">
        <v>2357</v>
      </c>
      <c r="C2217" s="117" t="s">
        <v>2358</v>
      </c>
      <c r="D2217" s="116" t="s">
        <v>125</v>
      </c>
      <c r="E2217" s="116" t="s">
        <v>180</v>
      </c>
      <c r="F2217" s="118">
        <v>2.992</v>
      </c>
      <c r="G2217" s="119">
        <v>2.5499999999999998</v>
      </c>
      <c r="H2217" s="119">
        <v>7.63</v>
      </c>
    </row>
    <row r="2218" spans="1:8">
      <c r="B2218" s="116" t="s">
        <v>2460</v>
      </c>
      <c r="C2218" s="117" t="s">
        <v>2461</v>
      </c>
      <c r="D2218" s="116" t="s">
        <v>125</v>
      </c>
      <c r="E2218" s="116" t="s">
        <v>217</v>
      </c>
      <c r="F2218" s="118">
        <v>0.96399999999999997</v>
      </c>
      <c r="G2218" s="119">
        <v>41.48</v>
      </c>
      <c r="H2218" s="119">
        <v>39.99</v>
      </c>
    </row>
    <row r="2219" spans="1:8">
      <c r="B2219" s="116" t="s">
        <v>2462</v>
      </c>
      <c r="C2219" s="117" t="s">
        <v>2463</v>
      </c>
      <c r="D2219" s="116" t="s">
        <v>125</v>
      </c>
      <c r="E2219" s="116" t="s">
        <v>180</v>
      </c>
      <c r="F2219" s="118">
        <v>3.4159999999999999</v>
      </c>
      <c r="G2219" s="119">
        <v>17</v>
      </c>
      <c r="H2219" s="119">
        <v>58.07</v>
      </c>
    </row>
    <row r="2220" spans="1:8" ht="25.5">
      <c r="B2220" s="116" t="s">
        <v>2466</v>
      </c>
      <c r="C2220" s="117" t="s">
        <v>2467</v>
      </c>
      <c r="D2220" s="116" t="s">
        <v>125</v>
      </c>
      <c r="E2220" s="116" t="s">
        <v>145</v>
      </c>
      <c r="F2220" s="118">
        <v>1</v>
      </c>
      <c r="G2220" s="119">
        <v>670.25</v>
      </c>
      <c r="H2220" s="119">
        <v>670.25</v>
      </c>
    </row>
    <row r="2221" spans="1:8">
      <c r="B2221" s="103"/>
      <c r="C2221" s="103"/>
      <c r="D2221" s="103"/>
      <c r="E2221" s="103"/>
      <c r="F2221" s="408" t="s">
        <v>831</v>
      </c>
      <c r="G2221" s="408"/>
      <c r="H2221" s="120">
        <v>776.8</v>
      </c>
    </row>
    <row r="2222" spans="1:8" ht="12.75" customHeight="1">
      <c r="B2222" s="407" t="s">
        <v>834</v>
      </c>
      <c r="C2222" s="407"/>
      <c r="D2222" s="102" t="s">
        <v>806</v>
      </c>
      <c r="E2222" s="102" t="s">
        <v>807</v>
      </c>
      <c r="F2222" s="102" t="s">
        <v>808</v>
      </c>
      <c r="G2222" s="102" t="s">
        <v>809</v>
      </c>
      <c r="H2222" s="102" t="s">
        <v>810</v>
      </c>
    </row>
    <row r="2223" spans="1:8">
      <c r="B2223" s="116" t="s">
        <v>852</v>
      </c>
      <c r="C2223" s="117" t="s">
        <v>853</v>
      </c>
      <c r="D2223" s="116" t="s">
        <v>125</v>
      </c>
      <c r="E2223" s="116" t="s">
        <v>127</v>
      </c>
      <c r="F2223" s="118">
        <v>1.619</v>
      </c>
      <c r="G2223" s="119">
        <v>23.4</v>
      </c>
      <c r="H2223" s="119">
        <v>37.880000000000003</v>
      </c>
    </row>
    <row r="2224" spans="1:8">
      <c r="B2224" s="116" t="s">
        <v>2385</v>
      </c>
      <c r="C2224" s="117" t="s">
        <v>901</v>
      </c>
      <c r="D2224" s="116" t="s">
        <v>125</v>
      </c>
      <c r="E2224" s="116" t="s">
        <v>127</v>
      </c>
      <c r="F2224" s="118">
        <v>1.6659999999999999</v>
      </c>
      <c r="G2224" s="119">
        <v>28.69</v>
      </c>
      <c r="H2224" s="119">
        <v>47.8</v>
      </c>
    </row>
    <row r="2225" spans="1:8" ht="12.75" customHeight="1">
      <c r="B2225" s="103"/>
      <c r="C2225" s="103"/>
      <c r="D2225" s="103"/>
      <c r="E2225" s="103"/>
      <c r="F2225" s="408" t="s">
        <v>837</v>
      </c>
      <c r="G2225" s="408"/>
      <c r="H2225" s="120">
        <v>85.68</v>
      </c>
    </row>
    <row r="2226" spans="1:8" ht="12.75" customHeight="1">
      <c r="B2226" s="103"/>
      <c r="C2226" s="103"/>
      <c r="D2226" s="103"/>
      <c r="E2226" s="103"/>
      <c r="F2226" s="409" t="s">
        <v>585</v>
      </c>
      <c r="G2226" s="409"/>
      <c r="H2226" s="101">
        <v>862.44</v>
      </c>
    </row>
    <row r="2227" spans="1:8">
      <c r="B2227" s="142"/>
      <c r="C2227" s="142"/>
      <c r="D2227" s="142"/>
      <c r="E2227" s="142"/>
      <c r="F2227" s="410"/>
      <c r="G2227" s="410"/>
      <c r="H2227" s="410"/>
    </row>
    <row r="2228" spans="1:8" s="245" customFormat="1" ht="12.75" customHeight="1">
      <c r="A2228" s="179" t="s">
        <v>402</v>
      </c>
      <c r="B2228" s="179">
        <f>VLOOKUP(A2228,ORÇAMENTO!$A$15:$F$743,2,FALSE)</f>
        <v>98519</v>
      </c>
      <c r="C2228" s="404" t="str">
        <f>VLOOKUP(B2228,ORÇAMENTO!$B$15:$F$743,2,FALSE)</f>
        <v>REVOLVIMENTO E LIMPEZA MANUAL DE SOLO. AF_07/2024</v>
      </c>
      <c r="D2228" s="405"/>
      <c r="E2228" s="405"/>
      <c r="F2228" s="405"/>
      <c r="G2228" s="406"/>
      <c r="H2228" s="121" t="str">
        <f>VLOOKUP(B2228,ORÇAMENTO!$B$15:$F$743,4,FALSE)</f>
        <v>M2</v>
      </c>
    </row>
    <row r="2229" spans="1:8" ht="12.75" customHeight="1">
      <c r="B2229" s="407" t="s">
        <v>834</v>
      </c>
      <c r="C2229" s="407"/>
      <c r="D2229" s="102" t="s">
        <v>806</v>
      </c>
      <c r="E2229" s="102" t="s">
        <v>807</v>
      </c>
      <c r="F2229" s="102" t="s">
        <v>808</v>
      </c>
      <c r="G2229" s="102" t="s">
        <v>809</v>
      </c>
      <c r="H2229" s="102" t="s">
        <v>810</v>
      </c>
    </row>
    <row r="2230" spans="1:8">
      <c r="B2230" s="116" t="s">
        <v>2161</v>
      </c>
      <c r="C2230" s="117" t="s">
        <v>862</v>
      </c>
      <c r="D2230" s="116" t="s">
        <v>125</v>
      </c>
      <c r="E2230" s="116" t="s">
        <v>127</v>
      </c>
      <c r="F2230" s="118">
        <v>2.8000000000000001E-2</v>
      </c>
      <c r="G2230" s="119">
        <v>27.63</v>
      </c>
      <c r="H2230" s="119">
        <v>0.77</v>
      </c>
    </row>
    <row r="2231" spans="1:8">
      <c r="B2231" s="116" t="s">
        <v>852</v>
      </c>
      <c r="C2231" s="117" t="s">
        <v>853</v>
      </c>
      <c r="D2231" s="116" t="s">
        <v>125</v>
      </c>
      <c r="E2231" s="116" t="s">
        <v>127</v>
      </c>
      <c r="F2231" s="118">
        <v>0.14000000000000001</v>
      </c>
      <c r="G2231" s="119">
        <v>23.4</v>
      </c>
      <c r="H2231" s="119">
        <v>3.28</v>
      </c>
    </row>
    <row r="2232" spans="1:8" ht="12.75" customHeight="1">
      <c r="B2232" s="103"/>
      <c r="C2232" s="103"/>
      <c r="D2232" s="103"/>
      <c r="E2232" s="103"/>
      <c r="F2232" s="408" t="s">
        <v>837</v>
      </c>
      <c r="G2232" s="408"/>
      <c r="H2232" s="120">
        <v>4.05</v>
      </c>
    </row>
    <row r="2233" spans="1:8" ht="12.75" customHeight="1">
      <c r="B2233" s="103"/>
      <c r="C2233" s="103"/>
      <c r="D2233" s="103"/>
      <c r="E2233" s="103"/>
      <c r="F2233" s="409" t="s">
        <v>585</v>
      </c>
      <c r="G2233" s="409"/>
      <c r="H2233" s="101">
        <v>4.04</v>
      </c>
    </row>
    <row r="2234" spans="1:8">
      <c r="B2234" s="142"/>
      <c r="C2234" s="142"/>
      <c r="D2234" s="142"/>
      <c r="E2234" s="142"/>
      <c r="F2234" s="410"/>
      <c r="G2234" s="410"/>
      <c r="H2234" s="410"/>
    </row>
    <row r="2235" spans="1:8" s="245" customFormat="1" ht="12.75" customHeight="1">
      <c r="A2235" s="179" t="s">
        <v>403</v>
      </c>
      <c r="B2235" s="179">
        <f>VLOOKUP(A2235,ORÇAMENTO!$A$15:$F$743,2,FALSE)</f>
        <v>103946</v>
      </c>
      <c r="C2235" s="404" t="str">
        <f>VLOOKUP(B2235,ORÇAMENTO!$B$15:$F$743,2,FALSE)</f>
        <v>PLANTIO DE GRAMA ESMERALDA OU SÃO CARLOS OU CURITIBANA, EM PLACAS. AF_07/2024</v>
      </c>
      <c r="D2235" s="405"/>
      <c r="E2235" s="405"/>
      <c r="F2235" s="405"/>
      <c r="G2235" s="406"/>
      <c r="H2235" s="121" t="str">
        <f>VLOOKUP(B2235,ORÇAMENTO!$B$15:$F$743,4,FALSE)</f>
        <v>M2</v>
      </c>
    </row>
    <row r="2236" spans="1:8">
      <c r="B2236" s="407" t="s">
        <v>820</v>
      </c>
      <c r="C2236" s="407"/>
      <c r="D2236" s="102" t="s">
        <v>806</v>
      </c>
      <c r="E2236" s="102" t="s">
        <v>807</v>
      </c>
      <c r="F2236" s="102" t="s">
        <v>808</v>
      </c>
      <c r="G2236" s="102" t="s">
        <v>809</v>
      </c>
      <c r="H2236" s="102" t="s">
        <v>810</v>
      </c>
    </row>
    <row r="2237" spans="1:8">
      <c r="B2237" s="116" t="s">
        <v>2472</v>
      </c>
      <c r="C2237" s="117" t="s">
        <v>2473</v>
      </c>
      <c r="D2237" s="116" t="s">
        <v>125</v>
      </c>
      <c r="E2237" s="116" t="s">
        <v>145</v>
      </c>
      <c r="F2237" s="118">
        <v>1</v>
      </c>
      <c r="G2237" s="119">
        <v>18</v>
      </c>
      <c r="H2237" s="119">
        <v>18</v>
      </c>
    </row>
    <row r="2238" spans="1:8">
      <c r="B2238" s="103"/>
      <c r="C2238" s="103"/>
      <c r="D2238" s="103"/>
      <c r="E2238" s="103"/>
      <c r="F2238" s="408" t="s">
        <v>831</v>
      </c>
      <c r="G2238" s="408"/>
      <c r="H2238" s="120">
        <v>18</v>
      </c>
    </row>
    <row r="2239" spans="1:8" ht="12.75" customHeight="1">
      <c r="B2239" s="407" t="s">
        <v>834</v>
      </c>
      <c r="C2239" s="407"/>
      <c r="D2239" s="102" t="s">
        <v>806</v>
      </c>
      <c r="E2239" s="102" t="s">
        <v>807</v>
      </c>
      <c r="F2239" s="102" t="s">
        <v>808</v>
      </c>
      <c r="G2239" s="102" t="s">
        <v>809</v>
      </c>
      <c r="H2239" s="102" t="s">
        <v>810</v>
      </c>
    </row>
    <row r="2240" spans="1:8">
      <c r="B2240" s="116" t="s">
        <v>2161</v>
      </c>
      <c r="C2240" s="117" t="s">
        <v>862</v>
      </c>
      <c r="D2240" s="116" t="s">
        <v>125</v>
      </c>
      <c r="E2240" s="116" t="s">
        <v>127</v>
      </c>
      <c r="F2240" s="118">
        <v>2.7699999999999999E-2</v>
      </c>
      <c r="G2240" s="119">
        <v>27.63</v>
      </c>
      <c r="H2240" s="119">
        <v>0.77</v>
      </c>
    </row>
    <row r="2241" spans="1:8">
      <c r="B2241" s="116" t="s">
        <v>852</v>
      </c>
      <c r="C2241" s="117" t="s">
        <v>853</v>
      </c>
      <c r="D2241" s="116" t="s">
        <v>125</v>
      </c>
      <c r="E2241" s="116" t="s">
        <v>127</v>
      </c>
      <c r="F2241" s="118">
        <v>0.1386</v>
      </c>
      <c r="G2241" s="119">
        <v>23.4</v>
      </c>
      <c r="H2241" s="119">
        <v>3.24</v>
      </c>
    </row>
    <row r="2242" spans="1:8" ht="12.75" customHeight="1">
      <c r="B2242" s="103"/>
      <c r="C2242" s="103"/>
      <c r="D2242" s="103"/>
      <c r="E2242" s="103"/>
      <c r="F2242" s="408" t="s">
        <v>837</v>
      </c>
      <c r="G2242" s="408"/>
      <c r="H2242" s="120">
        <v>4.01</v>
      </c>
    </row>
    <row r="2243" spans="1:8" ht="12.75" customHeight="1">
      <c r="B2243" s="103"/>
      <c r="C2243" s="103"/>
      <c r="D2243" s="103"/>
      <c r="E2243" s="103"/>
      <c r="F2243" s="409" t="s">
        <v>585</v>
      </c>
      <c r="G2243" s="409"/>
      <c r="H2243" s="101">
        <v>22</v>
      </c>
    </row>
    <row r="2244" spans="1:8">
      <c r="B2244" s="142"/>
      <c r="C2244" s="142"/>
      <c r="D2244" s="142"/>
      <c r="E2244" s="142"/>
      <c r="F2244" s="410"/>
      <c r="G2244" s="410"/>
      <c r="H2244" s="410"/>
    </row>
    <row r="2245" spans="1:8" s="245" customFormat="1" ht="12.75" customHeight="1">
      <c r="A2245" s="179" t="s">
        <v>1784</v>
      </c>
      <c r="B2245" s="179">
        <f>VLOOKUP(A2245,ORÇAMENTO!$A$15:$F$743,2,FALSE)</f>
        <v>98520</v>
      </c>
      <c r="C2245" s="404" t="str">
        <f>VLOOKUP(B2245,ORÇAMENTO!$B$15:$F$743,2,FALSE)</f>
        <v>APLICAÇÃO DE ADUBO EM SOLO. AF_07/2024</v>
      </c>
      <c r="D2245" s="405"/>
      <c r="E2245" s="405"/>
      <c r="F2245" s="405"/>
      <c r="G2245" s="406"/>
      <c r="H2245" s="121" t="str">
        <f>VLOOKUP(B2245,ORÇAMENTO!$B$15:$F$743,4,FALSE)</f>
        <v>M2</v>
      </c>
    </row>
    <row r="2246" spans="1:8">
      <c r="B2246" s="407" t="s">
        <v>820</v>
      </c>
      <c r="C2246" s="407"/>
      <c r="D2246" s="102" t="s">
        <v>806</v>
      </c>
      <c r="E2246" s="102" t="s">
        <v>807</v>
      </c>
      <c r="F2246" s="102" t="s">
        <v>808</v>
      </c>
      <c r="G2246" s="102" t="s">
        <v>809</v>
      </c>
      <c r="H2246" s="102" t="s">
        <v>810</v>
      </c>
    </row>
    <row r="2247" spans="1:8">
      <c r="B2247" s="116" t="s">
        <v>2474</v>
      </c>
      <c r="C2247" s="117" t="s">
        <v>2475</v>
      </c>
      <c r="D2247" s="116" t="s">
        <v>125</v>
      </c>
      <c r="E2247" s="116" t="s">
        <v>217</v>
      </c>
      <c r="F2247" s="118">
        <v>0.125</v>
      </c>
      <c r="G2247" s="119">
        <v>2.88</v>
      </c>
      <c r="H2247" s="119">
        <v>0.36</v>
      </c>
    </row>
    <row r="2248" spans="1:8">
      <c r="B2248" s="116" t="s">
        <v>2476</v>
      </c>
      <c r="C2248" s="117" t="s">
        <v>2477</v>
      </c>
      <c r="D2248" s="116" t="s">
        <v>125</v>
      </c>
      <c r="E2248" s="116" t="s">
        <v>217</v>
      </c>
      <c r="F2248" s="118">
        <v>2.6526000000000001</v>
      </c>
      <c r="G2248" s="119">
        <v>1.28</v>
      </c>
      <c r="H2248" s="119">
        <v>3.4</v>
      </c>
    </row>
    <row r="2249" spans="1:8">
      <c r="B2249" s="103"/>
      <c r="C2249" s="103"/>
      <c r="D2249" s="103"/>
      <c r="E2249" s="103"/>
      <c r="F2249" s="408" t="s">
        <v>831</v>
      </c>
      <c r="G2249" s="408"/>
      <c r="H2249" s="120">
        <v>3.76</v>
      </c>
    </row>
    <row r="2250" spans="1:8" ht="12.75" customHeight="1">
      <c r="B2250" s="407" t="s">
        <v>834</v>
      </c>
      <c r="C2250" s="407"/>
      <c r="D2250" s="102" t="s">
        <v>806</v>
      </c>
      <c r="E2250" s="102" t="s">
        <v>807</v>
      </c>
      <c r="F2250" s="102" t="s">
        <v>808</v>
      </c>
      <c r="G2250" s="102" t="s">
        <v>809</v>
      </c>
      <c r="H2250" s="102" t="s">
        <v>810</v>
      </c>
    </row>
    <row r="2251" spans="1:8">
      <c r="B2251" s="116" t="s">
        <v>2161</v>
      </c>
      <c r="C2251" s="117" t="s">
        <v>862</v>
      </c>
      <c r="D2251" s="116" t="s">
        <v>125</v>
      </c>
      <c r="E2251" s="116" t="s">
        <v>127</v>
      </c>
      <c r="F2251" s="118">
        <v>1.12E-2</v>
      </c>
      <c r="G2251" s="119">
        <v>27.63</v>
      </c>
      <c r="H2251" s="119">
        <v>0.31</v>
      </c>
    </row>
    <row r="2252" spans="1:8">
      <c r="B2252" s="116" t="s">
        <v>852</v>
      </c>
      <c r="C2252" s="117" t="s">
        <v>853</v>
      </c>
      <c r="D2252" s="116" t="s">
        <v>125</v>
      </c>
      <c r="E2252" s="116" t="s">
        <v>127</v>
      </c>
      <c r="F2252" s="118">
        <v>5.5800000000000002E-2</v>
      </c>
      <c r="G2252" s="119">
        <v>23.4</v>
      </c>
      <c r="H2252" s="119">
        <v>1.31</v>
      </c>
    </row>
    <row r="2253" spans="1:8" ht="12.75" customHeight="1">
      <c r="B2253" s="103"/>
      <c r="C2253" s="103"/>
      <c r="D2253" s="103"/>
      <c r="E2253" s="103"/>
      <c r="F2253" s="408" t="s">
        <v>837</v>
      </c>
      <c r="G2253" s="408"/>
      <c r="H2253" s="120">
        <v>1.62</v>
      </c>
    </row>
    <row r="2254" spans="1:8" ht="12.75" customHeight="1">
      <c r="B2254" s="103"/>
      <c r="C2254" s="103"/>
      <c r="D2254" s="103"/>
      <c r="E2254" s="103"/>
      <c r="F2254" s="409" t="s">
        <v>585</v>
      </c>
      <c r="G2254" s="409"/>
      <c r="H2254" s="101">
        <v>5.35</v>
      </c>
    </row>
    <row r="2255" spans="1:8">
      <c r="B2255" s="142"/>
      <c r="C2255" s="142"/>
      <c r="D2255" s="142"/>
      <c r="E2255" s="142"/>
      <c r="F2255" s="410"/>
      <c r="G2255" s="410"/>
      <c r="H2255" s="410"/>
    </row>
    <row r="2256" spans="1:8">
      <c r="B2256" s="142"/>
      <c r="C2256" s="142"/>
      <c r="D2256" s="142"/>
      <c r="E2256" s="142"/>
      <c r="F2256" s="410"/>
      <c r="G2256" s="410"/>
      <c r="H2256" s="410"/>
    </row>
    <row r="2257" spans="1:8" s="245" customFormat="1" ht="12.75" customHeight="1">
      <c r="A2257" s="179" t="s">
        <v>1787</v>
      </c>
      <c r="B2257" s="179">
        <f>VLOOKUP(A2257,ORÇAMENTO!$A$15:$F$743,2,FALSE)</f>
        <v>103307</v>
      </c>
      <c r="C2257" s="404" t="str">
        <f>VLOOKUP(B2257,ORÇAMENTO!$B$15:$F$743,2,FALSE)</f>
        <v>INSTALAÇÃO DE LIXEIRA METÁLICA COM PINTURA ELETROSTÁTICA, SOBRE PISO DE CONCRETO. AF_11/2021</v>
      </c>
      <c r="D2257" s="405"/>
      <c r="E2257" s="405"/>
      <c r="F2257" s="405"/>
      <c r="G2257" s="406"/>
      <c r="H2257" s="121" t="str">
        <f>VLOOKUP(B2257,ORÇAMENTO!$B$15:$F$743,4,FALSE)</f>
        <v>UN</v>
      </c>
    </row>
    <row r="2258" spans="1:8" ht="12.75" customHeight="1">
      <c r="B2258" s="407" t="s">
        <v>2121</v>
      </c>
      <c r="C2258" s="407"/>
      <c r="D2258" s="102" t="s">
        <v>806</v>
      </c>
      <c r="E2258" s="102" t="s">
        <v>807</v>
      </c>
      <c r="F2258" s="102" t="s">
        <v>808</v>
      </c>
      <c r="G2258" s="102" t="s">
        <v>809</v>
      </c>
      <c r="H2258" s="102" t="s">
        <v>810</v>
      </c>
    </row>
    <row r="2259" spans="1:8" ht="25.5">
      <c r="B2259" s="116" t="s">
        <v>2478</v>
      </c>
      <c r="C2259" s="117" t="s">
        <v>2479</v>
      </c>
      <c r="D2259" s="116" t="s">
        <v>125</v>
      </c>
      <c r="E2259" s="116" t="s">
        <v>2124</v>
      </c>
      <c r="F2259" s="118">
        <v>0.25850000000000001</v>
      </c>
      <c r="G2259" s="119">
        <v>27.87</v>
      </c>
      <c r="H2259" s="119">
        <v>7.2</v>
      </c>
    </row>
    <row r="2260" spans="1:8" ht="25.5">
      <c r="B2260" s="116" t="s">
        <v>2480</v>
      </c>
      <c r="C2260" s="117" t="s">
        <v>2481</v>
      </c>
      <c r="D2260" s="116" t="s">
        <v>125</v>
      </c>
      <c r="E2260" s="116" t="s">
        <v>2127</v>
      </c>
      <c r="F2260" s="118">
        <v>7.6799999999999993E-2</v>
      </c>
      <c r="G2260" s="119">
        <v>30.06</v>
      </c>
      <c r="H2260" s="119">
        <v>2.31</v>
      </c>
    </row>
    <row r="2261" spans="1:8" ht="12.75" customHeight="1">
      <c r="B2261" s="103"/>
      <c r="C2261" s="103"/>
      <c r="D2261" s="103"/>
      <c r="E2261" s="103"/>
      <c r="F2261" s="408" t="s">
        <v>2128</v>
      </c>
      <c r="G2261" s="408"/>
      <c r="H2261" s="120">
        <v>9.51</v>
      </c>
    </row>
    <row r="2262" spans="1:8">
      <c r="B2262" s="407" t="s">
        <v>820</v>
      </c>
      <c r="C2262" s="407"/>
      <c r="D2262" s="102" t="s">
        <v>806</v>
      </c>
      <c r="E2262" s="102" t="s">
        <v>807</v>
      </c>
      <c r="F2262" s="102" t="s">
        <v>808</v>
      </c>
      <c r="G2262" s="102" t="s">
        <v>809</v>
      </c>
      <c r="H2262" s="102" t="s">
        <v>810</v>
      </c>
    </row>
    <row r="2263" spans="1:8" ht="38.25">
      <c r="B2263" s="116" t="s">
        <v>2482</v>
      </c>
      <c r="C2263" s="117" t="s">
        <v>2483</v>
      </c>
      <c r="D2263" s="116" t="s">
        <v>125</v>
      </c>
      <c r="E2263" s="116" t="s">
        <v>150</v>
      </c>
      <c r="F2263" s="118">
        <v>1</v>
      </c>
      <c r="G2263" s="119">
        <v>1235.9100000000001</v>
      </c>
      <c r="H2263" s="119">
        <v>1235.9100000000001</v>
      </c>
    </row>
    <row r="2264" spans="1:8">
      <c r="B2264" s="116" t="s">
        <v>2410</v>
      </c>
      <c r="C2264" s="117" t="s">
        <v>2411</v>
      </c>
      <c r="D2264" s="116" t="s">
        <v>125</v>
      </c>
      <c r="E2264" s="116" t="s">
        <v>174</v>
      </c>
      <c r="F2264" s="118">
        <v>1.1999999999999999E-3</v>
      </c>
      <c r="G2264" s="119">
        <v>197.39</v>
      </c>
      <c r="H2264" s="119">
        <v>0.24</v>
      </c>
    </row>
    <row r="2265" spans="1:8">
      <c r="B2265" s="103"/>
      <c r="C2265" s="103"/>
      <c r="D2265" s="103"/>
      <c r="E2265" s="103"/>
      <c r="F2265" s="408" t="s">
        <v>831</v>
      </c>
      <c r="G2265" s="408"/>
      <c r="H2265" s="120">
        <v>1236.1500000000001</v>
      </c>
    </row>
    <row r="2266" spans="1:8" ht="12.75" customHeight="1">
      <c r="B2266" s="407" t="s">
        <v>834</v>
      </c>
      <c r="C2266" s="407"/>
      <c r="D2266" s="102" t="s">
        <v>806</v>
      </c>
      <c r="E2266" s="102" t="s">
        <v>807</v>
      </c>
      <c r="F2266" s="102" t="s">
        <v>808</v>
      </c>
      <c r="G2266" s="102" t="s">
        <v>809</v>
      </c>
      <c r="H2266" s="102" t="s">
        <v>810</v>
      </c>
    </row>
    <row r="2267" spans="1:8">
      <c r="B2267" s="116" t="s">
        <v>873</v>
      </c>
      <c r="C2267" s="117" t="s">
        <v>874</v>
      </c>
      <c r="D2267" s="116" t="s">
        <v>125</v>
      </c>
      <c r="E2267" s="116" t="s">
        <v>127</v>
      </c>
      <c r="F2267" s="118">
        <v>1.8461000000000001</v>
      </c>
      <c r="G2267" s="119">
        <v>31.1</v>
      </c>
      <c r="H2267" s="119">
        <v>57.41</v>
      </c>
    </row>
    <row r="2268" spans="1:8">
      <c r="B2268" s="116" t="s">
        <v>852</v>
      </c>
      <c r="C2268" s="117" t="s">
        <v>853</v>
      </c>
      <c r="D2268" s="116" t="s">
        <v>125</v>
      </c>
      <c r="E2268" s="116" t="s">
        <v>127</v>
      </c>
      <c r="F2268" s="118">
        <v>1.2307999999999999</v>
      </c>
      <c r="G2268" s="119">
        <v>23.4</v>
      </c>
      <c r="H2268" s="119">
        <v>28.8</v>
      </c>
    </row>
    <row r="2269" spans="1:8" ht="12.75" customHeight="1">
      <c r="B2269" s="103"/>
      <c r="C2269" s="103"/>
      <c r="D2269" s="103"/>
      <c r="E2269" s="103"/>
      <c r="F2269" s="408" t="s">
        <v>837</v>
      </c>
      <c r="G2269" s="408"/>
      <c r="H2269" s="120">
        <v>86.21</v>
      </c>
    </row>
    <row r="2270" spans="1:8">
      <c r="B2270" s="407" t="s">
        <v>813</v>
      </c>
      <c r="C2270" s="407"/>
      <c r="D2270" s="102" t="s">
        <v>806</v>
      </c>
      <c r="E2270" s="102" t="s">
        <v>807</v>
      </c>
      <c r="F2270" s="102" t="s">
        <v>808</v>
      </c>
      <c r="G2270" s="102" t="s">
        <v>809</v>
      </c>
      <c r="H2270" s="102" t="s">
        <v>810</v>
      </c>
    </row>
    <row r="2271" spans="1:8" ht="25.5">
      <c r="B2271" s="116" t="s">
        <v>2484</v>
      </c>
      <c r="C2271" s="117" t="s">
        <v>2485</v>
      </c>
      <c r="D2271" s="116" t="s">
        <v>125</v>
      </c>
      <c r="E2271" s="116" t="s">
        <v>174</v>
      </c>
      <c r="F2271" s="118">
        <v>1.6000000000000001E-3</v>
      </c>
      <c r="G2271" s="119">
        <v>743.04</v>
      </c>
      <c r="H2271" s="119">
        <v>1.19</v>
      </c>
    </row>
    <row r="2272" spans="1:8" ht="25.5">
      <c r="B2272" s="116" t="s">
        <v>2486</v>
      </c>
      <c r="C2272" s="117" t="s">
        <v>2487</v>
      </c>
      <c r="D2272" s="116" t="s">
        <v>125</v>
      </c>
      <c r="E2272" s="116" t="s">
        <v>174</v>
      </c>
      <c r="F2272" s="118">
        <v>2.2200000000000001E-2</v>
      </c>
      <c r="G2272" s="119">
        <v>881.54</v>
      </c>
      <c r="H2272" s="119">
        <v>19.57</v>
      </c>
    </row>
    <row r="2273" spans="1:8">
      <c r="B2273" s="103"/>
      <c r="C2273" s="103"/>
      <c r="D2273" s="103"/>
      <c r="E2273" s="103"/>
      <c r="F2273" s="408" t="s">
        <v>814</v>
      </c>
      <c r="G2273" s="408"/>
      <c r="H2273" s="120">
        <v>20.76</v>
      </c>
    </row>
    <row r="2274" spans="1:8" ht="12.75" customHeight="1">
      <c r="B2274" s="103"/>
      <c r="C2274" s="103"/>
      <c r="D2274" s="103"/>
      <c r="E2274" s="103"/>
      <c r="F2274" s="409" t="s">
        <v>585</v>
      </c>
      <c r="G2274" s="409"/>
      <c r="H2274" s="101">
        <v>1352.6</v>
      </c>
    </row>
    <row r="2275" spans="1:8">
      <c r="B2275" s="142"/>
      <c r="C2275" s="142"/>
      <c r="D2275" s="142"/>
      <c r="E2275" s="142"/>
      <c r="F2275" s="410"/>
      <c r="G2275" s="410"/>
      <c r="H2275" s="410"/>
    </row>
    <row r="2276" spans="1:8" s="245" customFormat="1" ht="12.75" customHeight="1">
      <c r="A2276" s="179" t="s">
        <v>1788</v>
      </c>
      <c r="B2276" s="179">
        <f>VLOOKUP(A2276,ORÇAMENTO!$A$15:$F$743,2,FALSE)</f>
        <v>98516</v>
      </c>
      <c r="C2276" s="404" t="str">
        <f>VLOOKUP(B2276,ORÇAMENTO!$B$15:$F$743,2,FALSE)</f>
        <v>PLANTIO DE PALMEIRA COM ALTURA DE MUDA MENOR OU IGUAL A 2,00 M . AF_07/2024</v>
      </c>
      <c r="D2276" s="405"/>
      <c r="E2276" s="405"/>
      <c r="F2276" s="405"/>
      <c r="G2276" s="406"/>
      <c r="H2276" s="121" t="str">
        <f>VLOOKUP(B2276,ORÇAMENTO!$B$15:$F$743,4,FALSE)</f>
        <v>UN</v>
      </c>
    </row>
    <row r="2277" spans="1:8" ht="12.75" customHeight="1">
      <c r="B2277" s="407" t="s">
        <v>2121</v>
      </c>
      <c r="C2277" s="407"/>
      <c r="D2277" s="102" t="s">
        <v>806</v>
      </c>
      <c r="E2277" s="102" t="s">
        <v>807</v>
      </c>
      <c r="F2277" s="102" t="s">
        <v>808</v>
      </c>
      <c r="G2277" s="102" t="s">
        <v>809</v>
      </c>
      <c r="H2277" s="102" t="s">
        <v>810</v>
      </c>
    </row>
    <row r="2278" spans="1:8" ht="38.25">
      <c r="B2278" s="116" t="s">
        <v>2488</v>
      </c>
      <c r="C2278" s="117" t="s">
        <v>2489</v>
      </c>
      <c r="D2278" s="116" t="s">
        <v>125</v>
      </c>
      <c r="E2278" s="116" t="s">
        <v>2124</v>
      </c>
      <c r="F2278" s="118">
        <v>0.87809999999999999</v>
      </c>
      <c r="G2278" s="119">
        <v>63.96</v>
      </c>
      <c r="H2278" s="119">
        <v>56.16</v>
      </c>
    </row>
    <row r="2279" spans="1:8" ht="38.25">
      <c r="B2279" s="116" t="s">
        <v>2490</v>
      </c>
      <c r="C2279" s="117" t="s">
        <v>2491</v>
      </c>
      <c r="D2279" s="116" t="s">
        <v>125</v>
      </c>
      <c r="E2279" s="116" t="s">
        <v>2127</v>
      </c>
      <c r="F2279" s="118">
        <v>0.24740000000000001</v>
      </c>
      <c r="G2279" s="119">
        <v>232.73</v>
      </c>
      <c r="H2279" s="119">
        <v>57.58</v>
      </c>
    </row>
    <row r="2280" spans="1:8" ht="12.75" customHeight="1">
      <c r="B2280" s="103"/>
      <c r="C2280" s="103"/>
      <c r="D2280" s="103"/>
      <c r="E2280" s="103"/>
      <c r="F2280" s="408" t="s">
        <v>2128</v>
      </c>
      <c r="G2280" s="408"/>
      <c r="H2280" s="120">
        <v>113.74</v>
      </c>
    </row>
    <row r="2281" spans="1:8">
      <c r="B2281" s="407" t="s">
        <v>820</v>
      </c>
      <c r="C2281" s="407"/>
      <c r="D2281" s="102" t="s">
        <v>806</v>
      </c>
      <c r="E2281" s="102" t="s">
        <v>807</v>
      </c>
      <c r="F2281" s="102" t="s">
        <v>808</v>
      </c>
      <c r="G2281" s="102" t="s">
        <v>809</v>
      </c>
      <c r="H2281" s="102" t="s">
        <v>810</v>
      </c>
    </row>
    <row r="2282" spans="1:8">
      <c r="B2282" s="116" t="s">
        <v>2492</v>
      </c>
      <c r="C2282" s="117" t="s">
        <v>2493</v>
      </c>
      <c r="D2282" s="116" t="s">
        <v>125</v>
      </c>
      <c r="E2282" s="116" t="s">
        <v>150</v>
      </c>
      <c r="F2282" s="118">
        <v>1</v>
      </c>
      <c r="G2282" s="119">
        <v>107.75</v>
      </c>
      <c r="H2282" s="119">
        <v>107.75</v>
      </c>
    </row>
    <row r="2283" spans="1:8">
      <c r="B2283" s="103"/>
      <c r="C2283" s="103"/>
      <c r="D2283" s="103"/>
      <c r="E2283" s="103"/>
      <c r="F2283" s="408" t="s">
        <v>831</v>
      </c>
      <c r="G2283" s="408"/>
      <c r="H2283" s="120">
        <v>107.75</v>
      </c>
    </row>
    <row r="2284" spans="1:8" ht="12.75" customHeight="1">
      <c r="B2284" s="407" t="s">
        <v>834</v>
      </c>
      <c r="C2284" s="407"/>
      <c r="D2284" s="102" t="s">
        <v>806</v>
      </c>
      <c r="E2284" s="102" t="s">
        <v>807</v>
      </c>
      <c r="F2284" s="102" t="s">
        <v>808</v>
      </c>
      <c r="G2284" s="102" t="s">
        <v>809</v>
      </c>
      <c r="H2284" s="102" t="s">
        <v>810</v>
      </c>
    </row>
    <row r="2285" spans="1:8">
      <c r="B2285" s="116" t="s">
        <v>2161</v>
      </c>
      <c r="C2285" s="117" t="s">
        <v>862</v>
      </c>
      <c r="D2285" s="116" t="s">
        <v>125</v>
      </c>
      <c r="E2285" s="116" t="s">
        <v>127</v>
      </c>
      <c r="F2285" s="118">
        <v>0.61129999999999995</v>
      </c>
      <c r="G2285" s="119">
        <v>27.63</v>
      </c>
      <c r="H2285" s="119">
        <v>16.89</v>
      </c>
    </row>
    <row r="2286" spans="1:8">
      <c r="B2286" s="116" t="s">
        <v>852</v>
      </c>
      <c r="C2286" s="117" t="s">
        <v>853</v>
      </c>
      <c r="D2286" s="116" t="s">
        <v>125</v>
      </c>
      <c r="E2286" s="116" t="s">
        <v>127</v>
      </c>
      <c r="F2286" s="118">
        <v>3.0567000000000002</v>
      </c>
      <c r="G2286" s="119">
        <v>23.4</v>
      </c>
      <c r="H2286" s="119">
        <v>71.53</v>
      </c>
    </row>
    <row r="2287" spans="1:8" ht="12.75" customHeight="1">
      <c r="B2287" s="103"/>
      <c r="C2287" s="103"/>
      <c r="D2287" s="103"/>
      <c r="E2287" s="103"/>
      <c r="F2287" s="408" t="s">
        <v>837</v>
      </c>
      <c r="G2287" s="408"/>
      <c r="H2287" s="120">
        <v>88.42</v>
      </c>
    </row>
    <row r="2288" spans="1:8" ht="12.75" customHeight="1">
      <c r="B2288" s="103"/>
      <c r="C2288" s="103"/>
      <c r="D2288" s="103"/>
      <c r="E2288" s="103"/>
      <c r="F2288" s="409" t="s">
        <v>585</v>
      </c>
      <c r="G2288" s="409"/>
      <c r="H2288" s="101">
        <v>309.89</v>
      </c>
    </row>
    <row r="2289" spans="1:8">
      <c r="B2289" s="142"/>
      <c r="C2289" s="142"/>
      <c r="D2289" s="142"/>
      <c r="E2289" s="142"/>
      <c r="F2289" s="410"/>
      <c r="G2289" s="410"/>
      <c r="H2289" s="410"/>
    </row>
    <row r="2290" spans="1:8" s="245" customFormat="1" ht="12.75" customHeight="1">
      <c r="A2290" s="179" t="s">
        <v>1789</v>
      </c>
      <c r="B2290" s="179">
        <f>VLOOKUP(A2290,ORÇAMENTO!$A$15:$F$743,2,FALSE)</f>
        <v>98510</v>
      </c>
      <c r="C2290" s="404" t="str">
        <f>VLOOKUP(B2290,ORÇAMENTO!$B$15:$F$743,2,FALSE)</f>
        <v>PLANTIO DE ÁRVORE ORNAMENTAL AROEIRA COM ALTURA DE MUDA MENOR OU IGUAL A 2,00 M. AF_05/2018</v>
      </c>
      <c r="D2290" s="405"/>
      <c r="E2290" s="405"/>
      <c r="F2290" s="405"/>
      <c r="G2290" s="406"/>
      <c r="H2290" s="121" t="str">
        <f>VLOOKUP(B2290,ORÇAMENTO!$B$15:$F$743,4,FALSE)</f>
        <v>UN</v>
      </c>
    </row>
    <row r="2291" spans="1:8">
      <c r="B2291" s="407" t="s">
        <v>820</v>
      </c>
      <c r="C2291" s="407"/>
      <c r="D2291" s="102" t="s">
        <v>806</v>
      </c>
      <c r="E2291" s="102" t="s">
        <v>807</v>
      </c>
      <c r="F2291" s="102" t="s">
        <v>808</v>
      </c>
      <c r="G2291" s="102" t="s">
        <v>809</v>
      </c>
      <c r="H2291" s="102" t="s">
        <v>810</v>
      </c>
    </row>
    <row r="2292" spans="1:8" ht="25.5">
      <c r="B2292" s="116" t="s">
        <v>2494</v>
      </c>
      <c r="C2292" s="117" t="s">
        <v>2495</v>
      </c>
      <c r="D2292" s="116" t="s">
        <v>125</v>
      </c>
      <c r="E2292" s="116" t="s">
        <v>150</v>
      </c>
      <c r="F2292" s="118">
        <v>1</v>
      </c>
      <c r="G2292" s="119">
        <v>53.16</v>
      </c>
      <c r="H2292" s="119">
        <v>53.16</v>
      </c>
    </row>
    <row r="2293" spans="1:8">
      <c r="B2293" s="103"/>
      <c r="C2293" s="103"/>
      <c r="D2293" s="103"/>
      <c r="E2293" s="103"/>
      <c r="F2293" s="408" t="s">
        <v>831</v>
      </c>
      <c r="G2293" s="408"/>
      <c r="H2293" s="120">
        <v>53.16</v>
      </c>
    </row>
    <row r="2294" spans="1:8" ht="12.75" customHeight="1">
      <c r="B2294" s="407" t="s">
        <v>834</v>
      </c>
      <c r="C2294" s="407"/>
      <c r="D2294" s="102" t="s">
        <v>806</v>
      </c>
      <c r="E2294" s="102" t="s">
        <v>807</v>
      </c>
      <c r="F2294" s="102" t="s">
        <v>808</v>
      </c>
      <c r="G2294" s="102" t="s">
        <v>809</v>
      </c>
      <c r="H2294" s="102" t="s">
        <v>810</v>
      </c>
    </row>
    <row r="2295" spans="1:8">
      <c r="B2295" s="116" t="s">
        <v>2161</v>
      </c>
      <c r="C2295" s="117" t="s">
        <v>862</v>
      </c>
      <c r="D2295" s="116" t="s">
        <v>125</v>
      </c>
      <c r="E2295" s="116" t="s">
        <v>127</v>
      </c>
      <c r="F2295" s="118">
        <v>0.2117</v>
      </c>
      <c r="G2295" s="119">
        <v>27.63</v>
      </c>
      <c r="H2295" s="119">
        <v>5.85</v>
      </c>
    </row>
    <row r="2296" spans="1:8">
      <c r="B2296" s="116" t="s">
        <v>852</v>
      </c>
      <c r="C2296" s="117" t="s">
        <v>853</v>
      </c>
      <c r="D2296" s="116" t="s">
        <v>125</v>
      </c>
      <c r="E2296" s="116" t="s">
        <v>127</v>
      </c>
      <c r="F2296" s="118">
        <v>1.0584</v>
      </c>
      <c r="G2296" s="119">
        <v>23.4</v>
      </c>
      <c r="H2296" s="119">
        <v>24.77</v>
      </c>
    </row>
    <row r="2297" spans="1:8" ht="12.75" customHeight="1">
      <c r="B2297" s="103"/>
      <c r="C2297" s="103"/>
      <c r="D2297" s="103"/>
      <c r="E2297" s="103"/>
      <c r="F2297" s="408" t="s">
        <v>837</v>
      </c>
      <c r="G2297" s="408"/>
      <c r="H2297" s="120">
        <v>30.62</v>
      </c>
    </row>
    <row r="2298" spans="1:8" ht="12.75" customHeight="1">
      <c r="B2298" s="103"/>
      <c r="C2298" s="103"/>
      <c r="D2298" s="103"/>
      <c r="E2298" s="103"/>
      <c r="F2298" s="409" t="s">
        <v>585</v>
      </c>
      <c r="G2298" s="409"/>
      <c r="H2298" s="101">
        <v>83.76</v>
      </c>
    </row>
    <row r="2299" spans="1:8">
      <c r="B2299" s="142"/>
      <c r="C2299" s="142"/>
      <c r="D2299" s="142"/>
      <c r="E2299" s="142"/>
      <c r="F2299" s="410"/>
      <c r="G2299" s="410"/>
      <c r="H2299" s="410"/>
    </row>
    <row r="2300" spans="1:8" s="245" customFormat="1" ht="12.75" customHeight="1">
      <c r="A2300" s="179" t="s">
        <v>1790</v>
      </c>
      <c r="B2300" s="179">
        <f>VLOOKUP(A2300,ORÇAMENTO!$A$15:$F$743,2,FALSE)</f>
        <v>98510</v>
      </c>
      <c r="C2300" s="404" t="str">
        <f>VLOOKUP(B2300,ORÇAMENTO!$B$15:$F$743,2,FALSE)</f>
        <v>PLANTIO DE ÁRVORE ORNAMENTAL AROEIRA COM ALTURA DE MUDA MENOR OU IGUAL A 2,00 M. AF_05/2018</v>
      </c>
      <c r="D2300" s="405"/>
      <c r="E2300" s="405"/>
      <c r="F2300" s="405"/>
      <c r="G2300" s="406"/>
      <c r="H2300" s="121" t="str">
        <f>VLOOKUP(B2300,ORÇAMENTO!$B$15:$F$743,4,FALSE)</f>
        <v>UN</v>
      </c>
    </row>
    <row r="2301" spans="1:8">
      <c r="B2301" s="407" t="s">
        <v>820</v>
      </c>
      <c r="C2301" s="407"/>
      <c r="D2301" s="102" t="s">
        <v>806</v>
      </c>
      <c r="E2301" s="102" t="s">
        <v>807</v>
      </c>
      <c r="F2301" s="102" t="s">
        <v>808</v>
      </c>
      <c r="G2301" s="102" t="s">
        <v>809</v>
      </c>
      <c r="H2301" s="102" t="s">
        <v>810</v>
      </c>
    </row>
    <row r="2302" spans="1:8" ht="25.5">
      <c r="B2302" s="116" t="s">
        <v>2494</v>
      </c>
      <c r="C2302" s="117" t="s">
        <v>2495</v>
      </c>
      <c r="D2302" s="116" t="s">
        <v>125</v>
      </c>
      <c r="E2302" s="116" t="s">
        <v>150</v>
      </c>
      <c r="F2302" s="118">
        <v>1</v>
      </c>
      <c r="G2302" s="119">
        <v>53.16</v>
      </c>
      <c r="H2302" s="119">
        <v>53.16</v>
      </c>
    </row>
    <row r="2303" spans="1:8">
      <c r="B2303" s="103"/>
      <c r="C2303" s="103"/>
      <c r="D2303" s="103"/>
      <c r="E2303" s="103"/>
      <c r="F2303" s="408" t="s">
        <v>831</v>
      </c>
      <c r="G2303" s="408"/>
      <c r="H2303" s="120">
        <v>53.16</v>
      </c>
    </row>
    <row r="2304" spans="1:8" ht="12.75" customHeight="1">
      <c r="B2304" s="407" t="s">
        <v>834</v>
      </c>
      <c r="C2304" s="407"/>
      <c r="D2304" s="102" t="s">
        <v>806</v>
      </c>
      <c r="E2304" s="102" t="s">
        <v>807</v>
      </c>
      <c r="F2304" s="102" t="s">
        <v>808</v>
      </c>
      <c r="G2304" s="102" t="s">
        <v>809</v>
      </c>
      <c r="H2304" s="102" t="s">
        <v>810</v>
      </c>
    </row>
    <row r="2305" spans="1:8">
      <c r="B2305" s="116" t="s">
        <v>2161</v>
      </c>
      <c r="C2305" s="117" t="s">
        <v>862</v>
      </c>
      <c r="D2305" s="116" t="s">
        <v>125</v>
      </c>
      <c r="E2305" s="116" t="s">
        <v>127</v>
      </c>
      <c r="F2305" s="118">
        <v>0.2117</v>
      </c>
      <c r="G2305" s="119">
        <v>27.63</v>
      </c>
      <c r="H2305" s="119">
        <v>5.85</v>
      </c>
    </row>
    <row r="2306" spans="1:8">
      <c r="B2306" s="116" t="s">
        <v>852</v>
      </c>
      <c r="C2306" s="117" t="s">
        <v>853</v>
      </c>
      <c r="D2306" s="116" t="s">
        <v>125</v>
      </c>
      <c r="E2306" s="116" t="s">
        <v>127</v>
      </c>
      <c r="F2306" s="118">
        <v>1.0584</v>
      </c>
      <c r="G2306" s="119">
        <v>23.4</v>
      </c>
      <c r="H2306" s="119">
        <v>24.77</v>
      </c>
    </row>
    <row r="2307" spans="1:8" ht="12.75" customHeight="1">
      <c r="B2307" s="103"/>
      <c r="C2307" s="103"/>
      <c r="D2307" s="103"/>
      <c r="E2307" s="103"/>
      <c r="F2307" s="408" t="s">
        <v>837</v>
      </c>
      <c r="G2307" s="408"/>
      <c r="H2307" s="120">
        <v>30.62</v>
      </c>
    </row>
    <row r="2308" spans="1:8" ht="12.75" customHeight="1">
      <c r="B2308" s="103"/>
      <c r="C2308" s="103"/>
      <c r="D2308" s="103"/>
      <c r="E2308" s="103"/>
      <c r="F2308" s="409" t="s">
        <v>585</v>
      </c>
      <c r="G2308" s="409"/>
      <c r="H2308" s="101">
        <v>83.76</v>
      </c>
    </row>
    <row r="2309" spans="1:8">
      <c r="B2309" s="142"/>
      <c r="C2309" s="142"/>
      <c r="D2309" s="142"/>
      <c r="E2309" s="142"/>
      <c r="F2309" s="410"/>
      <c r="G2309" s="410"/>
      <c r="H2309" s="410"/>
    </row>
    <row r="2310" spans="1:8" s="245" customFormat="1" ht="12.75" customHeight="1">
      <c r="A2310" s="179" t="s">
        <v>1890</v>
      </c>
      <c r="B2310" s="179" t="str">
        <f>VLOOKUP(A2310,ORÇAMENTO!$A$15:$F$743,2,FALSE)</f>
        <v>8900103002SCM1787</v>
      </c>
      <c r="C2310" s="404" t="str">
        <f>VLOOKUP(B2310,ORÇAMENTO!$B$15:$F$743,2,FALSE)</f>
        <v>ESTACA DE TUTORAMENTO - D = 5 CM E H = 2 M</v>
      </c>
      <c r="D2310" s="405"/>
      <c r="E2310" s="405"/>
      <c r="F2310" s="405"/>
      <c r="G2310" s="406"/>
      <c r="H2310" s="121" t="str">
        <f>VLOOKUP(B2310,ORÇAMENTO!$B$15:$F$743,4,FALSE)</f>
        <v>UN</v>
      </c>
    </row>
    <row r="2311" spans="1:8">
      <c r="B2311" s="407" t="s">
        <v>820</v>
      </c>
      <c r="C2311" s="407"/>
      <c r="D2311" s="102" t="s">
        <v>806</v>
      </c>
      <c r="E2311" s="102" t="s">
        <v>807</v>
      </c>
      <c r="F2311" s="102" t="s">
        <v>808</v>
      </c>
      <c r="G2311" s="102" t="s">
        <v>809</v>
      </c>
      <c r="H2311" s="102" t="s">
        <v>810</v>
      </c>
    </row>
    <row r="2312" spans="1:8" ht="25.5">
      <c r="B2312" s="116" t="s">
        <v>2005</v>
      </c>
      <c r="C2312" s="117" t="s">
        <v>2496</v>
      </c>
      <c r="D2312" s="116" t="s">
        <v>155</v>
      </c>
      <c r="E2312" s="116" t="s">
        <v>840</v>
      </c>
      <c r="F2312" s="118">
        <v>1</v>
      </c>
      <c r="G2312" s="119">
        <v>9.1199999999999992</v>
      </c>
      <c r="H2312" s="119">
        <v>9.1199999999999992</v>
      </c>
    </row>
    <row r="2313" spans="1:8">
      <c r="B2313" s="103"/>
      <c r="C2313" s="103"/>
      <c r="D2313" s="103"/>
      <c r="E2313" s="103"/>
      <c r="F2313" s="408" t="s">
        <v>831</v>
      </c>
      <c r="G2313" s="408"/>
      <c r="H2313" s="120">
        <v>9.1199999999999992</v>
      </c>
    </row>
    <row r="2314" spans="1:8" ht="12.75" customHeight="1">
      <c r="B2314" s="103"/>
      <c r="C2314" s="103"/>
      <c r="D2314" s="103"/>
      <c r="E2314" s="103"/>
      <c r="F2314" s="409" t="s">
        <v>585</v>
      </c>
      <c r="G2314" s="409"/>
      <c r="H2314" s="101">
        <v>9.1199999999999992</v>
      </c>
    </row>
    <row r="2315" spans="1:8">
      <c r="B2315" s="142"/>
      <c r="C2315" s="142"/>
      <c r="D2315" s="142"/>
      <c r="E2315" s="142"/>
      <c r="F2315" s="410"/>
      <c r="G2315" s="410"/>
      <c r="H2315" s="410"/>
    </row>
    <row r="2316" spans="1:8" s="245" customFormat="1" ht="12.75" customHeight="1">
      <c r="A2316" s="179" t="s">
        <v>1891</v>
      </c>
      <c r="B2316" s="179">
        <f>VLOOKUP(A2316,ORÇAMENTO!$A$15:$F$743,2,FALSE)</f>
        <v>98509</v>
      </c>
      <c r="C2316" s="404" t="str">
        <f>VLOOKUP(B2316,ORÇAMENTO!$B$15:$F$743,2,FALSE)</f>
        <v>PLANTIO DE ARBUSTO . AF_05/2018</v>
      </c>
      <c r="D2316" s="405"/>
      <c r="E2316" s="405"/>
      <c r="F2316" s="405"/>
      <c r="G2316" s="406"/>
      <c r="H2316" s="121" t="str">
        <f>VLOOKUP(B2316,ORÇAMENTO!$B$15:$F$743,4,FALSE)</f>
        <v>UN</v>
      </c>
    </row>
    <row r="2317" spans="1:8">
      <c r="B2317" s="407" t="s">
        <v>820</v>
      </c>
      <c r="C2317" s="407"/>
      <c r="D2317" s="102" t="s">
        <v>806</v>
      </c>
      <c r="E2317" s="102" t="s">
        <v>807</v>
      </c>
      <c r="F2317" s="102" t="s">
        <v>808</v>
      </c>
      <c r="G2317" s="102" t="s">
        <v>809</v>
      </c>
      <c r="H2317" s="102" t="s">
        <v>810</v>
      </c>
    </row>
    <row r="2318" spans="1:8">
      <c r="B2318" s="116" t="s">
        <v>2497</v>
      </c>
      <c r="C2318" s="117" t="s">
        <v>2498</v>
      </c>
      <c r="D2318" s="116" t="s">
        <v>125</v>
      </c>
      <c r="E2318" s="116" t="s">
        <v>150</v>
      </c>
      <c r="F2318" s="118">
        <v>1</v>
      </c>
      <c r="G2318" s="119">
        <v>44.54</v>
      </c>
      <c r="H2318" s="119">
        <v>44.54</v>
      </c>
    </row>
    <row r="2319" spans="1:8">
      <c r="B2319" s="103"/>
      <c r="C2319" s="103"/>
      <c r="D2319" s="103"/>
      <c r="E2319" s="103"/>
      <c r="F2319" s="408" t="s">
        <v>831</v>
      </c>
      <c r="G2319" s="408"/>
      <c r="H2319" s="120">
        <v>44.54</v>
      </c>
    </row>
    <row r="2320" spans="1:8" ht="12.75" customHeight="1">
      <c r="B2320" s="407" t="s">
        <v>834</v>
      </c>
      <c r="C2320" s="407"/>
      <c r="D2320" s="102" t="s">
        <v>806</v>
      </c>
      <c r="E2320" s="102" t="s">
        <v>807</v>
      </c>
      <c r="F2320" s="102" t="s">
        <v>808</v>
      </c>
      <c r="G2320" s="102" t="s">
        <v>809</v>
      </c>
      <c r="H2320" s="102" t="s">
        <v>810</v>
      </c>
    </row>
    <row r="2321" spans="1:8">
      <c r="B2321" s="116" t="s">
        <v>2161</v>
      </c>
      <c r="C2321" s="117" t="s">
        <v>862</v>
      </c>
      <c r="D2321" s="116" t="s">
        <v>125</v>
      </c>
      <c r="E2321" s="116" t="s">
        <v>127</v>
      </c>
      <c r="F2321" s="118">
        <v>1.0800000000000001E-2</v>
      </c>
      <c r="G2321" s="119">
        <v>27.63</v>
      </c>
      <c r="H2321" s="119">
        <v>0.3</v>
      </c>
    </row>
    <row r="2322" spans="1:8">
      <c r="B2322" s="116" t="s">
        <v>852</v>
      </c>
      <c r="C2322" s="117" t="s">
        <v>853</v>
      </c>
      <c r="D2322" s="116" t="s">
        <v>125</v>
      </c>
      <c r="E2322" s="116" t="s">
        <v>127</v>
      </c>
      <c r="F2322" s="118">
        <v>5.4199999999999998E-2</v>
      </c>
      <c r="G2322" s="119">
        <v>23.4</v>
      </c>
      <c r="H2322" s="119">
        <v>1.27</v>
      </c>
    </row>
    <row r="2323" spans="1:8" ht="12.75" customHeight="1">
      <c r="B2323" s="103"/>
      <c r="C2323" s="103"/>
      <c r="D2323" s="103"/>
      <c r="E2323" s="103"/>
      <c r="F2323" s="408" t="s">
        <v>837</v>
      </c>
      <c r="G2323" s="408"/>
      <c r="H2323" s="120">
        <v>1.57</v>
      </c>
    </row>
    <row r="2324" spans="1:8" ht="12.75" customHeight="1">
      <c r="B2324" s="103"/>
      <c r="C2324" s="103"/>
      <c r="D2324" s="103"/>
      <c r="E2324" s="103"/>
      <c r="F2324" s="409" t="s">
        <v>585</v>
      </c>
      <c r="G2324" s="409"/>
      <c r="H2324" s="101">
        <v>46.09</v>
      </c>
    </row>
    <row r="2325" spans="1:8">
      <c r="B2325" s="142"/>
      <c r="C2325" s="142"/>
      <c r="D2325" s="142"/>
      <c r="E2325" s="142"/>
      <c r="F2325" s="410"/>
      <c r="G2325" s="410"/>
      <c r="H2325" s="410"/>
    </row>
    <row r="2326" spans="1:8" s="245" customFormat="1" ht="12.75" customHeight="1">
      <c r="A2326" s="179" t="s">
        <v>1892</v>
      </c>
      <c r="B2326" s="179">
        <f>VLOOKUP(A2326,ORÇAMENTO!$A$15:$F$743,2,FALSE)</f>
        <v>98505</v>
      </c>
      <c r="C2326" s="404" t="str">
        <f>VLOOKUP(B2326,ORÇAMENTO!$B$15:$F$743,2,FALSE)</f>
        <v>PLANTIO DE FORRAÇÃO. AF_07/2024</v>
      </c>
      <c r="D2326" s="405"/>
      <c r="E2326" s="405"/>
      <c r="F2326" s="405"/>
      <c r="G2326" s="406"/>
      <c r="H2326" s="121" t="str">
        <f>VLOOKUP(B2326,ORÇAMENTO!$B$15:$F$743,4,FALSE)</f>
        <v>M2</v>
      </c>
    </row>
    <row r="2327" spans="1:8">
      <c r="B2327" s="407" t="s">
        <v>820</v>
      </c>
      <c r="C2327" s="407"/>
      <c r="D2327" s="102" t="s">
        <v>806</v>
      </c>
      <c r="E2327" s="102" t="s">
        <v>807</v>
      </c>
      <c r="F2327" s="102" t="s">
        <v>808</v>
      </c>
      <c r="G2327" s="102" t="s">
        <v>809</v>
      </c>
      <c r="H2327" s="102" t="s">
        <v>810</v>
      </c>
    </row>
    <row r="2328" spans="1:8" ht="25.5">
      <c r="B2328" s="116" t="s">
        <v>2499</v>
      </c>
      <c r="C2328" s="117" t="s">
        <v>2500</v>
      </c>
      <c r="D2328" s="116" t="s">
        <v>125</v>
      </c>
      <c r="E2328" s="116" t="s">
        <v>150</v>
      </c>
      <c r="F2328" s="118">
        <v>25</v>
      </c>
      <c r="G2328" s="119">
        <v>2.5</v>
      </c>
      <c r="H2328" s="119">
        <v>62.5</v>
      </c>
    </row>
    <row r="2329" spans="1:8">
      <c r="B2329" s="103"/>
      <c r="C2329" s="103"/>
      <c r="D2329" s="103"/>
      <c r="E2329" s="103"/>
      <c r="F2329" s="408" t="s">
        <v>831</v>
      </c>
      <c r="G2329" s="408"/>
      <c r="H2329" s="120">
        <v>62.5</v>
      </c>
    </row>
    <row r="2330" spans="1:8" ht="12.75" customHeight="1">
      <c r="B2330" s="407" t="s">
        <v>834</v>
      </c>
      <c r="C2330" s="407"/>
      <c r="D2330" s="102" t="s">
        <v>806</v>
      </c>
      <c r="E2330" s="102" t="s">
        <v>807</v>
      </c>
      <c r="F2330" s="102" t="s">
        <v>808</v>
      </c>
      <c r="G2330" s="102" t="s">
        <v>809</v>
      </c>
      <c r="H2330" s="102" t="s">
        <v>810</v>
      </c>
    </row>
    <row r="2331" spans="1:8">
      <c r="B2331" s="116" t="s">
        <v>2161</v>
      </c>
      <c r="C2331" s="117" t="s">
        <v>862</v>
      </c>
      <c r="D2331" s="116" t="s">
        <v>125</v>
      </c>
      <c r="E2331" s="116" t="s">
        <v>127</v>
      </c>
      <c r="F2331" s="118">
        <v>5.0700000000000002E-2</v>
      </c>
      <c r="G2331" s="119">
        <v>27.63</v>
      </c>
      <c r="H2331" s="119">
        <v>1.4</v>
      </c>
    </row>
    <row r="2332" spans="1:8">
      <c r="B2332" s="116" t="s">
        <v>852</v>
      </c>
      <c r="C2332" s="117" t="s">
        <v>853</v>
      </c>
      <c r="D2332" s="116" t="s">
        <v>125</v>
      </c>
      <c r="E2332" s="116" t="s">
        <v>127</v>
      </c>
      <c r="F2332" s="118">
        <v>0.25340000000000001</v>
      </c>
      <c r="G2332" s="119">
        <v>23.4</v>
      </c>
      <c r="H2332" s="119">
        <v>5.93</v>
      </c>
    </row>
    <row r="2333" spans="1:8" ht="12.75" customHeight="1">
      <c r="B2333" s="103"/>
      <c r="C2333" s="103"/>
      <c r="D2333" s="103"/>
      <c r="E2333" s="103"/>
      <c r="F2333" s="408" t="s">
        <v>837</v>
      </c>
      <c r="G2333" s="408"/>
      <c r="H2333" s="120">
        <v>7.33</v>
      </c>
    </row>
    <row r="2334" spans="1:8" ht="12.75" customHeight="1">
      <c r="B2334" s="103"/>
      <c r="C2334" s="103"/>
      <c r="D2334" s="103"/>
      <c r="E2334" s="103"/>
      <c r="F2334" s="409" t="s">
        <v>585</v>
      </c>
      <c r="G2334" s="409"/>
      <c r="H2334" s="101">
        <v>69.819999999999993</v>
      </c>
    </row>
    <row r="2335" spans="1:8">
      <c r="B2335" s="142"/>
      <c r="C2335" s="142"/>
      <c r="D2335" s="142"/>
      <c r="E2335" s="142"/>
      <c r="F2335" s="410"/>
      <c r="G2335" s="410"/>
      <c r="H2335" s="410"/>
    </row>
    <row r="2336" spans="1:8" s="245" customFormat="1" ht="12.75" customHeight="1">
      <c r="A2336" s="179" t="s">
        <v>1949</v>
      </c>
      <c r="B2336" s="179">
        <f>VLOOKUP(A2336,ORÇAMENTO!$A$15:$F$743,2,FALSE)</f>
        <v>87749</v>
      </c>
      <c r="C2336" s="404" t="str">
        <f>VLOOKUP(B2336,ORÇAMENTO!$B$15:$F$743,2,FALSE)</f>
        <v>CONTRAPISO (REGULARIZAÇÃO) EM ARGAMASSA PRONTA, PREPARO MANUAL, APLICADO EM ÁREAS MOLHADAS SOBRE LAJE, ADERIDO, ACABAMENTO NÃO REFORÇADO, ESPESSURA 3CM. AF_07/2021</v>
      </c>
      <c r="D2336" s="405"/>
      <c r="E2336" s="405"/>
      <c r="F2336" s="405"/>
      <c r="G2336" s="406"/>
      <c r="H2336" s="121" t="str">
        <f>VLOOKUP(B2336,ORÇAMENTO!$B$15:$F$743,4,FALSE)</f>
        <v>M2</v>
      </c>
    </row>
    <row r="2337" spans="1:8">
      <c r="B2337" s="407" t="s">
        <v>820</v>
      </c>
      <c r="C2337" s="407"/>
      <c r="D2337" s="102" t="s">
        <v>806</v>
      </c>
      <c r="E2337" s="102" t="s">
        <v>807</v>
      </c>
      <c r="F2337" s="102" t="s">
        <v>808</v>
      </c>
      <c r="G2337" s="102" t="s">
        <v>809</v>
      </c>
      <c r="H2337" s="102" t="s">
        <v>810</v>
      </c>
    </row>
    <row r="2338" spans="1:8">
      <c r="B2338" s="116" t="s">
        <v>2287</v>
      </c>
      <c r="C2338" s="117" t="s">
        <v>2288</v>
      </c>
      <c r="D2338" s="116" t="s">
        <v>125</v>
      </c>
      <c r="E2338" s="116" t="s">
        <v>113</v>
      </c>
      <c r="F2338" s="118">
        <v>0.21</v>
      </c>
      <c r="G2338" s="119">
        <v>14.97</v>
      </c>
      <c r="H2338" s="119">
        <v>3.14</v>
      </c>
    </row>
    <row r="2339" spans="1:8">
      <c r="B2339" s="116" t="s">
        <v>881</v>
      </c>
      <c r="C2339" s="117" t="s">
        <v>882</v>
      </c>
      <c r="D2339" s="116" t="s">
        <v>125</v>
      </c>
      <c r="E2339" s="116" t="s">
        <v>217</v>
      </c>
      <c r="F2339" s="118">
        <v>0.5</v>
      </c>
      <c r="G2339" s="119">
        <v>0.66</v>
      </c>
      <c r="H2339" s="119">
        <v>0.33</v>
      </c>
    </row>
    <row r="2340" spans="1:8">
      <c r="B2340" s="103"/>
      <c r="C2340" s="103"/>
      <c r="D2340" s="103"/>
      <c r="E2340" s="103"/>
      <c r="F2340" s="408" t="s">
        <v>831</v>
      </c>
      <c r="G2340" s="408"/>
      <c r="H2340" s="120">
        <v>3.47</v>
      </c>
    </row>
    <row r="2341" spans="1:8" ht="12.75" customHeight="1">
      <c r="B2341" s="407" t="s">
        <v>834</v>
      </c>
      <c r="C2341" s="407"/>
      <c r="D2341" s="102" t="s">
        <v>806</v>
      </c>
      <c r="E2341" s="102" t="s">
        <v>807</v>
      </c>
      <c r="F2341" s="102" t="s">
        <v>808</v>
      </c>
      <c r="G2341" s="102" t="s">
        <v>809</v>
      </c>
      <c r="H2341" s="102" t="s">
        <v>810</v>
      </c>
    </row>
    <row r="2342" spans="1:8">
      <c r="B2342" s="116" t="s">
        <v>873</v>
      </c>
      <c r="C2342" s="117" t="s">
        <v>874</v>
      </c>
      <c r="D2342" s="116" t="s">
        <v>125</v>
      </c>
      <c r="E2342" s="116" t="s">
        <v>127</v>
      </c>
      <c r="F2342" s="118">
        <v>0.56100000000000005</v>
      </c>
      <c r="G2342" s="119">
        <v>31.1</v>
      </c>
      <c r="H2342" s="119">
        <v>17.45</v>
      </c>
    </row>
    <row r="2343" spans="1:8">
      <c r="B2343" s="116" t="s">
        <v>852</v>
      </c>
      <c r="C2343" s="117" t="s">
        <v>853</v>
      </c>
      <c r="D2343" s="116" t="s">
        <v>125</v>
      </c>
      <c r="E2343" s="116" t="s">
        <v>127</v>
      </c>
      <c r="F2343" s="118">
        <v>0.28000000000000003</v>
      </c>
      <c r="G2343" s="119">
        <v>23.4</v>
      </c>
      <c r="H2343" s="119">
        <v>6.55</v>
      </c>
    </row>
    <row r="2344" spans="1:8" ht="12.75" customHeight="1">
      <c r="B2344" s="103"/>
      <c r="C2344" s="103"/>
      <c r="D2344" s="103"/>
      <c r="E2344" s="103"/>
      <c r="F2344" s="408" t="s">
        <v>837</v>
      </c>
      <c r="G2344" s="408"/>
      <c r="H2344" s="120">
        <v>24</v>
      </c>
    </row>
    <row r="2345" spans="1:8">
      <c r="B2345" s="407" t="s">
        <v>813</v>
      </c>
      <c r="C2345" s="407"/>
      <c r="D2345" s="102" t="s">
        <v>806</v>
      </c>
      <c r="E2345" s="102" t="s">
        <v>807</v>
      </c>
      <c r="F2345" s="102" t="s">
        <v>808</v>
      </c>
      <c r="G2345" s="102" t="s">
        <v>809</v>
      </c>
      <c r="H2345" s="102" t="s">
        <v>810</v>
      </c>
    </row>
    <row r="2346" spans="1:8">
      <c r="B2346" s="116" t="s">
        <v>2289</v>
      </c>
      <c r="C2346" s="117" t="s">
        <v>2290</v>
      </c>
      <c r="D2346" s="116" t="s">
        <v>125</v>
      </c>
      <c r="E2346" s="116" t="s">
        <v>174</v>
      </c>
      <c r="F2346" s="118">
        <v>4.3099999999999999E-2</v>
      </c>
      <c r="G2346" s="119">
        <v>1887.4</v>
      </c>
      <c r="H2346" s="119">
        <v>81.349999999999994</v>
      </c>
    </row>
    <row r="2347" spans="1:8">
      <c r="B2347" s="103"/>
      <c r="C2347" s="103"/>
      <c r="D2347" s="103"/>
      <c r="E2347" s="103"/>
      <c r="F2347" s="408" t="s">
        <v>814</v>
      </c>
      <c r="G2347" s="408"/>
      <c r="H2347" s="120">
        <v>81.349999999999994</v>
      </c>
    </row>
    <row r="2348" spans="1:8" ht="12.75" customHeight="1">
      <c r="B2348" s="103"/>
      <c r="C2348" s="103"/>
      <c r="D2348" s="103"/>
      <c r="E2348" s="103"/>
      <c r="F2348" s="409" t="s">
        <v>585</v>
      </c>
      <c r="G2348" s="409"/>
      <c r="H2348" s="101">
        <v>108.8</v>
      </c>
    </row>
    <row r="2349" spans="1:8">
      <c r="B2349" s="142"/>
      <c r="C2349" s="142"/>
      <c r="D2349" s="142"/>
      <c r="E2349" s="142"/>
      <c r="F2349" s="410"/>
      <c r="G2349" s="410"/>
      <c r="H2349" s="410"/>
    </row>
    <row r="2350" spans="1:8" s="245" customFormat="1" ht="12.75" customHeight="1">
      <c r="A2350" s="179" t="s">
        <v>1950</v>
      </c>
      <c r="B2350" s="179">
        <f>VLOOKUP(A2350,ORÇAMENTO!$A$15:$F$743,2,FALSE)</f>
        <v>98547</v>
      </c>
      <c r="C2350" s="404" t="str">
        <f>VLOOKUP(B2350,ORÇAMENTO!$B$15:$F$743,2,FALSE)</f>
        <v>IMPERMEABILIZAÇÃO DE SUPERFÍCIE COM MANTA ASFÁLTICA ANTI RAIZ, INCLUSIVE APLICAÇÃO DE PRIMER ASFÁLTICO, E=3MM E E=4MM (IMPERMEABILIZAÇÃO FLOREIRA - FUNDO E LATERAIS)</v>
      </c>
      <c r="D2350" s="405"/>
      <c r="E2350" s="405"/>
      <c r="F2350" s="405"/>
      <c r="G2350" s="406"/>
      <c r="H2350" s="121" t="str">
        <f>VLOOKUP(B2350,ORÇAMENTO!$B$15:$F$743,4,FALSE)</f>
        <v>M2</v>
      </c>
    </row>
    <row r="2351" spans="1:8">
      <c r="B2351" s="407" t="s">
        <v>820</v>
      </c>
      <c r="C2351" s="407"/>
      <c r="D2351" s="102" t="s">
        <v>806</v>
      </c>
      <c r="E2351" s="102" t="s">
        <v>807</v>
      </c>
      <c r="F2351" s="102" t="s">
        <v>808</v>
      </c>
      <c r="G2351" s="102" t="s">
        <v>809</v>
      </c>
      <c r="H2351" s="102" t="s">
        <v>810</v>
      </c>
    </row>
    <row r="2352" spans="1:8">
      <c r="B2352" s="116" t="s">
        <v>2291</v>
      </c>
      <c r="C2352" s="117" t="s">
        <v>2292</v>
      </c>
      <c r="D2352" s="116" t="s">
        <v>125</v>
      </c>
      <c r="E2352" s="116" t="s">
        <v>217</v>
      </c>
      <c r="F2352" s="118">
        <v>0.52</v>
      </c>
      <c r="G2352" s="119">
        <v>7.47</v>
      </c>
      <c r="H2352" s="119">
        <v>3.88</v>
      </c>
    </row>
    <row r="2353" spans="1:8" ht="25.5">
      <c r="B2353" s="116" t="s">
        <v>2501</v>
      </c>
      <c r="C2353" s="117" t="s">
        <v>2502</v>
      </c>
      <c r="D2353" s="116" t="s">
        <v>125</v>
      </c>
      <c r="E2353" s="116" t="s">
        <v>145</v>
      </c>
      <c r="F2353" s="118">
        <v>1.1318999999999999</v>
      </c>
      <c r="G2353" s="119">
        <v>48.17</v>
      </c>
      <c r="H2353" s="119">
        <v>54.52</v>
      </c>
    </row>
    <row r="2354" spans="1:8" ht="25.5">
      <c r="B2354" s="116" t="s">
        <v>2293</v>
      </c>
      <c r="C2354" s="117" t="s">
        <v>2294</v>
      </c>
      <c r="D2354" s="116" t="s">
        <v>125</v>
      </c>
      <c r="E2354" s="116" t="s">
        <v>145</v>
      </c>
      <c r="F2354" s="118">
        <v>1.1318999999999999</v>
      </c>
      <c r="G2354" s="119">
        <v>59.16</v>
      </c>
      <c r="H2354" s="119">
        <v>66.959999999999994</v>
      </c>
    </row>
    <row r="2355" spans="1:8" ht="25.5">
      <c r="B2355" s="116" t="s">
        <v>2295</v>
      </c>
      <c r="C2355" s="117" t="s">
        <v>2296</v>
      </c>
      <c r="D2355" s="116" t="s">
        <v>125</v>
      </c>
      <c r="E2355" s="116" t="s">
        <v>113</v>
      </c>
      <c r="F2355" s="118">
        <v>0.58720000000000006</v>
      </c>
      <c r="G2355" s="119">
        <v>19.72</v>
      </c>
      <c r="H2355" s="119">
        <v>11.58</v>
      </c>
    </row>
    <row r="2356" spans="1:8">
      <c r="B2356" s="103"/>
      <c r="C2356" s="103"/>
      <c r="D2356" s="103"/>
      <c r="E2356" s="103"/>
      <c r="F2356" s="408" t="s">
        <v>831</v>
      </c>
      <c r="G2356" s="408"/>
      <c r="H2356" s="120">
        <v>136.94</v>
      </c>
    </row>
    <row r="2357" spans="1:8" ht="12.75" customHeight="1">
      <c r="B2357" s="407" t="s">
        <v>834</v>
      </c>
      <c r="C2357" s="407"/>
      <c r="D2357" s="102" t="s">
        <v>806</v>
      </c>
      <c r="E2357" s="102" t="s">
        <v>807</v>
      </c>
      <c r="F2357" s="102" t="s">
        <v>808</v>
      </c>
      <c r="G2357" s="102" t="s">
        <v>809</v>
      </c>
      <c r="H2357" s="102" t="s">
        <v>810</v>
      </c>
    </row>
    <row r="2358" spans="1:8">
      <c r="B2358" s="116" t="s">
        <v>2235</v>
      </c>
      <c r="C2358" s="117" t="s">
        <v>2236</v>
      </c>
      <c r="D2358" s="116" t="s">
        <v>125</v>
      </c>
      <c r="E2358" s="116" t="s">
        <v>127</v>
      </c>
      <c r="F2358" s="118">
        <v>0.33479999999999999</v>
      </c>
      <c r="G2358" s="119">
        <v>24.03</v>
      </c>
      <c r="H2358" s="119">
        <v>8.0500000000000007</v>
      </c>
    </row>
    <row r="2359" spans="1:8">
      <c r="B2359" s="116" t="s">
        <v>2237</v>
      </c>
      <c r="C2359" s="117" t="s">
        <v>2238</v>
      </c>
      <c r="D2359" s="116" t="s">
        <v>125</v>
      </c>
      <c r="E2359" s="116" t="s">
        <v>127</v>
      </c>
      <c r="F2359" s="118">
        <v>1.4849000000000001</v>
      </c>
      <c r="G2359" s="119">
        <v>31.1</v>
      </c>
      <c r="H2359" s="119">
        <v>46.18</v>
      </c>
    </row>
    <row r="2360" spans="1:8" ht="12.75" customHeight="1">
      <c r="B2360" s="103"/>
      <c r="C2360" s="103"/>
      <c r="D2360" s="103"/>
      <c r="E2360" s="103"/>
      <c r="F2360" s="408" t="s">
        <v>837</v>
      </c>
      <c r="G2360" s="408"/>
      <c r="H2360" s="120">
        <v>54.23</v>
      </c>
    </row>
    <row r="2361" spans="1:8" ht="12.75" customHeight="1">
      <c r="B2361" s="103"/>
      <c r="C2361" s="103"/>
      <c r="D2361" s="103"/>
      <c r="E2361" s="103"/>
      <c r="F2361" s="409" t="s">
        <v>585</v>
      </c>
      <c r="G2361" s="409"/>
      <c r="H2361" s="101">
        <v>191.15</v>
      </c>
    </row>
    <row r="2362" spans="1:8">
      <c r="B2362" s="142"/>
      <c r="C2362" s="142"/>
      <c r="D2362" s="142"/>
      <c r="E2362" s="142"/>
      <c r="F2362" s="410"/>
      <c r="G2362" s="410"/>
      <c r="H2362" s="410"/>
    </row>
    <row r="2363" spans="1:8" s="245" customFormat="1" ht="12.75" customHeight="1">
      <c r="A2363" s="179" t="s">
        <v>2002</v>
      </c>
      <c r="B2363" s="179">
        <f>VLOOKUP(A2363,ORÇAMENTO!$A$15:$F$743,2,FALSE)</f>
        <v>98565</v>
      </c>
      <c r="C2363" s="404" t="str">
        <f>VLOOKUP(B2363,ORÇAMENTO!$B$15:$F$743,2,FALSE)</f>
        <v>PROTEÇÃO MECÂNICA DE SUPERFICIE HORIZONTAL COM ARGAMASSA DE CIMENTO E AREIA, TRAÇO 1:3, E=3CM. AF_09/2023</v>
      </c>
      <c r="D2363" s="405"/>
      <c r="E2363" s="405"/>
      <c r="F2363" s="405"/>
      <c r="G2363" s="406"/>
      <c r="H2363" s="121" t="str">
        <f>VLOOKUP(B2363,ORÇAMENTO!$B$15:$F$743,4,FALSE)</f>
        <v>M2</v>
      </c>
    </row>
    <row r="2364" spans="1:8">
      <c r="B2364" s="407" t="s">
        <v>820</v>
      </c>
      <c r="C2364" s="407"/>
      <c r="D2364" s="102" t="s">
        <v>806</v>
      </c>
      <c r="E2364" s="102" t="s">
        <v>807</v>
      </c>
      <c r="F2364" s="102" t="s">
        <v>808</v>
      </c>
      <c r="G2364" s="102" t="s">
        <v>809</v>
      </c>
      <c r="H2364" s="102" t="s">
        <v>810</v>
      </c>
    </row>
    <row r="2365" spans="1:8">
      <c r="B2365" s="116" t="s">
        <v>2297</v>
      </c>
      <c r="C2365" s="117" t="s">
        <v>2298</v>
      </c>
      <c r="D2365" s="116" t="s">
        <v>125</v>
      </c>
      <c r="E2365" s="116" t="s">
        <v>145</v>
      </c>
      <c r="F2365" s="118">
        <v>1.04</v>
      </c>
      <c r="G2365" s="119">
        <v>1.86</v>
      </c>
      <c r="H2365" s="119">
        <v>1.93</v>
      </c>
    </row>
    <row r="2366" spans="1:8">
      <c r="B2366" s="103"/>
      <c r="C2366" s="103"/>
      <c r="D2366" s="103"/>
      <c r="E2366" s="103"/>
      <c r="F2366" s="408" t="s">
        <v>831</v>
      </c>
      <c r="G2366" s="408"/>
      <c r="H2366" s="120">
        <v>1.93</v>
      </c>
    </row>
    <row r="2367" spans="1:8" ht="12.75" customHeight="1">
      <c r="B2367" s="407" t="s">
        <v>834</v>
      </c>
      <c r="C2367" s="407"/>
      <c r="D2367" s="102" t="s">
        <v>806</v>
      </c>
      <c r="E2367" s="102" t="s">
        <v>807</v>
      </c>
      <c r="F2367" s="102" t="s">
        <v>808</v>
      </c>
      <c r="G2367" s="102" t="s">
        <v>809</v>
      </c>
      <c r="H2367" s="102" t="s">
        <v>810</v>
      </c>
    </row>
    <row r="2368" spans="1:8">
      <c r="B2368" s="116" t="s">
        <v>873</v>
      </c>
      <c r="C2368" s="117" t="s">
        <v>874</v>
      </c>
      <c r="D2368" s="116" t="s">
        <v>125</v>
      </c>
      <c r="E2368" s="116" t="s">
        <v>127</v>
      </c>
      <c r="F2368" s="118">
        <v>0.69120000000000004</v>
      </c>
      <c r="G2368" s="119">
        <v>31.1</v>
      </c>
      <c r="H2368" s="119">
        <v>21.5</v>
      </c>
    </row>
    <row r="2369" spans="1:8">
      <c r="B2369" s="116" t="s">
        <v>852</v>
      </c>
      <c r="C2369" s="117" t="s">
        <v>853</v>
      </c>
      <c r="D2369" s="116" t="s">
        <v>125</v>
      </c>
      <c r="E2369" s="116" t="s">
        <v>127</v>
      </c>
      <c r="F2369" s="118">
        <v>0.15579999999999999</v>
      </c>
      <c r="G2369" s="119">
        <v>23.4</v>
      </c>
      <c r="H2369" s="119">
        <v>3.65</v>
      </c>
    </row>
    <row r="2370" spans="1:8" ht="12.75" customHeight="1">
      <c r="B2370" s="103"/>
      <c r="C2370" s="103"/>
      <c r="D2370" s="103"/>
      <c r="E2370" s="103"/>
      <c r="F2370" s="408" t="s">
        <v>837</v>
      </c>
      <c r="G2370" s="408"/>
      <c r="H2370" s="120">
        <v>25.15</v>
      </c>
    </row>
    <row r="2371" spans="1:8">
      <c r="B2371" s="407" t="s">
        <v>813</v>
      </c>
      <c r="C2371" s="407"/>
      <c r="D2371" s="102" t="s">
        <v>806</v>
      </c>
      <c r="E2371" s="102" t="s">
        <v>807</v>
      </c>
      <c r="F2371" s="102" t="s">
        <v>808</v>
      </c>
      <c r="G2371" s="102" t="s">
        <v>809</v>
      </c>
      <c r="H2371" s="102" t="s">
        <v>810</v>
      </c>
    </row>
    <row r="2372" spans="1:8" ht="25.5">
      <c r="B2372" s="116" t="s">
        <v>2299</v>
      </c>
      <c r="C2372" s="117" t="s">
        <v>2300</v>
      </c>
      <c r="D2372" s="116" t="s">
        <v>125</v>
      </c>
      <c r="E2372" s="116" t="s">
        <v>174</v>
      </c>
      <c r="F2372" s="118">
        <v>3.5000000000000003E-2</v>
      </c>
      <c r="G2372" s="119">
        <v>888.32</v>
      </c>
      <c r="H2372" s="119">
        <v>31.09</v>
      </c>
    </row>
    <row r="2373" spans="1:8">
      <c r="B2373" s="103"/>
      <c r="C2373" s="103"/>
      <c r="D2373" s="103"/>
      <c r="E2373" s="103"/>
      <c r="F2373" s="408" t="s">
        <v>814</v>
      </c>
      <c r="G2373" s="408"/>
      <c r="H2373" s="120">
        <v>31.09</v>
      </c>
    </row>
    <row r="2374" spans="1:8" ht="12.75" customHeight="1">
      <c r="B2374" s="103"/>
      <c r="C2374" s="103"/>
      <c r="D2374" s="103"/>
      <c r="E2374" s="103"/>
      <c r="F2374" s="409" t="s">
        <v>585</v>
      </c>
      <c r="G2374" s="409"/>
      <c r="H2374" s="101">
        <v>58.15</v>
      </c>
    </row>
    <row r="2375" spans="1:8">
      <c r="B2375" s="142"/>
      <c r="C2375" s="142"/>
      <c r="D2375" s="142"/>
      <c r="E2375" s="142"/>
      <c r="F2375" s="410"/>
      <c r="G2375" s="410"/>
      <c r="H2375" s="410"/>
    </row>
    <row r="2376" spans="1:8" s="245" customFormat="1" ht="12.75" customHeight="1">
      <c r="A2376" s="179" t="s">
        <v>2004</v>
      </c>
      <c r="B2376" s="179">
        <f>VLOOKUP(A2376,ORÇAMENTO!$A$15:$F$743,2,FALSE)</f>
        <v>98520</v>
      </c>
      <c r="C2376" s="404" t="str">
        <f>VLOOKUP(B2376,ORÇAMENTO!$B$15:$F$743,2,FALSE)</f>
        <v>APLICAÇÃO DE ADUBO EM SOLO. AF_07/2024</v>
      </c>
      <c r="D2376" s="405"/>
      <c r="E2376" s="405"/>
      <c r="F2376" s="405"/>
      <c r="G2376" s="406"/>
      <c r="H2376" s="121" t="str">
        <f>VLOOKUP(B2376,ORÇAMENTO!$B$15:$F$743,4,FALSE)</f>
        <v>M2</v>
      </c>
    </row>
    <row r="2377" spans="1:8">
      <c r="B2377" s="407" t="s">
        <v>820</v>
      </c>
      <c r="C2377" s="407"/>
      <c r="D2377" s="102" t="s">
        <v>806</v>
      </c>
      <c r="E2377" s="102" t="s">
        <v>807</v>
      </c>
      <c r="F2377" s="102" t="s">
        <v>808</v>
      </c>
      <c r="G2377" s="102" t="s">
        <v>809</v>
      </c>
      <c r="H2377" s="102" t="s">
        <v>810</v>
      </c>
    </row>
    <row r="2378" spans="1:8">
      <c r="B2378" s="116" t="s">
        <v>2474</v>
      </c>
      <c r="C2378" s="117" t="s">
        <v>2475</v>
      </c>
      <c r="D2378" s="116" t="s">
        <v>125</v>
      </c>
      <c r="E2378" s="116" t="s">
        <v>217</v>
      </c>
      <c r="F2378" s="118">
        <v>0.125</v>
      </c>
      <c r="G2378" s="119">
        <v>2.88</v>
      </c>
      <c r="H2378" s="119">
        <v>0.36</v>
      </c>
    </row>
    <row r="2379" spans="1:8">
      <c r="B2379" s="116" t="s">
        <v>2476</v>
      </c>
      <c r="C2379" s="117" t="s">
        <v>2477</v>
      </c>
      <c r="D2379" s="116" t="s">
        <v>125</v>
      </c>
      <c r="E2379" s="116" t="s">
        <v>217</v>
      </c>
      <c r="F2379" s="118">
        <v>2.6526000000000001</v>
      </c>
      <c r="G2379" s="119">
        <v>1.28</v>
      </c>
      <c r="H2379" s="119">
        <v>3.4</v>
      </c>
    </row>
    <row r="2380" spans="1:8">
      <c r="B2380" s="103"/>
      <c r="C2380" s="103"/>
      <c r="D2380" s="103"/>
      <c r="E2380" s="103"/>
      <c r="F2380" s="408" t="s">
        <v>831</v>
      </c>
      <c r="G2380" s="408"/>
      <c r="H2380" s="120">
        <v>3.76</v>
      </c>
    </row>
    <row r="2381" spans="1:8" ht="12.75" customHeight="1">
      <c r="B2381" s="407" t="s">
        <v>834</v>
      </c>
      <c r="C2381" s="407"/>
      <c r="D2381" s="102" t="s">
        <v>806</v>
      </c>
      <c r="E2381" s="102" t="s">
        <v>807</v>
      </c>
      <c r="F2381" s="102" t="s">
        <v>808</v>
      </c>
      <c r="G2381" s="102" t="s">
        <v>809</v>
      </c>
      <c r="H2381" s="102" t="s">
        <v>810</v>
      </c>
    </row>
    <row r="2382" spans="1:8">
      <c r="B2382" s="116" t="s">
        <v>2161</v>
      </c>
      <c r="C2382" s="117" t="s">
        <v>862</v>
      </c>
      <c r="D2382" s="116" t="s">
        <v>125</v>
      </c>
      <c r="E2382" s="116" t="s">
        <v>127</v>
      </c>
      <c r="F2382" s="118">
        <v>1.12E-2</v>
      </c>
      <c r="G2382" s="119">
        <v>27.63</v>
      </c>
      <c r="H2382" s="119">
        <v>0.31</v>
      </c>
    </row>
    <row r="2383" spans="1:8">
      <c r="B2383" s="116" t="s">
        <v>852</v>
      </c>
      <c r="C2383" s="117" t="s">
        <v>853</v>
      </c>
      <c r="D2383" s="116" t="s">
        <v>125</v>
      </c>
      <c r="E2383" s="116" t="s">
        <v>127</v>
      </c>
      <c r="F2383" s="118">
        <v>5.5800000000000002E-2</v>
      </c>
      <c r="G2383" s="119">
        <v>23.4</v>
      </c>
      <c r="H2383" s="119">
        <v>1.31</v>
      </c>
    </row>
    <row r="2384" spans="1:8" ht="12.75" customHeight="1">
      <c r="B2384" s="103"/>
      <c r="C2384" s="103"/>
      <c r="D2384" s="103"/>
      <c r="E2384" s="103"/>
      <c r="F2384" s="408" t="s">
        <v>837</v>
      </c>
      <c r="G2384" s="408"/>
      <c r="H2384" s="120">
        <v>1.62</v>
      </c>
    </row>
    <row r="2385" spans="1:8" ht="12.75" customHeight="1">
      <c r="B2385" s="103"/>
      <c r="C2385" s="103"/>
      <c r="D2385" s="103"/>
      <c r="E2385" s="103"/>
      <c r="F2385" s="409" t="s">
        <v>585</v>
      </c>
      <c r="G2385" s="409"/>
      <c r="H2385" s="101">
        <v>5.35</v>
      </c>
    </row>
    <row r="2386" spans="1:8">
      <c r="B2386" s="142"/>
      <c r="C2386" s="142"/>
      <c r="D2386" s="142"/>
      <c r="E2386" s="142"/>
      <c r="F2386" s="410"/>
      <c r="G2386" s="410"/>
      <c r="H2386" s="410"/>
    </row>
    <row r="2387" spans="1:8" s="245" customFormat="1" ht="12.75" customHeight="1">
      <c r="A2387" s="179" t="s">
        <v>407</v>
      </c>
      <c r="B2387" s="179">
        <f>VLOOKUP(A2387,ORÇAMENTO!$A$15:$F$743,2,FALSE)</f>
        <v>97083</v>
      </c>
      <c r="C2387" s="404" t="str">
        <f>VLOOKUP(B2387,ORÇAMENTO!$B$15:$F$743,2,FALSE)</f>
        <v>COMPACTAÇÃO MECÂNICA DE SOLO PARA EXECUÇÃO DE RADIER, PISO DE CONCRETO OU LAJE SOBRE SOLO, COM COMPACTADOR DE SOLOS A PERCUSSÃO. AF_09/2021</v>
      </c>
      <c r="D2387" s="405"/>
      <c r="E2387" s="405"/>
      <c r="F2387" s="405"/>
      <c r="G2387" s="406"/>
      <c r="H2387" s="121" t="str">
        <f>VLOOKUP(B2387,ORÇAMENTO!$B$15:$F$743,4,FALSE)</f>
        <v>M2</v>
      </c>
    </row>
    <row r="2388" spans="1:8" ht="12.75" customHeight="1">
      <c r="B2388" s="407" t="s">
        <v>2121</v>
      </c>
      <c r="C2388" s="407"/>
      <c r="D2388" s="102" t="s">
        <v>806</v>
      </c>
      <c r="E2388" s="102" t="s">
        <v>807</v>
      </c>
      <c r="F2388" s="102" t="s">
        <v>808</v>
      </c>
      <c r="G2388" s="102" t="s">
        <v>809</v>
      </c>
      <c r="H2388" s="102" t="s">
        <v>810</v>
      </c>
    </row>
    <row r="2389" spans="1:8" ht="25.5">
      <c r="B2389" s="116" t="s">
        <v>2503</v>
      </c>
      <c r="C2389" s="117" t="s">
        <v>2504</v>
      </c>
      <c r="D2389" s="116" t="s">
        <v>125</v>
      </c>
      <c r="E2389" s="116" t="s">
        <v>2124</v>
      </c>
      <c r="F2389" s="118">
        <v>4.2000000000000003E-2</v>
      </c>
      <c r="G2389" s="119">
        <v>0.83</v>
      </c>
      <c r="H2389" s="119">
        <v>0.03</v>
      </c>
    </row>
    <row r="2390" spans="1:8" ht="25.5">
      <c r="B2390" s="116" t="s">
        <v>2505</v>
      </c>
      <c r="C2390" s="117" t="s">
        <v>2506</v>
      </c>
      <c r="D2390" s="116" t="s">
        <v>125</v>
      </c>
      <c r="E2390" s="116" t="s">
        <v>2127</v>
      </c>
      <c r="F2390" s="118">
        <v>2.5000000000000001E-2</v>
      </c>
      <c r="G2390" s="119">
        <v>6.41</v>
      </c>
      <c r="H2390" s="119">
        <v>0.16</v>
      </c>
    </row>
    <row r="2391" spans="1:8" ht="12.75" customHeight="1">
      <c r="B2391" s="103"/>
      <c r="C2391" s="103"/>
      <c r="D2391" s="103"/>
      <c r="E2391" s="103"/>
      <c r="F2391" s="408" t="s">
        <v>2128</v>
      </c>
      <c r="G2391" s="408"/>
      <c r="H2391" s="120">
        <v>0.19</v>
      </c>
    </row>
    <row r="2392" spans="1:8" ht="12.75" customHeight="1">
      <c r="B2392" s="407" t="s">
        <v>834</v>
      </c>
      <c r="C2392" s="407"/>
      <c r="D2392" s="102" t="s">
        <v>806</v>
      </c>
      <c r="E2392" s="102" t="s">
        <v>807</v>
      </c>
      <c r="F2392" s="102" t="s">
        <v>808</v>
      </c>
      <c r="G2392" s="102" t="s">
        <v>809</v>
      </c>
      <c r="H2392" s="102" t="s">
        <v>810</v>
      </c>
    </row>
    <row r="2393" spans="1:8">
      <c r="B2393" s="116" t="s">
        <v>873</v>
      </c>
      <c r="C2393" s="117" t="s">
        <v>874</v>
      </c>
      <c r="D2393" s="116" t="s">
        <v>125</v>
      </c>
      <c r="E2393" s="116" t="s">
        <v>127</v>
      </c>
      <c r="F2393" s="118">
        <v>4.4999999999999998E-2</v>
      </c>
      <c r="G2393" s="119">
        <v>31.1</v>
      </c>
      <c r="H2393" s="119">
        <v>1.4</v>
      </c>
    </row>
    <row r="2394" spans="1:8">
      <c r="B2394" s="116" t="s">
        <v>852</v>
      </c>
      <c r="C2394" s="117" t="s">
        <v>853</v>
      </c>
      <c r="D2394" s="116" t="s">
        <v>125</v>
      </c>
      <c r="E2394" s="116" t="s">
        <v>127</v>
      </c>
      <c r="F2394" s="118">
        <v>8.8999999999999996E-2</v>
      </c>
      <c r="G2394" s="119">
        <v>23.4</v>
      </c>
      <c r="H2394" s="119">
        <v>2.08</v>
      </c>
    </row>
    <row r="2395" spans="1:8" ht="12.75" customHeight="1">
      <c r="B2395" s="103"/>
      <c r="C2395" s="103"/>
      <c r="D2395" s="103"/>
      <c r="E2395" s="103"/>
      <c r="F2395" s="408" t="s">
        <v>837</v>
      </c>
      <c r="G2395" s="408"/>
      <c r="H2395" s="120">
        <v>3.48</v>
      </c>
    </row>
    <row r="2396" spans="1:8" ht="12.75" customHeight="1">
      <c r="B2396" s="103"/>
      <c r="C2396" s="103"/>
      <c r="D2396" s="103"/>
      <c r="E2396" s="103"/>
      <c r="F2396" s="409" t="s">
        <v>585</v>
      </c>
      <c r="G2396" s="409"/>
      <c r="H2396" s="101">
        <v>3.66</v>
      </c>
    </row>
    <row r="2397" spans="1:8">
      <c r="B2397" s="142"/>
      <c r="C2397" s="142"/>
      <c r="D2397" s="142"/>
      <c r="E2397" s="142"/>
      <c r="F2397" s="410"/>
      <c r="G2397" s="410"/>
      <c r="H2397" s="410"/>
    </row>
    <row r="2398" spans="1:8" s="245" customFormat="1" ht="12.75" customHeight="1">
      <c r="A2398" s="179" t="s">
        <v>408</v>
      </c>
      <c r="B2398" s="179">
        <f>VLOOKUP(A2398,ORÇAMENTO!$A$15:$F$743,2,FALSE)</f>
        <v>100324</v>
      </c>
      <c r="C2398" s="404" t="str">
        <f>VLOOKUP(B2398,ORÇAMENTO!$B$15:$F$743,2,FALSE)</f>
        <v>LASTRO COM MATERIAL GRANULAR (PEDRA BRITADA N.1 E PEDRA BRITADA N.2), APLICADO EM PISOS OU LAJES SOBRE SOLO, ESPESSURA DE *6 CM*. AF_01/2024</v>
      </c>
      <c r="D2398" s="405"/>
      <c r="E2398" s="405"/>
      <c r="F2398" s="405"/>
      <c r="G2398" s="406"/>
      <c r="H2398" s="121" t="str">
        <f>VLOOKUP(B2398,ORÇAMENTO!$B$15:$F$743,4,FALSE)</f>
        <v>M3</v>
      </c>
    </row>
    <row r="2399" spans="1:8" ht="12.75" customHeight="1">
      <c r="B2399" s="407" t="s">
        <v>2121</v>
      </c>
      <c r="C2399" s="407"/>
      <c r="D2399" s="102" t="s">
        <v>806</v>
      </c>
      <c r="E2399" s="102" t="s">
        <v>807</v>
      </c>
      <c r="F2399" s="102" t="s">
        <v>808</v>
      </c>
      <c r="G2399" s="102" t="s">
        <v>809</v>
      </c>
      <c r="H2399" s="102" t="s">
        <v>810</v>
      </c>
    </row>
    <row r="2400" spans="1:8" ht="25.5">
      <c r="B2400" s="116" t="s">
        <v>2406</v>
      </c>
      <c r="C2400" s="117" t="s">
        <v>2407</v>
      </c>
      <c r="D2400" s="116" t="s">
        <v>125</v>
      </c>
      <c r="E2400" s="116" t="s">
        <v>2124</v>
      </c>
      <c r="F2400" s="118">
        <v>0.03</v>
      </c>
      <c r="G2400" s="119">
        <v>0.71</v>
      </c>
      <c r="H2400" s="119">
        <v>0.02</v>
      </c>
    </row>
    <row r="2401" spans="1:8" ht="25.5">
      <c r="B2401" s="116" t="s">
        <v>2408</v>
      </c>
      <c r="C2401" s="117" t="s">
        <v>2409</v>
      </c>
      <c r="D2401" s="116" t="s">
        <v>125</v>
      </c>
      <c r="E2401" s="116" t="s">
        <v>2127</v>
      </c>
      <c r="F2401" s="118">
        <v>3.2000000000000001E-2</v>
      </c>
      <c r="G2401" s="119">
        <v>10.17</v>
      </c>
      <c r="H2401" s="119">
        <v>0.33</v>
      </c>
    </row>
    <row r="2402" spans="1:8" ht="12.75" customHeight="1">
      <c r="B2402" s="103"/>
      <c r="C2402" s="103"/>
      <c r="D2402" s="103"/>
      <c r="E2402" s="103"/>
      <c r="F2402" s="408" t="s">
        <v>2128</v>
      </c>
      <c r="G2402" s="408"/>
      <c r="H2402" s="120">
        <v>0.35</v>
      </c>
    </row>
    <row r="2403" spans="1:8">
      <c r="B2403" s="407" t="s">
        <v>820</v>
      </c>
      <c r="C2403" s="407"/>
      <c r="D2403" s="102" t="s">
        <v>806</v>
      </c>
      <c r="E2403" s="102" t="s">
        <v>807</v>
      </c>
      <c r="F2403" s="102" t="s">
        <v>808</v>
      </c>
      <c r="G2403" s="102" t="s">
        <v>809</v>
      </c>
      <c r="H2403" s="102" t="s">
        <v>810</v>
      </c>
    </row>
    <row r="2404" spans="1:8">
      <c r="B2404" s="116" t="s">
        <v>2410</v>
      </c>
      <c r="C2404" s="117" t="s">
        <v>2411</v>
      </c>
      <c r="D2404" s="116" t="s">
        <v>125</v>
      </c>
      <c r="E2404" s="116" t="s">
        <v>174</v>
      </c>
      <c r="F2404" s="118">
        <v>0.59499999999999997</v>
      </c>
      <c r="G2404" s="119">
        <v>197.39</v>
      </c>
      <c r="H2404" s="119">
        <v>117.45</v>
      </c>
    </row>
    <row r="2405" spans="1:8">
      <c r="B2405" s="116" t="s">
        <v>904</v>
      </c>
      <c r="C2405" s="117" t="s">
        <v>905</v>
      </c>
      <c r="D2405" s="116" t="s">
        <v>125</v>
      </c>
      <c r="E2405" s="116" t="s">
        <v>174</v>
      </c>
      <c r="F2405" s="118">
        <v>0.59499999999999997</v>
      </c>
      <c r="G2405" s="119">
        <v>198.43</v>
      </c>
      <c r="H2405" s="119">
        <v>118.07</v>
      </c>
    </row>
    <row r="2406" spans="1:8">
      <c r="B2406" s="103"/>
      <c r="C2406" s="103"/>
      <c r="D2406" s="103"/>
      <c r="E2406" s="103"/>
      <c r="F2406" s="408" t="s">
        <v>831</v>
      </c>
      <c r="G2406" s="408"/>
      <c r="H2406" s="120">
        <v>235.52</v>
      </c>
    </row>
    <row r="2407" spans="1:8" ht="12.75" customHeight="1">
      <c r="B2407" s="407" t="s">
        <v>834</v>
      </c>
      <c r="C2407" s="407"/>
      <c r="D2407" s="102" t="s">
        <v>806</v>
      </c>
      <c r="E2407" s="102" t="s">
        <v>807</v>
      </c>
      <c r="F2407" s="102" t="s">
        <v>808</v>
      </c>
      <c r="G2407" s="102" t="s">
        <v>809</v>
      </c>
      <c r="H2407" s="102" t="s">
        <v>810</v>
      </c>
    </row>
    <row r="2408" spans="1:8">
      <c r="B2408" s="116" t="s">
        <v>873</v>
      </c>
      <c r="C2408" s="117" t="s">
        <v>874</v>
      </c>
      <c r="D2408" s="116" t="s">
        <v>125</v>
      </c>
      <c r="E2408" s="116" t="s">
        <v>127</v>
      </c>
      <c r="F2408" s="118">
        <v>1.579</v>
      </c>
      <c r="G2408" s="119">
        <v>31.1</v>
      </c>
      <c r="H2408" s="119">
        <v>49.11</v>
      </c>
    </row>
    <row r="2409" spans="1:8">
      <c r="B2409" s="116" t="s">
        <v>852</v>
      </c>
      <c r="C2409" s="117" t="s">
        <v>853</v>
      </c>
      <c r="D2409" s="116" t="s">
        <v>125</v>
      </c>
      <c r="E2409" s="116" t="s">
        <v>127</v>
      </c>
      <c r="F2409" s="118">
        <v>0.63400000000000001</v>
      </c>
      <c r="G2409" s="119">
        <v>23.4</v>
      </c>
      <c r="H2409" s="119">
        <v>14.84</v>
      </c>
    </row>
    <row r="2410" spans="1:8" ht="12.75" customHeight="1">
      <c r="B2410" s="103"/>
      <c r="C2410" s="103"/>
      <c r="D2410" s="103"/>
      <c r="E2410" s="103"/>
      <c r="F2410" s="408" t="s">
        <v>837</v>
      </c>
      <c r="G2410" s="408"/>
      <c r="H2410" s="120">
        <v>63.95</v>
      </c>
    </row>
    <row r="2411" spans="1:8" ht="12.75" customHeight="1">
      <c r="B2411" s="103"/>
      <c r="C2411" s="103"/>
      <c r="D2411" s="103"/>
      <c r="E2411" s="103"/>
      <c r="F2411" s="409" t="s">
        <v>585</v>
      </c>
      <c r="G2411" s="409"/>
      <c r="H2411" s="101">
        <v>299.77</v>
      </c>
    </row>
    <row r="2412" spans="1:8">
      <c r="B2412" s="142"/>
      <c r="C2412" s="142"/>
      <c r="D2412" s="142"/>
      <c r="E2412" s="142"/>
      <c r="F2412" s="410"/>
      <c r="G2412" s="410"/>
      <c r="H2412" s="410"/>
    </row>
    <row r="2413" spans="1:8" s="245" customFormat="1" ht="12.75" customHeight="1">
      <c r="A2413" s="179" t="s">
        <v>1371</v>
      </c>
      <c r="B2413" s="179">
        <f>VLOOKUP(A2413,ORÇAMENTO!$A$15:$F$743,2,FALSE)</f>
        <v>100324</v>
      </c>
      <c r="C2413" s="404" t="str">
        <f>VLOOKUP(B2413,ORÇAMENTO!$B$15:$F$743,2,FALSE)</f>
        <v>LASTRO COM MATERIAL GRANULAR (PEDRA BRITADA N.1 E PEDRA BRITADA N.2), APLICADO EM PISOS OU LAJES SOBRE SOLO, ESPESSURA DE *6 CM*. AF_01/2024</v>
      </c>
      <c r="D2413" s="405"/>
      <c r="E2413" s="405"/>
      <c r="F2413" s="405"/>
      <c r="G2413" s="406"/>
      <c r="H2413" s="121" t="str">
        <f>VLOOKUP(B2413,ORÇAMENTO!$B$15:$F$743,4,FALSE)</f>
        <v>M3</v>
      </c>
    </row>
    <row r="2414" spans="1:8" ht="12.75" customHeight="1">
      <c r="B2414" s="407" t="s">
        <v>2121</v>
      </c>
      <c r="C2414" s="407"/>
      <c r="D2414" s="102" t="s">
        <v>806</v>
      </c>
      <c r="E2414" s="102" t="s">
        <v>807</v>
      </c>
      <c r="F2414" s="102" t="s">
        <v>808</v>
      </c>
      <c r="G2414" s="102" t="s">
        <v>809</v>
      </c>
      <c r="H2414" s="102" t="s">
        <v>810</v>
      </c>
    </row>
    <row r="2415" spans="1:8" ht="25.5">
      <c r="B2415" s="116" t="s">
        <v>2406</v>
      </c>
      <c r="C2415" s="117" t="s">
        <v>2407</v>
      </c>
      <c r="D2415" s="116" t="s">
        <v>125</v>
      </c>
      <c r="E2415" s="116" t="s">
        <v>2124</v>
      </c>
      <c r="F2415" s="118">
        <v>0.03</v>
      </c>
      <c r="G2415" s="119">
        <v>0.71</v>
      </c>
      <c r="H2415" s="119">
        <v>0.02</v>
      </c>
    </row>
    <row r="2416" spans="1:8" ht="25.5">
      <c r="B2416" s="116" t="s">
        <v>2408</v>
      </c>
      <c r="C2416" s="117" t="s">
        <v>2409</v>
      </c>
      <c r="D2416" s="116" t="s">
        <v>125</v>
      </c>
      <c r="E2416" s="116" t="s">
        <v>2127</v>
      </c>
      <c r="F2416" s="118">
        <v>3.2000000000000001E-2</v>
      </c>
      <c r="G2416" s="119">
        <v>10.17</v>
      </c>
      <c r="H2416" s="119">
        <v>0.33</v>
      </c>
    </row>
    <row r="2417" spans="1:8" ht="12.75" customHeight="1">
      <c r="B2417" s="103"/>
      <c r="C2417" s="103"/>
      <c r="D2417" s="103"/>
      <c r="E2417" s="103"/>
      <c r="F2417" s="408" t="s">
        <v>2128</v>
      </c>
      <c r="G2417" s="408"/>
      <c r="H2417" s="120">
        <v>0.35</v>
      </c>
    </row>
    <row r="2418" spans="1:8">
      <c r="B2418" s="407" t="s">
        <v>820</v>
      </c>
      <c r="C2418" s="407"/>
      <c r="D2418" s="102" t="s">
        <v>806</v>
      </c>
      <c r="E2418" s="102" t="s">
        <v>807</v>
      </c>
      <c r="F2418" s="102" t="s">
        <v>808</v>
      </c>
      <c r="G2418" s="102" t="s">
        <v>809</v>
      </c>
      <c r="H2418" s="102" t="s">
        <v>810</v>
      </c>
    </row>
    <row r="2419" spans="1:8">
      <c r="B2419" s="116" t="s">
        <v>2410</v>
      </c>
      <c r="C2419" s="117" t="s">
        <v>2411</v>
      </c>
      <c r="D2419" s="116" t="s">
        <v>125</v>
      </c>
      <c r="E2419" s="116" t="s">
        <v>174</v>
      </c>
      <c r="F2419" s="118">
        <v>0.59499999999999997</v>
      </c>
      <c r="G2419" s="119">
        <v>197.39</v>
      </c>
      <c r="H2419" s="119">
        <v>117.45</v>
      </c>
    </row>
    <row r="2420" spans="1:8">
      <c r="B2420" s="116" t="s">
        <v>904</v>
      </c>
      <c r="C2420" s="117" t="s">
        <v>905</v>
      </c>
      <c r="D2420" s="116" t="s">
        <v>125</v>
      </c>
      <c r="E2420" s="116" t="s">
        <v>174</v>
      </c>
      <c r="F2420" s="118">
        <v>0.59499999999999997</v>
      </c>
      <c r="G2420" s="119">
        <v>198.43</v>
      </c>
      <c r="H2420" s="119">
        <v>118.07</v>
      </c>
    </row>
    <row r="2421" spans="1:8">
      <c r="B2421" s="103"/>
      <c r="C2421" s="103"/>
      <c r="D2421" s="103"/>
      <c r="E2421" s="103"/>
      <c r="F2421" s="408" t="s">
        <v>831</v>
      </c>
      <c r="G2421" s="408"/>
      <c r="H2421" s="120">
        <v>235.52</v>
      </c>
    </row>
    <row r="2422" spans="1:8" ht="12.75" customHeight="1">
      <c r="B2422" s="407" t="s">
        <v>834</v>
      </c>
      <c r="C2422" s="407"/>
      <c r="D2422" s="102" t="s">
        <v>806</v>
      </c>
      <c r="E2422" s="102" t="s">
        <v>807</v>
      </c>
      <c r="F2422" s="102" t="s">
        <v>808</v>
      </c>
      <c r="G2422" s="102" t="s">
        <v>809</v>
      </c>
      <c r="H2422" s="102" t="s">
        <v>810</v>
      </c>
    </row>
    <row r="2423" spans="1:8">
      <c r="B2423" s="116" t="s">
        <v>873</v>
      </c>
      <c r="C2423" s="117" t="s">
        <v>874</v>
      </c>
      <c r="D2423" s="116" t="s">
        <v>125</v>
      </c>
      <c r="E2423" s="116" t="s">
        <v>127</v>
      </c>
      <c r="F2423" s="118">
        <v>1.579</v>
      </c>
      <c r="G2423" s="119">
        <v>31.1</v>
      </c>
      <c r="H2423" s="119">
        <v>49.11</v>
      </c>
    </row>
    <row r="2424" spans="1:8">
      <c r="B2424" s="116" t="s">
        <v>852</v>
      </c>
      <c r="C2424" s="117" t="s">
        <v>853</v>
      </c>
      <c r="D2424" s="116" t="s">
        <v>125</v>
      </c>
      <c r="E2424" s="116" t="s">
        <v>127</v>
      </c>
      <c r="F2424" s="118">
        <v>0.63400000000000001</v>
      </c>
      <c r="G2424" s="119">
        <v>23.4</v>
      </c>
      <c r="H2424" s="119">
        <v>14.84</v>
      </c>
    </row>
    <row r="2425" spans="1:8" ht="12.75" customHeight="1">
      <c r="B2425" s="103"/>
      <c r="C2425" s="103"/>
      <c r="D2425" s="103"/>
      <c r="E2425" s="103"/>
      <c r="F2425" s="408" t="s">
        <v>837</v>
      </c>
      <c r="G2425" s="408"/>
      <c r="H2425" s="120">
        <v>63.95</v>
      </c>
    </row>
    <row r="2426" spans="1:8" ht="12.75" customHeight="1">
      <c r="B2426" s="103"/>
      <c r="C2426" s="103"/>
      <c r="D2426" s="103"/>
      <c r="E2426" s="103"/>
      <c r="F2426" s="409" t="s">
        <v>585</v>
      </c>
      <c r="G2426" s="409"/>
      <c r="H2426" s="101">
        <v>299.77</v>
      </c>
    </row>
    <row r="2427" spans="1:8">
      <c r="B2427" s="142"/>
      <c r="C2427" s="142"/>
      <c r="D2427" s="142"/>
      <c r="E2427" s="142"/>
      <c r="F2427" s="410"/>
      <c r="G2427" s="410"/>
      <c r="H2427" s="410"/>
    </row>
    <row r="2428" spans="1:8" s="245" customFormat="1" ht="12.75" customHeight="1">
      <c r="A2428" s="179" t="s">
        <v>1372</v>
      </c>
      <c r="B2428" s="179">
        <f>VLOOKUP(A2428,ORÇAMENTO!$A$15:$F$743,2,FALSE)</f>
        <v>87749</v>
      </c>
      <c r="C2428" s="404" t="str">
        <f>VLOOKUP(B2428,ORÇAMENTO!$B$15:$F$743,2,FALSE)</f>
        <v>CONTRAPISO (REGULARIZAÇÃO) EM ARGAMASSA PRONTA, PREPARO MANUAL, APLICADO EM ÁREAS MOLHADAS SOBRE LAJE, ADERIDO, ACABAMENTO NÃO REFORÇADO, ESPESSURA 3CM. AF_07/2021</v>
      </c>
      <c r="D2428" s="405"/>
      <c r="E2428" s="405"/>
      <c r="F2428" s="405"/>
      <c r="G2428" s="406"/>
      <c r="H2428" s="121" t="str">
        <f>VLOOKUP(B2428,ORÇAMENTO!$B$15:$F$743,4,FALSE)</f>
        <v>M2</v>
      </c>
    </row>
    <row r="2429" spans="1:8">
      <c r="B2429" s="407" t="s">
        <v>820</v>
      </c>
      <c r="C2429" s="407"/>
      <c r="D2429" s="102" t="s">
        <v>806</v>
      </c>
      <c r="E2429" s="102" t="s">
        <v>807</v>
      </c>
      <c r="F2429" s="102" t="s">
        <v>808</v>
      </c>
      <c r="G2429" s="102" t="s">
        <v>809</v>
      </c>
      <c r="H2429" s="102" t="s">
        <v>810</v>
      </c>
    </row>
    <row r="2430" spans="1:8">
      <c r="B2430" s="116" t="s">
        <v>877</v>
      </c>
      <c r="C2430" s="117" t="s">
        <v>878</v>
      </c>
      <c r="D2430" s="116" t="s">
        <v>125</v>
      </c>
      <c r="E2430" s="116" t="s">
        <v>113</v>
      </c>
      <c r="F2430" s="118">
        <v>1.6999999999999999E-3</v>
      </c>
      <c r="G2430" s="119">
        <v>7.23</v>
      </c>
      <c r="H2430" s="119">
        <v>0.01</v>
      </c>
    </row>
    <row r="2431" spans="1:8">
      <c r="B2431" s="116" t="s">
        <v>2153</v>
      </c>
      <c r="C2431" s="117" t="s">
        <v>2154</v>
      </c>
      <c r="D2431" s="116" t="s">
        <v>125</v>
      </c>
      <c r="E2431" s="116" t="s">
        <v>217</v>
      </c>
      <c r="F2431" s="118">
        <v>2.4E-2</v>
      </c>
      <c r="G2431" s="119">
        <v>20.34</v>
      </c>
      <c r="H2431" s="119">
        <v>0.49</v>
      </c>
    </row>
    <row r="2432" spans="1:8">
      <c r="B2432" s="116" t="s">
        <v>2145</v>
      </c>
      <c r="C2432" s="117" t="s">
        <v>2146</v>
      </c>
      <c r="D2432" s="116" t="s">
        <v>125</v>
      </c>
      <c r="E2432" s="116" t="s">
        <v>180</v>
      </c>
      <c r="F2432" s="118">
        <v>0.25</v>
      </c>
      <c r="G2432" s="119">
        <v>3.85</v>
      </c>
      <c r="H2432" s="119">
        <v>0.96</v>
      </c>
    </row>
    <row r="2433" spans="1:8">
      <c r="B2433" s="116" t="s">
        <v>2224</v>
      </c>
      <c r="C2433" s="117" t="s">
        <v>2225</v>
      </c>
      <c r="D2433" s="116" t="s">
        <v>125</v>
      </c>
      <c r="E2433" s="116" t="s">
        <v>180</v>
      </c>
      <c r="F2433" s="118">
        <v>0.2</v>
      </c>
      <c r="G2433" s="119">
        <v>2.66</v>
      </c>
      <c r="H2433" s="119">
        <v>0.53</v>
      </c>
    </row>
    <row r="2434" spans="1:8" ht="25.5">
      <c r="B2434" s="116" t="s">
        <v>2286</v>
      </c>
      <c r="C2434" s="117" t="s">
        <v>1985</v>
      </c>
      <c r="D2434" s="116" t="s">
        <v>125</v>
      </c>
      <c r="E2434" s="116" t="s">
        <v>145</v>
      </c>
      <c r="F2434" s="118">
        <v>1.0815999999999999</v>
      </c>
      <c r="G2434" s="119">
        <v>26.35</v>
      </c>
      <c r="H2434" s="119">
        <v>28.5</v>
      </c>
    </row>
    <row r="2435" spans="1:8">
      <c r="B2435" s="103"/>
      <c r="C2435" s="103"/>
      <c r="D2435" s="103"/>
      <c r="E2435" s="103"/>
      <c r="F2435" s="408" t="s">
        <v>831</v>
      </c>
      <c r="G2435" s="408"/>
      <c r="H2435" s="120">
        <v>30.49</v>
      </c>
    </row>
    <row r="2436" spans="1:8" ht="12.75" customHeight="1">
      <c r="B2436" s="407" t="s">
        <v>834</v>
      </c>
      <c r="C2436" s="407"/>
      <c r="D2436" s="102" t="s">
        <v>806</v>
      </c>
      <c r="E2436" s="102" t="s">
        <v>807</v>
      </c>
      <c r="F2436" s="102" t="s">
        <v>808</v>
      </c>
      <c r="G2436" s="102" t="s">
        <v>809</v>
      </c>
      <c r="H2436" s="102" t="s">
        <v>810</v>
      </c>
    </row>
    <row r="2437" spans="1:8">
      <c r="B2437" s="116" t="s">
        <v>2136</v>
      </c>
      <c r="C2437" s="117" t="s">
        <v>845</v>
      </c>
      <c r="D2437" s="116" t="s">
        <v>125</v>
      </c>
      <c r="E2437" s="116" t="s">
        <v>127</v>
      </c>
      <c r="F2437" s="118">
        <v>0.13009999999999999</v>
      </c>
      <c r="G2437" s="119">
        <v>30.71</v>
      </c>
      <c r="H2437" s="119">
        <v>4</v>
      </c>
    </row>
    <row r="2438" spans="1:8">
      <c r="B2438" s="116" t="s">
        <v>873</v>
      </c>
      <c r="C2438" s="117" t="s">
        <v>874</v>
      </c>
      <c r="D2438" s="116" t="s">
        <v>125</v>
      </c>
      <c r="E2438" s="116" t="s">
        <v>127</v>
      </c>
      <c r="F2438" s="118">
        <v>0.18820000000000001</v>
      </c>
      <c r="G2438" s="119">
        <v>31.1</v>
      </c>
      <c r="H2438" s="119">
        <v>5.85</v>
      </c>
    </row>
    <row r="2439" spans="1:8">
      <c r="B2439" s="116" t="s">
        <v>852</v>
      </c>
      <c r="C2439" s="117" t="s">
        <v>853</v>
      </c>
      <c r="D2439" s="116" t="s">
        <v>125</v>
      </c>
      <c r="E2439" s="116" t="s">
        <v>127</v>
      </c>
      <c r="F2439" s="118">
        <v>0.31830000000000003</v>
      </c>
      <c r="G2439" s="119">
        <v>23.4</v>
      </c>
      <c r="H2439" s="119">
        <v>7.45</v>
      </c>
    </row>
    <row r="2440" spans="1:8" ht="12.75" customHeight="1">
      <c r="B2440" s="103"/>
      <c r="C2440" s="103"/>
      <c r="D2440" s="103"/>
      <c r="E2440" s="103"/>
      <c r="F2440" s="408" t="s">
        <v>837</v>
      </c>
      <c r="G2440" s="408"/>
      <c r="H2440" s="120">
        <v>17.3</v>
      </c>
    </row>
    <row r="2441" spans="1:8">
      <c r="B2441" s="407" t="s">
        <v>813</v>
      </c>
      <c r="C2441" s="407"/>
      <c r="D2441" s="102" t="s">
        <v>806</v>
      </c>
      <c r="E2441" s="102" t="s">
        <v>807</v>
      </c>
      <c r="F2441" s="102" t="s">
        <v>808</v>
      </c>
      <c r="G2441" s="102" t="s">
        <v>809</v>
      </c>
      <c r="H2441" s="102" t="s">
        <v>810</v>
      </c>
    </row>
    <row r="2442" spans="1:8" ht="25.5">
      <c r="B2442" s="116" t="s">
        <v>2507</v>
      </c>
      <c r="C2442" s="117" t="s">
        <v>2508</v>
      </c>
      <c r="D2442" s="116" t="s">
        <v>125</v>
      </c>
      <c r="E2442" s="116" t="s">
        <v>174</v>
      </c>
      <c r="F2442" s="118">
        <v>9.8500000000000004E-2</v>
      </c>
      <c r="G2442" s="119">
        <v>578.75</v>
      </c>
      <c r="H2442" s="119">
        <v>57.01</v>
      </c>
    </row>
    <row r="2443" spans="1:8">
      <c r="B2443" s="103"/>
      <c r="C2443" s="103"/>
      <c r="D2443" s="103"/>
      <c r="E2443" s="103"/>
      <c r="F2443" s="408" t="s">
        <v>814</v>
      </c>
      <c r="G2443" s="408"/>
      <c r="H2443" s="120">
        <v>57.01</v>
      </c>
    </row>
    <row r="2444" spans="1:8" ht="12.75" customHeight="1">
      <c r="B2444" s="103"/>
      <c r="C2444" s="103"/>
      <c r="D2444" s="103"/>
      <c r="E2444" s="103"/>
      <c r="F2444" s="409" t="s">
        <v>585</v>
      </c>
      <c r="G2444" s="409"/>
      <c r="H2444" s="101">
        <v>104.76</v>
      </c>
    </row>
    <row r="2445" spans="1:8">
      <c r="B2445" s="142"/>
      <c r="C2445" s="142"/>
      <c r="D2445" s="142"/>
      <c r="E2445" s="142"/>
      <c r="F2445" s="410"/>
      <c r="G2445" s="410"/>
      <c r="H2445" s="410"/>
    </row>
    <row r="2446" spans="1:8" s="245" customFormat="1" ht="12.75" customHeight="1">
      <c r="A2446" s="179" t="s">
        <v>1373</v>
      </c>
      <c r="B2446" s="179">
        <f>VLOOKUP(A2446,ORÇAMENTO!$A$15:$F$743,2,FALSE)</f>
        <v>94994</v>
      </c>
      <c r="C2446" s="404" t="str">
        <f>VLOOKUP(B2446,ORÇAMENTO!$B$15:$F$743,2,FALSE)</f>
        <v>EXECUÇÃO DE PASSEIO (CALÇADA) OU PISO DE CONCRETO COM CONCRETO MOLDADO IN LOCO, FEITO EM OBRA, ACABAMENTO DESEMPENADO, ESPESSURA 6 CM, ARMADO. AF_08/2022</v>
      </c>
      <c r="D2446" s="405"/>
      <c r="E2446" s="405"/>
      <c r="F2446" s="405"/>
      <c r="G2446" s="406"/>
      <c r="H2446" s="121" t="str">
        <f>VLOOKUP(B2446,ORÇAMENTO!$B$15:$F$743,4,FALSE)</f>
        <v>M2</v>
      </c>
    </row>
    <row r="2447" spans="1:8">
      <c r="B2447" s="407" t="s">
        <v>820</v>
      </c>
      <c r="C2447" s="407"/>
      <c r="D2447" s="102" t="s">
        <v>806</v>
      </c>
      <c r="E2447" s="102" t="s">
        <v>807</v>
      </c>
      <c r="F2447" s="102" t="s">
        <v>808</v>
      </c>
      <c r="G2447" s="102" t="s">
        <v>809</v>
      </c>
      <c r="H2447" s="102" t="s">
        <v>810</v>
      </c>
    </row>
    <row r="2448" spans="1:8" ht="25.5">
      <c r="B2448" s="116" t="s">
        <v>2412</v>
      </c>
      <c r="C2448" s="117" t="s">
        <v>2413</v>
      </c>
      <c r="D2448" s="116" t="s">
        <v>125</v>
      </c>
      <c r="E2448" s="116" t="s">
        <v>174</v>
      </c>
      <c r="F2448" s="118">
        <v>7.3899999999999993E-2</v>
      </c>
      <c r="G2448" s="119">
        <v>467.5</v>
      </c>
      <c r="H2448" s="119">
        <v>34.549999999999997</v>
      </c>
    </row>
    <row r="2449" spans="1:8">
      <c r="B2449" s="116" t="s">
        <v>2153</v>
      </c>
      <c r="C2449" s="117" t="s">
        <v>2154</v>
      </c>
      <c r="D2449" s="116" t="s">
        <v>125</v>
      </c>
      <c r="E2449" s="116" t="s">
        <v>217</v>
      </c>
      <c r="F2449" s="118">
        <v>2.4E-2</v>
      </c>
      <c r="G2449" s="119">
        <v>20.34</v>
      </c>
      <c r="H2449" s="119">
        <v>0.49</v>
      </c>
    </row>
    <row r="2450" spans="1:8">
      <c r="B2450" s="116" t="s">
        <v>2224</v>
      </c>
      <c r="C2450" s="117" t="s">
        <v>2225</v>
      </c>
      <c r="D2450" s="116" t="s">
        <v>125</v>
      </c>
      <c r="E2450" s="116" t="s">
        <v>180</v>
      </c>
      <c r="F2450" s="118">
        <v>0.45</v>
      </c>
      <c r="G2450" s="119">
        <v>2.66</v>
      </c>
      <c r="H2450" s="119">
        <v>1.2</v>
      </c>
    </row>
    <row r="2451" spans="1:8" ht="25.5">
      <c r="B2451" s="116" t="s">
        <v>2286</v>
      </c>
      <c r="C2451" s="117" t="s">
        <v>1985</v>
      </c>
      <c r="D2451" s="116" t="s">
        <v>125</v>
      </c>
      <c r="E2451" s="116" t="s">
        <v>145</v>
      </c>
      <c r="F2451" s="118">
        <v>1.0815999999999999</v>
      </c>
      <c r="G2451" s="119">
        <v>26.35</v>
      </c>
      <c r="H2451" s="119">
        <v>28.5</v>
      </c>
    </row>
    <row r="2452" spans="1:8">
      <c r="B2452" s="103"/>
      <c r="C2452" s="103"/>
      <c r="D2452" s="103"/>
      <c r="E2452" s="103"/>
      <c r="F2452" s="408" t="s">
        <v>831</v>
      </c>
      <c r="G2452" s="408"/>
      <c r="H2452" s="120">
        <v>64.739999999999995</v>
      </c>
    </row>
    <row r="2453" spans="1:8" ht="12.75" customHeight="1">
      <c r="B2453" s="407" t="s">
        <v>834</v>
      </c>
      <c r="C2453" s="407"/>
      <c r="D2453" s="102" t="s">
        <v>806</v>
      </c>
      <c r="E2453" s="102" t="s">
        <v>807</v>
      </c>
      <c r="F2453" s="102" t="s">
        <v>808</v>
      </c>
      <c r="G2453" s="102" t="s">
        <v>809</v>
      </c>
      <c r="H2453" s="102" t="s">
        <v>810</v>
      </c>
    </row>
    <row r="2454" spans="1:8">
      <c r="B2454" s="116" t="s">
        <v>2136</v>
      </c>
      <c r="C2454" s="117" t="s">
        <v>845</v>
      </c>
      <c r="D2454" s="116" t="s">
        <v>125</v>
      </c>
      <c r="E2454" s="116" t="s">
        <v>127</v>
      </c>
      <c r="F2454" s="118">
        <v>9.7600000000000006E-2</v>
      </c>
      <c r="G2454" s="119">
        <v>30.71</v>
      </c>
      <c r="H2454" s="119">
        <v>3</v>
      </c>
    </row>
    <row r="2455" spans="1:8">
      <c r="B2455" s="116" t="s">
        <v>873</v>
      </c>
      <c r="C2455" s="117" t="s">
        <v>874</v>
      </c>
      <c r="D2455" s="116" t="s">
        <v>125</v>
      </c>
      <c r="E2455" s="116" t="s">
        <v>127</v>
      </c>
      <c r="F2455" s="118">
        <v>7.2700000000000001E-2</v>
      </c>
      <c r="G2455" s="119">
        <v>31.1</v>
      </c>
      <c r="H2455" s="119">
        <v>2.2599999999999998</v>
      </c>
    </row>
    <row r="2456" spans="1:8">
      <c r="B2456" s="116" t="s">
        <v>852</v>
      </c>
      <c r="C2456" s="117" t="s">
        <v>853</v>
      </c>
      <c r="D2456" s="116" t="s">
        <v>125</v>
      </c>
      <c r="E2456" s="116" t="s">
        <v>127</v>
      </c>
      <c r="F2456" s="118">
        <v>0.1704</v>
      </c>
      <c r="G2456" s="119">
        <v>23.4</v>
      </c>
      <c r="H2456" s="119">
        <v>3.99</v>
      </c>
    </row>
    <row r="2457" spans="1:8" ht="12.75" customHeight="1">
      <c r="B2457" s="103"/>
      <c r="C2457" s="103"/>
      <c r="D2457" s="103"/>
      <c r="E2457" s="103"/>
      <c r="F2457" s="408" t="s">
        <v>837</v>
      </c>
      <c r="G2457" s="408"/>
      <c r="H2457" s="120">
        <v>9.25</v>
      </c>
    </row>
    <row r="2458" spans="1:8" ht="12.75" customHeight="1">
      <c r="B2458" s="103"/>
      <c r="C2458" s="103"/>
      <c r="D2458" s="103"/>
      <c r="E2458" s="103"/>
      <c r="F2458" s="409" t="s">
        <v>585</v>
      </c>
      <c r="G2458" s="409"/>
      <c r="H2458" s="101">
        <v>73.94</v>
      </c>
    </row>
    <row r="2459" spans="1:8">
      <c r="B2459" s="142"/>
      <c r="C2459" s="142"/>
      <c r="D2459" s="142"/>
      <c r="E2459" s="142"/>
      <c r="F2459" s="410"/>
      <c r="G2459" s="410"/>
      <c r="H2459" s="410"/>
    </row>
    <row r="2460" spans="1:8" s="245" customFormat="1" ht="12.75" customHeight="1">
      <c r="A2460" s="179" t="s">
        <v>1374</v>
      </c>
      <c r="B2460" s="179">
        <f>VLOOKUP(A2460,ORÇAMENTO!$A$15:$F$743,2,FALSE)</f>
        <v>94993</v>
      </c>
      <c r="C2460" s="404" t="str">
        <f>VLOOKUP(B2460,ORÇAMENTO!$B$15:$F$743,2,FALSE)</f>
        <v>EXECUÇÃO DE PISO DE CONCRETO COM CONCRETO MOLDADO IN LOCO, USINADO, ACABAMENTO CONVENCIONAL, ESPESSURA 6 CM, ARMADO. AF_08/2022</v>
      </c>
      <c r="D2460" s="405"/>
      <c r="E2460" s="405"/>
      <c r="F2460" s="405"/>
      <c r="G2460" s="406"/>
      <c r="H2460" s="121" t="str">
        <f>VLOOKUP(B2460,ORÇAMENTO!$B$15:$F$743,4,FALSE)</f>
        <v>M2</v>
      </c>
    </row>
    <row r="2461" spans="1:8">
      <c r="B2461" s="407" t="s">
        <v>820</v>
      </c>
      <c r="C2461" s="407"/>
      <c r="D2461" s="102" t="s">
        <v>806</v>
      </c>
      <c r="E2461" s="102" t="s">
        <v>807</v>
      </c>
      <c r="F2461" s="102" t="s">
        <v>808</v>
      </c>
      <c r="G2461" s="102" t="s">
        <v>809</v>
      </c>
      <c r="H2461" s="102" t="s">
        <v>810</v>
      </c>
    </row>
    <row r="2462" spans="1:8">
      <c r="B2462" s="116" t="s">
        <v>2509</v>
      </c>
      <c r="C2462" s="117" t="s">
        <v>2510</v>
      </c>
      <c r="D2462" s="116" t="s">
        <v>125</v>
      </c>
      <c r="E2462" s="116" t="s">
        <v>217</v>
      </c>
      <c r="F2462" s="118">
        <v>8.6199999999999992</v>
      </c>
      <c r="G2462" s="119">
        <v>1.22</v>
      </c>
      <c r="H2462" s="119">
        <v>10.52</v>
      </c>
    </row>
    <row r="2463" spans="1:8" ht="25.5">
      <c r="B2463" s="116" t="s">
        <v>2511</v>
      </c>
      <c r="C2463" s="117" t="s">
        <v>2512</v>
      </c>
      <c r="D2463" s="116" t="s">
        <v>125</v>
      </c>
      <c r="E2463" s="116" t="s">
        <v>150</v>
      </c>
      <c r="F2463" s="118">
        <v>6.4375</v>
      </c>
      <c r="G2463" s="119">
        <v>16.41</v>
      </c>
      <c r="H2463" s="119">
        <v>105.64</v>
      </c>
    </row>
    <row r="2464" spans="1:8">
      <c r="B2464" s="116" t="s">
        <v>2513</v>
      </c>
      <c r="C2464" s="117" t="s">
        <v>2514</v>
      </c>
      <c r="D2464" s="116" t="s">
        <v>125</v>
      </c>
      <c r="E2464" s="116" t="s">
        <v>217</v>
      </c>
      <c r="F2464" s="118">
        <v>0.24</v>
      </c>
      <c r="G2464" s="119">
        <v>3.87</v>
      </c>
      <c r="H2464" s="119">
        <v>0.93</v>
      </c>
    </row>
    <row r="2465" spans="1:8">
      <c r="B2465" s="103"/>
      <c r="C2465" s="103"/>
      <c r="D2465" s="103"/>
      <c r="E2465" s="103"/>
      <c r="F2465" s="408" t="s">
        <v>831</v>
      </c>
      <c r="G2465" s="408"/>
      <c r="H2465" s="120">
        <v>117.09</v>
      </c>
    </row>
    <row r="2466" spans="1:8" ht="12.75" customHeight="1">
      <c r="B2466" s="407" t="s">
        <v>834</v>
      </c>
      <c r="C2466" s="407"/>
      <c r="D2466" s="102" t="s">
        <v>806</v>
      </c>
      <c r="E2466" s="102" t="s">
        <v>807</v>
      </c>
      <c r="F2466" s="102" t="s">
        <v>808</v>
      </c>
      <c r="G2466" s="102" t="s">
        <v>809</v>
      </c>
      <c r="H2466" s="102" t="s">
        <v>810</v>
      </c>
    </row>
    <row r="2467" spans="1:8">
      <c r="B2467" s="116" t="s">
        <v>873</v>
      </c>
      <c r="C2467" s="117" t="s">
        <v>874</v>
      </c>
      <c r="D2467" s="116" t="s">
        <v>125</v>
      </c>
      <c r="E2467" s="116" t="s">
        <v>127</v>
      </c>
      <c r="F2467" s="118">
        <v>0.63900000000000001</v>
      </c>
      <c r="G2467" s="119">
        <v>31.1</v>
      </c>
      <c r="H2467" s="119">
        <v>19.87</v>
      </c>
    </row>
    <row r="2468" spans="1:8">
      <c r="B2468" s="116" t="s">
        <v>852</v>
      </c>
      <c r="C2468" s="117" t="s">
        <v>853</v>
      </c>
      <c r="D2468" s="116" t="s">
        <v>125</v>
      </c>
      <c r="E2468" s="116" t="s">
        <v>127</v>
      </c>
      <c r="F2468" s="118">
        <v>1.2789999999999999</v>
      </c>
      <c r="G2468" s="119">
        <v>23.4</v>
      </c>
      <c r="H2468" s="119">
        <v>29.93</v>
      </c>
    </row>
    <row r="2469" spans="1:8" ht="12.75" customHeight="1">
      <c r="B2469" s="103"/>
      <c r="C2469" s="103"/>
      <c r="D2469" s="103"/>
      <c r="E2469" s="103"/>
      <c r="F2469" s="408" t="s">
        <v>837</v>
      </c>
      <c r="G2469" s="408"/>
      <c r="H2469" s="120">
        <v>49.8</v>
      </c>
    </row>
    <row r="2470" spans="1:8" ht="12.75" customHeight="1">
      <c r="B2470" s="103"/>
      <c r="C2470" s="103"/>
      <c r="D2470" s="103"/>
      <c r="E2470" s="103"/>
      <c r="F2470" s="409" t="s">
        <v>585</v>
      </c>
      <c r="G2470" s="409"/>
      <c r="H2470" s="101">
        <v>166.85</v>
      </c>
    </row>
    <row r="2471" spans="1:8">
      <c r="B2471" s="142"/>
      <c r="C2471" s="142"/>
      <c r="D2471" s="142"/>
      <c r="E2471" s="142"/>
      <c r="F2471" s="410"/>
      <c r="G2471" s="410"/>
      <c r="H2471" s="410"/>
    </row>
    <row r="2472" spans="1:8" s="245" customFormat="1" ht="12.75" customHeight="1">
      <c r="A2472" s="179" t="s">
        <v>1466</v>
      </c>
      <c r="B2472" s="179">
        <f>VLOOKUP(A2472,ORÇAMENTO!$A$15:$F$743,2,FALSE)</f>
        <v>104658</v>
      </c>
      <c r="C2472" s="404" t="str">
        <f>VLOOKUP(B2472,ORÇAMENTO!$B$15:$F$743,2,FALSE)</f>
        <v>PISO PODOTÁTIL DE ALERTA OU DIRECIONAL, DE CONCRETO, ASSENTADO SOBRE ARGAMASSA. AF_03/2024</v>
      </c>
      <c r="D2472" s="405"/>
      <c r="E2472" s="405"/>
      <c r="F2472" s="405"/>
      <c r="G2472" s="406"/>
      <c r="H2472" s="121" t="str">
        <f>VLOOKUP(B2472,ORÇAMENTO!$B$15:$F$743,4,FALSE)</f>
        <v>M2</v>
      </c>
    </row>
    <row r="2473" spans="1:8" ht="12.75" customHeight="1">
      <c r="B2473" s="407" t="s">
        <v>2121</v>
      </c>
      <c r="C2473" s="407"/>
      <c r="D2473" s="102" t="s">
        <v>806</v>
      </c>
      <c r="E2473" s="102" t="s">
        <v>807</v>
      </c>
      <c r="F2473" s="102" t="s">
        <v>808</v>
      </c>
      <c r="G2473" s="102" t="s">
        <v>809</v>
      </c>
      <c r="H2473" s="102" t="s">
        <v>810</v>
      </c>
    </row>
    <row r="2474" spans="1:8" ht="38.25">
      <c r="B2474" s="116" t="s">
        <v>2515</v>
      </c>
      <c r="C2474" s="117" t="s">
        <v>2516</v>
      </c>
      <c r="D2474" s="116" t="s">
        <v>125</v>
      </c>
      <c r="E2474" s="116" t="s">
        <v>2124</v>
      </c>
      <c r="F2474" s="118">
        <v>4.4400000000000002E-2</v>
      </c>
      <c r="G2474" s="119">
        <v>1.1200000000000001</v>
      </c>
      <c r="H2474" s="119">
        <v>0.05</v>
      </c>
    </row>
    <row r="2475" spans="1:8" ht="38.25">
      <c r="B2475" s="116" t="s">
        <v>2517</v>
      </c>
      <c r="C2475" s="117" t="s">
        <v>2518</v>
      </c>
      <c r="D2475" s="116" t="s">
        <v>125</v>
      </c>
      <c r="E2475" s="116" t="s">
        <v>2127</v>
      </c>
      <c r="F2475" s="118">
        <v>3.8E-3</v>
      </c>
      <c r="G2475" s="119">
        <v>11.09</v>
      </c>
      <c r="H2475" s="119">
        <v>0.04</v>
      </c>
    </row>
    <row r="2476" spans="1:8" ht="25.5">
      <c r="B2476" s="116" t="s">
        <v>2406</v>
      </c>
      <c r="C2476" s="117" t="s">
        <v>2407</v>
      </c>
      <c r="D2476" s="116" t="s">
        <v>125</v>
      </c>
      <c r="E2476" s="116" t="s">
        <v>2124</v>
      </c>
      <c r="F2476" s="118">
        <v>4.41E-2</v>
      </c>
      <c r="G2476" s="119">
        <v>0.71</v>
      </c>
      <c r="H2476" s="119">
        <v>0.03</v>
      </c>
    </row>
    <row r="2477" spans="1:8" ht="25.5">
      <c r="B2477" s="116" t="s">
        <v>2408</v>
      </c>
      <c r="C2477" s="117" t="s">
        <v>2409</v>
      </c>
      <c r="D2477" s="116" t="s">
        <v>125</v>
      </c>
      <c r="E2477" s="116" t="s">
        <v>2127</v>
      </c>
      <c r="F2477" s="118">
        <v>4.1000000000000003E-3</v>
      </c>
      <c r="G2477" s="119">
        <v>10.17</v>
      </c>
      <c r="H2477" s="119">
        <v>0.04</v>
      </c>
    </row>
    <row r="2478" spans="1:8" ht="12.75" customHeight="1">
      <c r="B2478" s="103"/>
      <c r="C2478" s="103"/>
      <c r="D2478" s="103"/>
      <c r="E2478" s="103"/>
      <c r="F2478" s="408" t="s">
        <v>2128</v>
      </c>
      <c r="G2478" s="408"/>
      <c r="H2478" s="120">
        <v>0.16</v>
      </c>
    </row>
    <row r="2479" spans="1:8">
      <c r="B2479" s="407" t="s">
        <v>820</v>
      </c>
      <c r="C2479" s="407"/>
      <c r="D2479" s="102" t="s">
        <v>806</v>
      </c>
      <c r="E2479" s="102" t="s">
        <v>807</v>
      </c>
      <c r="F2479" s="102" t="s">
        <v>808</v>
      </c>
      <c r="G2479" s="102" t="s">
        <v>809</v>
      </c>
      <c r="H2479" s="102" t="s">
        <v>810</v>
      </c>
    </row>
    <row r="2480" spans="1:8">
      <c r="B2480" s="116" t="s">
        <v>879</v>
      </c>
      <c r="C2480" s="117" t="s">
        <v>880</v>
      </c>
      <c r="D2480" s="116" t="s">
        <v>125</v>
      </c>
      <c r="E2480" s="116" t="s">
        <v>174</v>
      </c>
      <c r="F2480" s="118">
        <v>5.6800000000000003E-2</v>
      </c>
      <c r="G2480" s="119">
        <v>195</v>
      </c>
      <c r="H2480" s="119">
        <v>11.08</v>
      </c>
    </row>
    <row r="2481" spans="1:8" ht="25.5">
      <c r="B2481" s="116" t="s">
        <v>2519</v>
      </c>
      <c r="C2481" s="117" t="s">
        <v>2520</v>
      </c>
      <c r="D2481" s="116" t="s">
        <v>125</v>
      </c>
      <c r="E2481" s="116" t="s">
        <v>145</v>
      </c>
      <c r="F2481" s="118">
        <v>1.0044999999999999</v>
      </c>
      <c r="G2481" s="119">
        <v>65.66</v>
      </c>
      <c r="H2481" s="119">
        <v>65.959999999999994</v>
      </c>
    </row>
    <row r="2482" spans="1:8">
      <c r="B2482" s="116" t="s">
        <v>2521</v>
      </c>
      <c r="C2482" s="117" t="s">
        <v>2522</v>
      </c>
      <c r="D2482" s="116" t="s">
        <v>125</v>
      </c>
      <c r="E2482" s="116" t="s">
        <v>174</v>
      </c>
      <c r="F2482" s="118">
        <v>1.1000000000000001E-3</v>
      </c>
      <c r="G2482" s="119">
        <v>186.45</v>
      </c>
      <c r="H2482" s="119">
        <v>0.21</v>
      </c>
    </row>
    <row r="2483" spans="1:8">
      <c r="B2483" s="103"/>
      <c r="C2483" s="103"/>
      <c r="D2483" s="103"/>
      <c r="E2483" s="103"/>
      <c r="F2483" s="408" t="s">
        <v>831</v>
      </c>
      <c r="G2483" s="408"/>
      <c r="H2483" s="120">
        <v>77.25</v>
      </c>
    </row>
    <row r="2484" spans="1:8" ht="12.75" customHeight="1">
      <c r="B2484" s="407" t="s">
        <v>834</v>
      </c>
      <c r="C2484" s="407"/>
      <c r="D2484" s="102" t="s">
        <v>806</v>
      </c>
      <c r="E2484" s="102" t="s">
        <v>807</v>
      </c>
      <c r="F2484" s="102" t="s">
        <v>808</v>
      </c>
      <c r="G2484" s="102" t="s">
        <v>809</v>
      </c>
      <c r="H2484" s="102" t="s">
        <v>810</v>
      </c>
    </row>
    <row r="2485" spans="1:8">
      <c r="B2485" s="116" t="s">
        <v>2523</v>
      </c>
      <c r="C2485" s="117" t="s">
        <v>2524</v>
      </c>
      <c r="D2485" s="116" t="s">
        <v>125</v>
      </c>
      <c r="E2485" s="116" t="s">
        <v>127</v>
      </c>
      <c r="F2485" s="118">
        <v>9.6299999999999997E-2</v>
      </c>
      <c r="G2485" s="119">
        <v>28.77</v>
      </c>
      <c r="H2485" s="119">
        <v>2.77</v>
      </c>
    </row>
    <row r="2486" spans="1:8">
      <c r="B2486" s="116" t="s">
        <v>852</v>
      </c>
      <c r="C2486" s="117" t="s">
        <v>853</v>
      </c>
      <c r="D2486" s="116" t="s">
        <v>125</v>
      </c>
      <c r="E2486" s="116" t="s">
        <v>127</v>
      </c>
      <c r="F2486" s="118">
        <v>9.6299999999999997E-2</v>
      </c>
      <c r="G2486" s="119">
        <v>23.4</v>
      </c>
      <c r="H2486" s="119">
        <v>2.25</v>
      </c>
    </row>
    <row r="2487" spans="1:8" ht="12.75" customHeight="1">
      <c r="B2487" s="103"/>
      <c r="C2487" s="103"/>
      <c r="D2487" s="103"/>
      <c r="E2487" s="103"/>
      <c r="F2487" s="408" t="s">
        <v>837</v>
      </c>
      <c r="G2487" s="408"/>
      <c r="H2487" s="120">
        <v>5.0199999999999996</v>
      </c>
    </row>
    <row r="2488" spans="1:8" ht="12.75" customHeight="1">
      <c r="B2488" s="103"/>
      <c r="C2488" s="103"/>
      <c r="D2488" s="103"/>
      <c r="E2488" s="103"/>
      <c r="F2488" s="409" t="s">
        <v>585</v>
      </c>
      <c r="G2488" s="409"/>
      <c r="H2488" s="101">
        <v>82.39</v>
      </c>
    </row>
    <row r="2489" spans="1:8">
      <c r="B2489" s="142"/>
      <c r="C2489" s="142"/>
      <c r="D2489" s="142"/>
      <c r="E2489" s="142"/>
      <c r="F2489" s="410"/>
      <c r="G2489" s="410"/>
      <c r="H2489" s="410"/>
    </row>
    <row r="2490" spans="1:8" s="245" customFormat="1" ht="12.75" customHeight="1">
      <c r="A2490" s="179" t="s">
        <v>1614</v>
      </c>
      <c r="B2490" s="179">
        <f>VLOOKUP(A2490,ORÇAMENTO!$A$15:$F$743,2,FALSE)</f>
        <v>92391</v>
      </c>
      <c r="C2490" s="404" t="str">
        <f>VLOOKUP(B2490,ORÇAMENTO!$B$15:$F$743,2,FALSE)</f>
        <v>EXECUÇÃO DE PAVIMENTO EM PISO INTERTRAVADO, COM BLOCO PISOGRAMA DE 35 X 15 CM, ESPESSURA 6 CM. AF_10/2022</v>
      </c>
      <c r="D2490" s="405"/>
      <c r="E2490" s="405"/>
      <c r="F2490" s="405"/>
      <c r="G2490" s="406"/>
      <c r="H2490" s="121" t="str">
        <f>VLOOKUP(B2490,ORÇAMENTO!$B$15:$F$743,4,FALSE)</f>
        <v>M2</v>
      </c>
    </row>
    <row r="2491" spans="1:8" ht="12.75" customHeight="1">
      <c r="B2491" s="407" t="s">
        <v>2121</v>
      </c>
      <c r="C2491" s="407"/>
      <c r="D2491" s="102" t="s">
        <v>806</v>
      </c>
      <c r="E2491" s="102" t="s">
        <v>807</v>
      </c>
      <c r="F2491" s="102" t="s">
        <v>808</v>
      </c>
      <c r="G2491" s="102" t="s">
        <v>809</v>
      </c>
      <c r="H2491" s="102" t="s">
        <v>810</v>
      </c>
    </row>
    <row r="2492" spans="1:8" ht="25.5">
      <c r="B2492" s="116" t="s">
        <v>2525</v>
      </c>
      <c r="C2492" s="117" t="s">
        <v>2526</v>
      </c>
      <c r="D2492" s="116" t="s">
        <v>125</v>
      </c>
      <c r="E2492" s="116" t="s">
        <v>2124</v>
      </c>
      <c r="F2492" s="118">
        <v>7.22E-2</v>
      </c>
      <c r="G2492" s="119">
        <v>5.29</v>
      </c>
      <c r="H2492" s="119">
        <v>0.38</v>
      </c>
    </row>
    <row r="2493" spans="1:8" ht="25.5">
      <c r="B2493" s="116" t="s">
        <v>2527</v>
      </c>
      <c r="C2493" s="117" t="s">
        <v>2528</v>
      </c>
      <c r="D2493" s="116" t="s">
        <v>125</v>
      </c>
      <c r="E2493" s="116" t="s">
        <v>2127</v>
      </c>
      <c r="F2493" s="118">
        <v>1.44E-2</v>
      </c>
      <c r="G2493" s="119">
        <v>19.11</v>
      </c>
      <c r="H2493" s="119">
        <v>0.28000000000000003</v>
      </c>
    </row>
    <row r="2494" spans="1:8" ht="12.75" customHeight="1">
      <c r="B2494" s="103"/>
      <c r="C2494" s="103"/>
      <c r="D2494" s="103"/>
      <c r="E2494" s="103"/>
      <c r="F2494" s="408" t="s">
        <v>2128</v>
      </c>
      <c r="G2494" s="408"/>
      <c r="H2494" s="120">
        <v>0.66</v>
      </c>
    </row>
    <row r="2495" spans="1:8">
      <c r="B2495" s="407" t="s">
        <v>820</v>
      </c>
      <c r="C2495" s="407"/>
      <c r="D2495" s="102" t="s">
        <v>806</v>
      </c>
      <c r="E2495" s="102" t="s">
        <v>807</v>
      </c>
      <c r="F2495" s="102" t="s">
        <v>808</v>
      </c>
      <c r="G2495" s="102" t="s">
        <v>809</v>
      </c>
      <c r="H2495" s="102" t="s">
        <v>810</v>
      </c>
    </row>
    <row r="2496" spans="1:8">
      <c r="B2496" s="116" t="s">
        <v>879</v>
      </c>
      <c r="C2496" s="117" t="s">
        <v>880</v>
      </c>
      <c r="D2496" s="116" t="s">
        <v>125</v>
      </c>
      <c r="E2496" s="116" t="s">
        <v>174</v>
      </c>
      <c r="F2496" s="118">
        <v>6.6E-3</v>
      </c>
      <c r="G2496" s="119">
        <v>195</v>
      </c>
      <c r="H2496" s="119">
        <v>1.29</v>
      </c>
    </row>
    <row r="2497" spans="1:8" ht="25.5">
      <c r="B2497" s="116" t="s">
        <v>2412</v>
      </c>
      <c r="C2497" s="117" t="s">
        <v>2413</v>
      </c>
      <c r="D2497" s="116" t="s">
        <v>125</v>
      </c>
      <c r="E2497" s="116" t="s">
        <v>174</v>
      </c>
      <c r="F2497" s="118">
        <v>3.1399999999999997E-2</v>
      </c>
      <c r="G2497" s="119">
        <v>467.5</v>
      </c>
      <c r="H2497" s="119">
        <v>14.68</v>
      </c>
    </row>
    <row r="2498" spans="1:8">
      <c r="B2498" s="103"/>
      <c r="C2498" s="103"/>
      <c r="D2498" s="103"/>
      <c r="E2498" s="103"/>
      <c r="F2498" s="408" t="s">
        <v>831</v>
      </c>
      <c r="G2498" s="408"/>
      <c r="H2498" s="120">
        <v>15.97</v>
      </c>
    </row>
    <row r="2499" spans="1:8" ht="12.75" customHeight="1">
      <c r="B2499" s="407" t="s">
        <v>834</v>
      </c>
      <c r="C2499" s="407"/>
      <c r="D2499" s="102" t="s">
        <v>806</v>
      </c>
      <c r="E2499" s="102" t="s">
        <v>807</v>
      </c>
      <c r="F2499" s="102" t="s">
        <v>808</v>
      </c>
      <c r="G2499" s="102" t="s">
        <v>809</v>
      </c>
      <c r="H2499" s="102" t="s">
        <v>810</v>
      </c>
    </row>
    <row r="2500" spans="1:8">
      <c r="B2500" s="116" t="s">
        <v>2235</v>
      </c>
      <c r="C2500" s="117" t="s">
        <v>2236</v>
      </c>
      <c r="D2500" s="116" t="s">
        <v>125</v>
      </c>
      <c r="E2500" s="116" t="s">
        <v>127</v>
      </c>
      <c r="F2500" s="118">
        <v>8.6699999999999999E-2</v>
      </c>
      <c r="G2500" s="119">
        <v>24.03</v>
      </c>
      <c r="H2500" s="119">
        <v>2.08</v>
      </c>
    </row>
    <row r="2501" spans="1:8">
      <c r="B2501" s="116" t="s">
        <v>873</v>
      </c>
      <c r="C2501" s="117" t="s">
        <v>874</v>
      </c>
      <c r="D2501" s="116" t="s">
        <v>125</v>
      </c>
      <c r="E2501" s="116" t="s">
        <v>127</v>
      </c>
      <c r="F2501" s="118">
        <v>0.2039</v>
      </c>
      <c r="G2501" s="119">
        <v>31.1</v>
      </c>
      <c r="H2501" s="119">
        <v>6.34</v>
      </c>
    </row>
    <row r="2502" spans="1:8">
      <c r="B2502" s="116" t="s">
        <v>852</v>
      </c>
      <c r="C2502" s="117" t="s">
        <v>853</v>
      </c>
      <c r="D2502" s="116" t="s">
        <v>125</v>
      </c>
      <c r="E2502" s="116" t="s">
        <v>127</v>
      </c>
      <c r="F2502" s="118">
        <v>0.4078</v>
      </c>
      <c r="G2502" s="119">
        <v>23.4</v>
      </c>
      <c r="H2502" s="119">
        <v>9.5399999999999991</v>
      </c>
    </row>
    <row r="2503" spans="1:8" ht="12.75" customHeight="1">
      <c r="B2503" s="103"/>
      <c r="C2503" s="103"/>
      <c r="D2503" s="103"/>
      <c r="E2503" s="103"/>
      <c r="F2503" s="408" t="s">
        <v>837</v>
      </c>
      <c r="G2503" s="408"/>
      <c r="H2503" s="120">
        <v>17.96</v>
      </c>
    </row>
    <row r="2504" spans="1:8">
      <c r="B2504" s="407" t="s">
        <v>813</v>
      </c>
      <c r="C2504" s="407"/>
      <c r="D2504" s="102" t="s">
        <v>806</v>
      </c>
      <c r="E2504" s="102" t="s">
        <v>807</v>
      </c>
      <c r="F2504" s="102" t="s">
        <v>808</v>
      </c>
      <c r="G2504" s="102" t="s">
        <v>809</v>
      </c>
      <c r="H2504" s="102" t="s">
        <v>810</v>
      </c>
    </row>
    <row r="2505" spans="1:8" ht="25.5">
      <c r="B2505" s="116" t="s">
        <v>2529</v>
      </c>
      <c r="C2505" s="117" t="s">
        <v>2530</v>
      </c>
      <c r="D2505" s="116" t="s">
        <v>125</v>
      </c>
      <c r="E2505" s="116" t="s">
        <v>174</v>
      </c>
      <c r="F2505" s="118">
        <v>1.6000000000000001E-3</v>
      </c>
      <c r="G2505" s="119">
        <v>675.32</v>
      </c>
      <c r="H2505" s="119">
        <v>1.08</v>
      </c>
    </row>
    <row r="2506" spans="1:8">
      <c r="B2506" s="103"/>
      <c r="C2506" s="103"/>
      <c r="D2506" s="103"/>
      <c r="E2506" s="103"/>
      <c r="F2506" s="408" t="s">
        <v>814</v>
      </c>
      <c r="G2506" s="408"/>
      <c r="H2506" s="120">
        <v>1.08</v>
      </c>
    </row>
    <row r="2507" spans="1:8" ht="12.75" customHeight="1">
      <c r="B2507" s="103"/>
      <c r="C2507" s="103"/>
      <c r="D2507" s="103"/>
      <c r="E2507" s="103"/>
      <c r="F2507" s="409" t="s">
        <v>585</v>
      </c>
      <c r="G2507" s="409"/>
      <c r="H2507" s="101">
        <v>35.64</v>
      </c>
    </row>
    <row r="2508" spans="1:8">
      <c r="B2508" s="142"/>
      <c r="C2508" s="142"/>
      <c r="D2508" s="142"/>
      <c r="E2508" s="142"/>
      <c r="F2508" s="410"/>
      <c r="G2508" s="410"/>
      <c r="H2508" s="410"/>
    </row>
    <row r="2509" spans="1:8" s="245" customFormat="1" ht="12.75" customHeight="1">
      <c r="A2509" s="179" t="s">
        <v>1696</v>
      </c>
      <c r="B2509" s="179">
        <f>VLOOKUP(A2509,ORÇAMENTO!$A$15:$F$743,2,FALSE)</f>
        <v>102500</v>
      </c>
      <c r="C2509" s="404" t="str">
        <f>VLOOKUP(B2509,ORÇAMENTO!$B$15:$F$743,2,FALSE)</f>
        <v>PINTURA DE DEMARCAÇÃO DE VAGA COM TINTA ACRÍLICA, E = 10 CM, APLICAÇÃO MANUAL. AF_05/2021</v>
      </c>
      <c r="D2509" s="405"/>
      <c r="E2509" s="405"/>
      <c r="F2509" s="405"/>
      <c r="G2509" s="406"/>
      <c r="H2509" s="121" t="str">
        <f>VLOOKUP(B2509,ORÇAMENTO!$B$15:$F$743,4,FALSE)</f>
        <v>M</v>
      </c>
    </row>
    <row r="2510" spans="1:8">
      <c r="B2510" s="407" t="s">
        <v>820</v>
      </c>
      <c r="C2510" s="407"/>
      <c r="D2510" s="102" t="s">
        <v>806</v>
      </c>
      <c r="E2510" s="102" t="s">
        <v>807</v>
      </c>
      <c r="F2510" s="102" t="s">
        <v>808</v>
      </c>
      <c r="G2510" s="102" t="s">
        <v>809</v>
      </c>
      <c r="H2510" s="102" t="s">
        <v>810</v>
      </c>
    </row>
    <row r="2511" spans="1:8">
      <c r="B2511" s="116" t="s">
        <v>2424</v>
      </c>
      <c r="C2511" s="117" t="s">
        <v>2425</v>
      </c>
      <c r="D2511" s="116" t="s">
        <v>125</v>
      </c>
      <c r="E2511" s="116" t="s">
        <v>150</v>
      </c>
      <c r="F2511" s="118">
        <v>0.04</v>
      </c>
      <c r="G2511" s="119">
        <v>10.27</v>
      </c>
      <c r="H2511" s="119">
        <v>0.41</v>
      </c>
    </row>
    <row r="2512" spans="1:8">
      <c r="B2512" s="116" t="s">
        <v>2531</v>
      </c>
      <c r="C2512" s="117" t="s">
        <v>2532</v>
      </c>
      <c r="D2512" s="116" t="s">
        <v>125</v>
      </c>
      <c r="E2512" s="116" t="s">
        <v>113</v>
      </c>
      <c r="F2512" s="118">
        <v>4.2999999999999997E-2</v>
      </c>
      <c r="G2512" s="119">
        <v>21.61</v>
      </c>
      <c r="H2512" s="119">
        <v>0.93</v>
      </c>
    </row>
    <row r="2513" spans="1:8">
      <c r="B2513" s="103"/>
      <c r="C2513" s="103"/>
      <c r="D2513" s="103"/>
      <c r="E2513" s="103"/>
      <c r="F2513" s="408" t="s">
        <v>831</v>
      </c>
      <c r="G2513" s="408"/>
      <c r="H2513" s="120">
        <v>1.34</v>
      </c>
    </row>
    <row r="2514" spans="1:8" ht="12.75" customHeight="1">
      <c r="B2514" s="407" t="s">
        <v>834</v>
      </c>
      <c r="C2514" s="407"/>
      <c r="D2514" s="102" t="s">
        <v>806</v>
      </c>
      <c r="E2514" s="102" t="s">
        <v>807</v>
      </c>
      <c r="F2514" s="102" t="s">
        <v>808</v>
      </c>
      <c r="G2514" s="102" t="s">
        <v>809</v>
      </c>
      <c r="H2514" s="102" t="s">
        <v>810</v>
      </c>
    </row>
    <row r="2515" spans="1:8">
      <c r="B2515" s="116" t="s">
        <v>2309</v>
      </c>
      <c r="C2515" s="117" t="s">
        <v>906</v>
      </c>
      <c r="D2515" s="116" t="s">
        <v>125</v>
      </c>
      <c r="E2515" s="116" t="s">
        <v>127</v>
      </c>
      <c r="F2515" s="118">
        <v>8.3000000000000004E-2</v>
      </c>
      <c r="G2515" s="119">
        <v>32.58</v>
      </c>
      <c r="H2515" s="119">
        <v>2.7</v>
      </c>
    </row>
    <row r="2516" spans="1:8">
      <c r="B2516" s="116" t="s">
        <v>852</v>
      </c>
      <c r="C2516" s="117" t="s">
        <v>853</v>
      </c>
      <c r="D2516" s="116" t="s">
        <v>125</v>
      </c>
      <c r="E2516" s="116" t="s">
        <v>127</v>
      </c>
      <c r="F2516" s="118">
        <v>3.5000000000000003E-2</v>
      </c>
      <c r="G2516" s="119">
        <v>23.4</v>
      </c>
      <c r="H2516" s="119">
        <v>0.82</v>
      </c>
    </row>
    <row r="2517" spans="1:8" ht="12.75" customHeight="1">
      <c r="B2517" s="103"/>
      <c r="C2517" s="103"/>
      <c r="D2517" s="103"/>
      <c r="E2517" s="103"/>
      <c r="F2517" s="408" t="s">
        <v>837</v>
      </c>
      <c r="G2517" s="408"/>
      <c r="H2517" s="120">
        <v>3.52</v>
      </c>
    </row>
    <row r="2518" spans="1:8" ht="12.75" customHeight="1">
      <c r="B2518" s="103"/>
      <c r="C2518" s="103"/>
      <c r="D2518" s="103"/>
      <c r="E2518" s="103"/>
      <c r="F2518" s="409" t="s">
        <v>585</v>
      </c>
      <c r="G2518" s="409"/>
      <c r="H2518" s="101">
        <v>4.84</v>
      </c>
    </row>
    <row r="2519" spans="1:8">
      <c r="B2519" s="142"/>
      <c r="C2519" s="142"/>
      <c r="D2519" s="142"/>
      <c r="E2519" s="142"/>
      <c r="F2519" s="410"/>
      <c r="G2519" s="410"/>
      <c r="H2519" s="410"/>
    </row>
    <row r="2520" spans="1:8" s="245" customFormat="1" ht="12.75" customHeight="1">
      <c r="A2520" s="179" t="s">
        <v>1696</v>
      </c>
      <c r="B2520" s="179">
        <f>VLOOKUP(A2520,ORÇAMENTO!$A$15:$F$743,2,FALSE)</f>
        <v>102500</v>
      </c>
      <c r="C2520" s="404" t="str">
        <f>VLOOKUP(B2520,ORÇAMENTO!$B$15:$F$743,2,FALSE)</f>
        <v>PINTURA DE DEMARCAÇÃO DE VAGA COM TINTA ACRÍLICA, E = 10 CM, APLICAÇÃO MANUAL. AF_05/2021</v>
      </c>
      <c r="D2520" s="405"/>
      <c r="E2520" s="405"/>
      <c r="F2520" s="405"/>
      <c r="G2520" s="406"/>
      <c r="H2520" s="121" t="str">
        <f>VLOOKUP(B2520,ORÇAMENTO!$B$15:$F$743,4,FALSE)</f>
        <v>M</v>
      </c>
    </row>
    <row r="2521" spans="1:8" ht="12.75" customHeight="1">
      <c r="B2521" s="407" t="s">
        <v>2121</v>
      </c>
      <c r="C2521" s="407"/>
      <c r="D2521" s="102" t="s">
        <v>806</v>
      </c>
      <c r="E2521" s="102" t="s">
        <v>807</v>
      </c>
      <c r="F2521" s="102" t="s">
        <v>808</v>
      </c>
      <c r="G2521" s="102" t="s">
        <v>809</v>
      </c>
      <c r="H2521" s="102" t="s">
        <v>810</v>
      </c>
    </row>
    <row r="2522" spans="1:8" ht="38.25">
      <c r="B2522" s="116" t="s">
        <v>2170</v>
      </c>
      <c r="C2522" s="117" t="s">
        <v>2171</v>
      </c>
      <c r="D2522" s="116" t="s">
        <v>125</v>
      </c>
      <c r="E2522" s="116" t="s">
        <v>2124</v>
      </c>
      <c r="F2522" s="118">
        <v>3.3000000000000002E-2</v>
      </c>
      <c r="G2522" s="119">
        <v>74.400000000000006</v>
      </c>
      <c r="H2522" s="119">
        <v>2.46</v>
      </c>
    </row>
    <row r="2523" spans="1:8" ht="38.25">
      <c r="B2523" s="116" t="s">
        <v>2172</v>
      </c>
      <c r="C2523" s="117" t="s">
        <v>2173</v>
      </c>
      <c r="D2523" s="116" t="s">
        <v>125</v>
      </c>
      <c r="E2523" s="116" t="s">
        <v>2127</v>
      </c>
      <c r="F2523" s="118">
        <v>2E-3</v>
      </c>
      <c r="G2523" s="119">
        <v>315.44</v>
      </c>
      <c r="H2523" s="119">
        <v>0.63</v>
      </c>
    </row>
    <row r="2524" spans="1:8" ht="25.5">
      <c r="B2524" s="116" t="s">
        <v>2174</v>
      </c>
      <c r="C2524" s="117" t="s">
        <v>2175</v>
      </c>
      <c r="D2524" s="116" t="s">
        <v>125</v>
      </c>
      <c r="E2524" s="116" t="s">
        <v>2124</v>
      </c>
      <c r="F2524" s="118">
        <v>2.7E-2</v>
      </c>
      <c r="G2524" s="119">
        <v>100.77</v>
      </c>
      <c r="H2524" s="119">
        <v>2.72</v>
      </c>
    </row>
    <row r="2525" spans="1:8" ht="25.5">
      <c r="B2525" s="116" t="s">
        <v>2176</v>
      </c>
      <c r="C2525" s="117" t="s">
        <v>2177</v>
      </c>
      <c r="D2525" s="116" t="s">
        <v>125</v>
      </c>
      <c r="E2525" s="116" t="s">
        <v>2127</v>
      </c>
      <c r="F2525" s="118">
        <v>8.0000000000000002E-3</v>
      </c>
      <c r="G2525" s="119">
        <v>255.5</v>
      </c>
      <c r="H2525" s="119">
        <v>2.04</v>
      </c>
    </row>
    <row r="2526" spans="1:8" ht="25.5">
      <c r="B2526" s="116" t="s">
        <v>2533</v>
      </c>
      <c r="C2526" s="117" t="s">
        <v>2534</v>
      </c>
      <c r="D2526" s="116" t="s">
        <v>125</v>
      </c>
      <c r="E2526" s="116" t="s">
        <v>2124</v>
      </c>
      <c r="F2526" s="118">
        <v>3.1E-2</v>
      </c>
      <c r="G2526" s="119">
        <v>92.44</v>
      </c>
      <c r="H2526" s="119">
        <v>2.87</v>
      </c>
    </row>
    <row r="2527" spans="1:8" ht="25.5">
      <c r="B2527" s="116" t="s">
        <v>2535</v>
      </c>
      <c r="C2527" s="117" t="s">
        <v>2536</v>
      </c>
      <c r="D2527" s="116" t="s">
        <v>125</v>
      </c>
      <c r="E2527" s="116" t="s">
        <v>2127</v>
      </c>
      <c r="F2527" s="118">
        <v>4.0000000000000001E-3</v>
      </c>
      <c r="G2527" s="119">
        <v>221.12</v>
      </c>
      <c r="H2527" s="119">
        <v>0.88</v>
      </c>
    </row>
    <row r="2528" spans="1:8" ht="38.25">
      <c r="B2528" s="116" t="s">
        <v>2537</v>
      </c>
      <c r="C2528" s="117" t="s">
        <v>2538</v>
      </c>
      <c r="D2528" s="116" t="s">
        <v>125</v>
      </c>
      <c r="E2528" s="116" t="s">
        <v>2124</v>
      </c>
      <c r="F2528" s="118">
        <v>2.5000000000000001E-2</v>
      </c>
      <c r="G2528" s="119">
        <v>65.930000000000007</v>
      </c>
      <c r="H2528" s="119">
        <v>1.65</v>
      </c>
    </row>
    <row r="2529" spans="1:8" ht="38.25">
      <c r="B2529" s="116" t="s">
        <v>2539</v>
      </c>
      <c r="C2529" s="117" t="s">
        <v>2540</v>
      </c>
      <c r="D2529" s="116" t="s">
        <v>125</v>
      </c>
      <c r="E2529" s="116" t="s">
        <v>2127</v>
      </c>
      <c r="F2529" s="118">
        <v>0.01</v>
      </c>
      <c r="G2529" s="119">
        <v>161.86000000000001</v>
      </c>
      <c r="H2529" s="119">
        <v>1.62</v>
      </c>
    </row>
    <row r="2530" spans="1:8" ht="12.75" customHeight="1">
      <c r="B2530" s="103"/>
      <c r="C2530" s="103"/>
      <c r="D2530" s="103"/>
      <c r="E2530" s="103"/>
      <c r="F2530" s="408" t="s">
        <v>2128</v>
      </c>
      <c r="G2530" s="408"/>
      <c r="H2530" s="120">
        <v>14.87</v>
      </c>
    </row>
    <row r="2531" spans="1:8" ht="12.75" customHeight="1">
      <c r="B2531" s="407" t="s">
        <v>834</v>
      </c>
      <c r="C2531" s="407"/>
      <c r="D2531" s="102" t="s">
        <v>806</v>
      </c>
      <c r="E2531" s="102" t="s">
        <v>807</v>
      </c>
      <c r="F2531" s="102" t="s">
        <v>808</v>
      </c>
      <c r="G2531" s="102" t="s">
        <v>809</v>
      </c>
      <c r="H2531" s="102" t="s">
        <v>810</v>
      </c>
    </row>
    <row r="2532" spans="1:8">
      <c r="B2532" s="116" t="s">
        <v>852</v>
      </c>
      <c r="C2532" s="117" t="s">
        <v>853</v>
      </c>
      <c r="D2532" s="116" t="s">
        <v>125</v>
      </c>
      <c r="E2532" s="116" t="s">
        <v>127</v>
      </c>
      <c r="F2532" s="118">
        <v>3.5000000000000003E-2</v>
      </c>
      <c r="G2532" s="119">
        <v>23.4</v>
      </c>
      <c r="H2532" s="119">
        <v>0.82</v>
      </c>
    </row>
    <row r="2533" spans="1:8" ht="12.75" customHeight="1">
      <c r="B2533" s="103"/>
      <c r="C2533" s="103"/>
      <c r="D2533" s="103"/>
      <c r="E2533" s="103"/>
      <c r="F2533" s="408" t="s">
        <v>837</v>
      </c>
      <c r="G2533" s="408"/>
      <c r="H2533" s="120">
        <v>0.82</v>
      </c>
    </row>
    <row r="2534" spans="1:8">
      <c r="B2534" s="407" t="s">
        <v>813</v>
      </c>
      <c r="C2534" s="407"/>
      <c r="D2534" s="102" t="s">
        <v>806</v>
      </c>
      <c r="E2534" s="102" t="s">
        <v>807</v>
      </c>
      <c r="F2534" s="102" t="s">
        <v>808</v>
      </c>
      <c r="G2534" s="102" t="s">
        <v>809</v>
      </c>
      <c r="H2534" s="102" t="s">
        <v>810</v>
      </c>
    </row>
    <row r="2535" spans="1:8">
      <c r="B2535" s="116" t="s">
        <v>2541</v>
      </c>
      <c r="C2535" s="117" t="s">
        <v>2542</v>
      </c>
      <c r="D2535" s="116" t="s">
        <v>125</v>
      </c>
      <c r="E2535" s="116" t="s">
        <v>174</v>
      </c>
      <c r="F2535" s="118">
        <v>1</v>
      </c>
      <c r="G2535" s="119">
        <v>358.73</v>
      </c>
      <c r="H2535" s="119">
        <v>358.73</v>
      </c>
    </row>
    <row r="2536" spans="1:8">
      <c r="B2536" s="103"/>
      <c r="C2536" s="103"/>
      <c r="D2536" s="103"/>
      <c r="E2536" s="103"/>
      <c r="F2536" s="408" t="s">
        <v>814</v>
      </c>
      <c r="G2536" s="408"/>
      <c r="H2536" s="120">
        <v>358.73</v>
      </c>
    </row>
    <row r="2537" spans="1:8" ht="12.75" customHeight="1">
      <c r="B2537" s="103"/>
      <c r="C2537" s="103"/>
      <c r="D2537" s="103"/>
      <c r="E2537" s="103"/>
      <c r="F2537" s="409" t="s">
        <v>585</v>
      </c>
      <c r="G2537" s="409"/>
      <c r="H2537" s="101">
        <v>374.37</v>
      </c>
    </row>
    <row r="2538" spans="1:8">
      <c r="B2538" s="142"/>
      <c r="C2538" s="142"/>
      <c r="D2538" s="142"/>
      <c r="E2538" s="142"/>
      <c r="F2538" s="410"/>
      <c r="G2538" s="410"/>
      <c r="H2538" s="410"/>
    </row>
    <row r="2539" spans="1:8" s="245" customFormat="1" ht="12.75" customHeight="1">
      <c r="A2539" s="179" t="s">
        <v>3886</v>
      </c>
      <c r="B2539" s="179">
        <f>VLOOKUP(A2539,ORÇAMENTO!$A$15:$F$743,2,FALSE)</f>
        <v>104790</v>
      </c>
      <c r="C2539" s="404" t="str">
        <f>VLOOKUP(B2539,ORÇAMENTO!$B$15:$F$743,2,FALSE)</f>
        <v>DEMOLIÇÃO DE PISO DE CONCRETO, DE FORMA MECANIZADA COM MARTELETE, SEM REAPROVEITAMENTO (CALÇADA EXTERNA A EDIFICAÇÃO)</v>
      </c>
      <c r="D2539" s="405"/>
      <c r="E2539" s="405"/>
      <c r="F2539" s="405"/>
      <c r="G2539" s="406"/>
      <c r="H2539" s="121" t="str">
        <f>VLOOKUP(B2539,ORÇAMENTO!$B$15:$F$743,4,FALSE)</f>
        <v>M3</v>
      </c>
    </row>
    <row r="2540" spans="1:8" ht="12.75" customHeight="1">
      <c r="B2540" s="407" t="s">
        <v>2121</v>
      </c>
      <c r="C2540" s="407"/>
      <c r="D2540" s="102" t="s">
        <v>806</v>
      </c>
      <c r="E2540" s="102" t="s">
        <v>807</v>
      </c>
      <c r="F2540" s="102" t="s">
        <v>808</v>
      </c>
      <c r="G2540" s="102" t="s">
        <v>809</v>
      </c>
      <c r="H2540" s="102" t="s">
        <v>810</v>
      </c>
    </row>
    <row r="2541" spans="1:8" ht="25.5">
      <c r="B2541" s="116" t="s">
        <v>2543</v>
      </c>
      <c r="C2541" s="117" t="s">
        <v>2544</v>
      </c>
      <c r="D2541" s="116" t="s">
        <v>125</v>
      </c>
      <c r="E2541" s="116" t="s">
        <v>2124</v>
      </c>
      <c r="F2541" s="118">
        <v>0.86950000000000005</v>
      </c>
      <c r="G2541" s="119">
        <v>8.99</v>
      </c>
      <c r="H2541" s="119">
        <v>7.82</v>
      </c>
    </row>
    <row r="2542" spans="1:8" ht="25.5">
      <c r="B2542" s="116" t="s">
        <v>2545</v>
      </c>
      <c r="C2542" s="117" t="s">
        <v>2546</v>
      </c>
      <c r="D2542" s="116" t="s">
        <v>125</v>
      </c>
      <c r="E2542" s="116" t="s">
        <v>2127</v>
      </c>
      <c r="F2542" s="118">
        <v>1.137</v>
      </c>
      <c r="G2542" s="119">
        <v>32.58</v>
      </c>
      <c r="H2542" s="119">
        <v>37.04</v>
      </c>
    </row>
    <row r="2543" spans="1:8" ht="25.5">
      <c r="B2543" s="116" t="s">
        <v>2478</v>
      </c>
      <c r="C2543" s="117" t="s">
        <v>2479</v>
      </c>
      <c r="D2543" s="116" t="s">
        <v>125</v>
      </c>
      <c r="E2543" s="116" t="s">
        <v>2124</v>
      </c>
      <c r="F2543" s="118">
        <v>0.86950000000000005</v>
      </c>
      <c r="G2543" s="119">
        <v>27.87</v>
      </c>
      <c r="H2543" s="119">
        <v>24.23</v>
      </c>
    </row>
    <row r="2544" spans="1:8" ht="25.5">
      <c r="B2544" s="116" t="s">
        <v>2480</v>
      </c>
      <c r="C2544" s="117" t="s">
        <v>2481</v>
      </c>
      <c r="D2544" s="116" t="s">
        <v>125</v>
      </c>
      <c r="E2544" s="116" t="s">
        <v>2127</v>
      </c>
      <c r="F2544" s="118">
        <v>1.137</v>
      </c>
      <c r="G2544" s="119">
        <v>30.06</v>
      </c>
      <c r="H2544" s="119">
        <v>34.18</v>
      </c>
    </row>
    <row r="2545" spans="1:8" ht="12.75" customHeight="1">
      <c r="B2545" s="103"/>
      <c r="C2545" s="103"/>
      <c r="D2545" s="103"/>
      <c r="E2545" s="103"/>
      <c r="F2545" s="408" t="s">
        <v>2128</v>
      </c>
      <c r="G2545" s="408"/>
      <c r="H2545" s="120">
        <v>103.27</v>
      </c>
    </row>
    <row r="2546" spans="1:8" ht="12.75" customHeight="1">
      <c r="B2546" s="407" t="s">
        <v>834</v>
      </c>
      <c r="C2546" s="407"/>
      <c r="D2546" s="102" t="s">
        <v>806</v>
      </c>
      <c r="E2546" s="102" t="s">
        <v>807</v>
      </c>
      <c r="F2546" s="102" t="s">
        <v>808</v>
      </c>
      <c r="G2546" s="102" t="s">
        <v>809</v>
      </c>
      <c r="H2546" s="102" t="s">
        <v>810</v>
      </c>
    </row>
    <row r="2547" spans="1:8">
      <c r="B2547" s="116" t="s">
        <v>873</v>
      </c>
      <c r="C2547" s="117" t="s">
        <v>874</v>
      </c>
      <c r="D2547" s="116" t="s">
        <v>125</v>
      </c>
      <c r="E2547" s="116" t="s">
        <v>127</v>
      </c>
      <c r="F2547" s="118">
        <v>7.22E-2</v>
      </c>
      <c r="G2547" s="119">
        <v>31.1</v>
      </c>
      <c r="H2547" s="119">
        <v>2.25</v>
      </c>
    </row>
    <row r="2548" spans="1:8">
      <c r="B2548" s="116" t="s">
        <v>852</v>
      </c>
      <c r="C2548" s="117" t="s">
        <v>853</v>
      </c>
      <c r="D2548" s="116" t="s">
        <v>125</v>
      </c>
      <c r="E2548" s="116" t="s">
        <v>127</v>
      </c>
      <c r="F2548" s="118">
        <v>0.44790000000000002</v>
      </c>
      <c r="G2548" s="119">
        <v>23.4</v>
      </c>
      <c r="H2548" s="119">
        <v>10.48</v>
      </c>
    </row>
    <row r="2549" spans="1:8" ht="12.75" customHeight="1">
      <c r="B2549" s="103"/>
      <c r="C2549" s="103"/>
      <c r="D2549" s="103"/>
      <c r="E2549" s="103"/>
      <c r="F2549" s="408" t="s">
        <v>837</v>
      </c>
      <c r="G2549" s="408"/>
      <c r="H2549" s="120">
        <v>12.73</v>
      </c>
    </row>
    <row r="2550" spans="1:8" ht="12.75" customHeight="1">
      <c r="B2550" s="103"/>
      <c r="C2550" s="103"/>
      <c r="D2550" s="103"/>
      <c r="E2550" s="103"/>
      <c r="F2550" s="409" t="s">
        <v>585</v>
      </c>
      <c r="G2550" s="409"/>
      <c r="H2550" s="101">
        <v>115.97</v>
      </c>
    </row>
    <row r="2551" spans="1:8">
      <c r="B2551" s="142"/>
      <c r="C2551" s="142"/>
      <c r="D2551" s="142"/>
      <c r="E2551" s="142"/>
      <c r="F2551" s="410"/>
      <c r="G2551" s="410"/>
      <c r="H2551" s="410"/>
    </row>
    <row r="2552" spans="1:8" s="245" customFormat="1" ht="12.75" customHeight="1">
      <c r="A2552" s="179" t="s">
        <v>411</v>
      </c>
      <c r="B2552" s="179">
        <f>VLOOKUP(A2552,ORÇAMENTO!$A$15:$F$743,2,FALSE)</f>
        <v>100324</v>
      </c>
      <c r="C2552" s="404" t="str">
        <f>VLOOKUP(B2552,ORÇAMENTO!$B$15:$F$743,2,FALSE)</f>
        <v>LASTRO COM MATERIAL GRANULAR (PEDRA BRITADA N.1 E PEDRA BRITADA N.2), APLICADO EM PISOS OU LAJES SOBRE SOLO, ESPESSURA DE *6 CM*. AF_01/2024</v>
      </c>
      <c r="D2552" s="405"/>
      <c r="E2552" s="405"/>
      <c r="F2552" s="405"/>
      <c r="G2552" s="406"/>
      <c r="H2552" s="121" t="str">
        <f>VLOOKUP(B2552,ORÇAMENTO!$B$15:$F$743,4,FALSE)</f>
        <v>M3</v>
      </c>
    </row>
    <row r="2553" spans="1:8" ht="12.75" customHeight="1">
      <c r="B2553" s="407" t="s">
        <v>2121</v>
      </c>
      <c r="C2553" s="407"/>
      <c r="D2553" s="102" t="s">
        <v>806</v>
      </c>
      <c r="E2553" s="102" t="s">
        <v>807</v>
      </c>
      <c r="F2553" s="102" t="s">
        <v>808</v>
      </c>
      <c r="G2553" s="102" t="s">
        <v>809</v>
      </c>
      <c r="H2553" s="102" t="s">
        <v>810</v>
      </c>
    </row>
    <row r="2554" spans="1:8" ht="25.5">
      <c r="B2554" s="116" t="s">
        <v>2406</v>
      </c>
      <c r="C2554" s="117" t="s">
        <v>2407</v>
      </c>
      <c r="D2554" s="116" t="s">
        <v>125</v>
      </c>
      <c r="E2554" s="116" t="s">
        <v>2124</v>
      </c>
      <c r="F2554" s="118">
        <v>0.03</v>
      </c>
      <c r="G2554" s="119">
        <v>0.71</v>
      </c>
      <c r="H2554" s="119">
        <v>0.02</v>
      </c>
    </row>
    <row r="2555" spans="1:8" ht="25.5">
      <c r="B2555" s="116" t="s">
        <v>2408</v>
      </c>
      <c r="C2555" s="117" t="s">
        <v>2409</v>
      </c>
      <c r="D2555" s="116" t="s">
        <v>125</v>
      </c>
      <c r="E2555" s="116" t="s">
        <v>2127</v>
      </c>
      <c r="F2555" s="118">
        <v>3.2000000000000001E-2</v>
      </c>
      <c r="G2555" s="119">
        <v>10.17</v>
      </c>
      <c r="H2555" s="119">
        <v>0.33</v>
      </c>
    </row>
    <row r="2556" spans="1:8" ht="12.75" customHeight="1">
      <c r="B2556" s="103"/>
      <c r="C2556" s="103"/>
      <c r="D2556" s="103"/>
      <c r="E2556" s="103"/>
      <c r="F2556" s="408" t="s">
        <v>2128</v>
      </c>
      <c r="G2556" s="408"/>
      <c r="H2556" s="120">
        <v>0.35</v>
      </c>
    </row>
    <row r="2557" spans="1:8">
      <c r="B2557" s="407" t="s">
        <v>820</v>
      </c>
      <c r="C2557" s="407"/>
      <c r="D2557" s="102" t="s">
        <v>806</v>
      </c>
      <c r="E2557" s="102" t="s">
        <v>807</v>
      </c>
      <c r="F2557" s="102" t="s">
        <v>808</v>
      </c>
      <c r="G2557" s="102" t="s">
        <v>809</v>
      </c>
      <c r="H2557" s="102" t="s">
        <v>810</v>
      </c>
    </row>
    <row r="2558" spans="1:8">
      <c r="B2558" s="116" t="s">
        <v>2410</v>
      </c>
      <c r="C2558" s="117" t="s">
        <v>2411</v>
      </c>
      <c r="D2558" s="116" t="s">
        <v>125</v>
      </c>
      <c r="E2558" s="116" t="s">
        <v>174</v>
      </c>
      <c r="F2558" s="118">
        <v>0.59499999999999997</v>
      </c>
      <c r="G2558" s="119">
        <v>197.39</v>
      </c>
      <c r="H2558" s="119">
        <v>117.45</v>
      </c>
    </row>
    <row r="2559" spans="1:8">
      <c r="B2559" s="116" t="s">
        <v>904</v>
      </c>
      <c r="C2559" s="117" t="s">
        <v>905</v>
      </c>
      <c r="D2559" s="116" t="s">
        <v>125</v>
      </c>
      <c r="E2559" s="116" t="s">
        <v>174</v>
      </c>
      <c r="F2559" s="118">
        <v>0.59499999999999997</v>
      </c>
      <c r="G2559" s="119">
        <v>198.43</v>
      </c>
      <c r="H2559" s="119">
        <v>118.07</v>
      </c>
    </row>
    <row r="2560" spans="1:8">
      <c r="B2560" s="103"/>
      <c r="C2560" s="103"/>
      <c r="D2560" s="103"/>
      <c r="E2560" s="103"/>
      <c r="F2560" s="408" t="s">
        <v>831</v>
      </c>
      <c r="G2560" s="408"/>
      <c r="H2560" s="120">
        <v>235.52</v>
      </c>
    </row>
    <row r="2561" spans="1:8" ht="12.75" customHeight="1">
      <c r="B2561" s="407" t="s">
        <v>834</v>
      </c>
      <c r="C2561" s="407"/>
      <c r="D2561" s="102" t="s">
        <v>806</v>
      </c>
      <c r="E2561" s="102" t="s">
        <v>807</v>
      </c>
      <c r="F2561" s="102" t="s">
        <v>808</v>
      </c>
      <c r="G2561" s="102" t="s">
        <v>809</v>
      </c>
      <c r="H2561" s="102" t="s">
        <v>810</v>
      </c>
    </row>
    <row r="2562" spans="1:8">
      <c r="B2562" s="116" t="s">
        <v>873</v>
      </c>
      <c r="C2562" s="117" t="s">
        <v>874</v>
      </c>
      <c r="D2562" s="116" t="s">
        <v>125</v>
      </c>
      <c r="E2562" s="116" t="s">
        <v>127</v>
      </c>
      <c r="F2562" s="118">
        <v>1.579</v>
      </c>
      <c r="G2562" s="119">
        <v>31.1</v>
      </c>
      <c r="H2562" s="119">
        <v>49.11</v>
      </c>
    </row>
    <row r="2563" spans="1:8">
      <c r="B2563" s="116" t="s">
        <v>852</v>
      </c>
      <c r="C2563" s="117" t="s">
        <v>853</v>
      </c>
      <c r="D2563" s="116" t="s">
        <v>125</v>
      </c>
      <c r="E2563" s="116" t="s">
        <v>127</v>
      </c>
      <c r="F2563" s="118">
        <v>0.63400000000000001</v>
      </c>
      <c r="G2563" s="119">
        <v>23.4</v>
      </c>
      <c r="H2563" s="119">
        <v>14.84</v>
      </c>
    </row>
    <row r="2564" spans="1:8" ht="12.75" customHeight="1">
      <c r="B2564" s="103"/>
      <c r="C2564" s="103"/>
      <c r="D2564" s="103"/>
      <c r="E2564" s="103"/>
      <c r="F2564" s="408" t="s">
        <v>837</v>
      </c>
      <c r="G2564" s="408"/>
      <c r="H2564" s="120">
        <v>63.95</v>
      </c>
    </row>
    <row r="2565" spans="1:8" ht="12.75" customHeight="1">
      <c r="B2565" s="103"/>
      <c r="C2565" s="103"/>
      <c r="D2565" s="103"/>
      <c r="E2565" s="103"/>
      <c r="F2565" s="409" t="s">
        <v>585</v>
      </c>
      <c r="G2565" s="409"/>
      <c r="H2565" s="101">
        <v>299.77</v>
      </c>
    </row>
    <row r="2566" spans="1:8">
      <c r="B2566" s="142"/>
      <c r="C2566" s="142"/>
      <c r="D2566" s="142"/>
      <c r="E2566" s="142"/>
      <c r="F2566" s="410"/>
      <c r="G2566" s="410"/>
      <c r="H2566" s="410"/>
    </row>
    <row r="2567" spans="1:8" s="245" customFormat="1" ht="12.75" customHeight="1">
      <c r="A2567" s="179" t="s">
        <v>413</v>
      </c>
      <c r="B2567" s="179">
        <f>VLOOKUP(A2567,ORÇAMENTO!$A$15:$F$743,2,FALSE)</f>
        <v>97113</v>
      </c>
      <c r="C2567" s="404" t="str">
        <f>VLOOKUP(B2567,ORÇAMENTO!$B$15:$F$743,2,FALSE)</f>
        <v>APLICAÇÃO DE LONA PLÁSTICA PARA EXECUÇÃO DE PAVIMENTOS DE CONCRETO. AF_04/2022</v>
      </c>
      <c r="D2567" s="405"/>
      <c r="E2567" s="405"/>
      <c r="F2567" s="405"/>
      <c r="G2567" s="406"/>
      <c r="H2567" s="121" t="str">
        <f>VLOOKUP(B2567,ORÇAMENTO!$B$15:$F$743,4,FALSE)</f>
        <v>M2</v>
      </c>
    </row>
    <row r="2568" spans="1:8">
      <c r="B2568" s="407" t="s">
        <v>820</v>
      </c>
      <c r="C2568" s="407"/>
      <c r="D2568" s="102" t="s">
        <v>806</v>
      </c>
      <c r="E2568" s="102" t="s">
        <v>807</v>
      </c>
      <c r="F2568" s="102" t="s">
        <v>808</v>
      </c>
      <c r="G2568" s="102" t="s">
        <v>809</v>
      </c>
      <c r="H2568" s="102" t="s">
        <v>810</v>
      </c>
    </row>
    <row r="2569" spans="1:8">
      <c r="B2569" s="116" t="s">
        <v>2547</v>
      </c>
      <c r="C2569" s="117" t="s">
        <v>2548</v>
      </c>
      <c r="D2569" s="116" t="s">
        <v>125</v>
      </c>
      <c r="E2569" s="116" t="s">
        <v>145</v>
      </c>
      <c r="F2569" s="118">
        <v>1.1279999999999999</v>
      </c>
      <c r="G2569" s="119">
        <v>2.23</v>
      </c>
      <c r="H2569" s="119">
        <v>2.52</v>
      </c>
    </row>
    <row r="2570" spans="1:8">
      <c r="B2570" s="103"/>
      <c r="C2570" s="103"/>
      <c r="D2570" s="103"/>
      <c r="E2570" s="103"/>
      <c r="F2570" s="408" t="s">
        <v>831</v>
      </c>
      <c r="G2570" s="408"/>
      <c r="H2570" s="120">
        <v>2.52</v>
      </c>
    </row>
    <row r="2571" spans="1:8" ht="12.75" customHeight="1">
      <c r="B2571" s="407" t="s">
        <v>834</v>
      </c>
      <c r="C2571" s="407"/>
      <c r="D2571" s="102" t="s">
        <v>806</v>
      </c>
      <c r="E2571" s="102" t="s">
        <v>807</v>
      </c>
      <c r="F2571" s="102" t="s">
        <v>808</v>
      </c>
      <c r="G2571" s="102" t="s">
        <v>809</v>
      </c>
      <c r="H2571" s="102" t="s">
        <v>810</v>
      </c>
    </row>
    <row r="2572" spans="1:8">
      <c r="B2572" s="116" t="s">
        <v>873</v>
      </c>
      <c r="C2572" s="117" t="s">
        <v>874</v>
      </c>
      <c r="D2572" s="116" t="s">
        <v>125</v>
      </c>
      <c r="E2572" s="116" t="s">
        <v>127</v>
      </c>
      <c r="F2572" s="118">
        <v>4.9100000000000003E-3</v>
      </c>
      <c r="G2572" s="119">
        <v>31.1</v>
      </c>
      <c r="H2572" s="119">
        <v>0.15</v>
      </c>
    </row>
    <row r="2573" spans="1:8">
      <c r="B2573" s="116" t="s">
        <v>852</v>
      </c>
      <c r="C2573" s="117" t="s">
        <v>853</v>
      </c>
      <c r="D2573" s="116" t="s">
        <v>125</v>
      </c>
      <c r="E2573" s="116" t="s">
        <v>127</v>
      </c>
      <c r="F2573" s="118">
        <v>5.8900000000000003E-3</v>
      </c>
      <c r="G2573" s="119">
        <v>23.4</v>
      </c>
      <c r="H2573" s="119">
        <v>0.14000000000000001</v>
      </c>
    </row>
    <row r="2574" spans="1:8" ht="12.75" customHeight="1">
      <c r="B2574" s="103"/>
      <c r="C2574" s="103"/>
      <c r="D2574" s="103"/>
      <c r="E2574" s="103"/>
      <c r="F2574" s="408" t="s">
        <v>837</v>
      </c>
      <c r="G2574" s="408"/>
      <c r="H2574" s="120">
        <v>0.28999999999999998</v>
      </c>
    </row>
    <row r="2575" spans="1:8" ht="12.75" customHeight="1">
      <c r="B2575" s="103"/>
      <c r="C2575" s="103"/>
      <c r="D2575" s="103"/>
      <c r="E2575" s="103"/>
      <c r="F2575" s="409" t="s">
        <v>585</v>
      </c>
      <c r="G2575" s="409"/>
      <c r="H2575" s="101">
        <v>2.79</v>
      </c>
    </row>
    <row r="2576" spans="1:8">
      <c r="B2576" s="142"/>
      <c r="C2576" s="142"/>
      <c r="D2576" s="142"/>
      <c r="E2576" s="142"/>
      <c r="F2576" s="410"/>
      <c r="G2576" s="410"/>
      <c r="H2576" s="410"/>
    </row>
    <row r="2577" spans="1:8" s="245" customFormat="1" ht="12.75" customHeight="1">
      <c r="A2577" s="179" t="s">
        <v>415</v>
      </c>
      <c r="B2577" s="179">
        <f>VLOOKUP(A2577,ORÇAMENTO!$A$15:$F$743,2,FALSE)</f>
        <v>101159</v>
      </c>
      <c r="C2577" s="404" t="str">
        <f>VLOOKUP(B2577,ORÇAMENTO!$B$15:$F$743,2,FALSE)</f>
        <v>ALVENARIA DE VEDAÇÃO DE BLOCOS CERÂMICOS MACIÇOS DE 5X10X20CM (ESPESSURA 10CM) E ARGAMASSA DE ASSENTAMENTO COM PREPARO EM BETONEIRA. AF_05/2020</v>
      </c>
      <c r="D2577" s="405"/>
      <c r="E2577" s="405"/>
      <c r="F2577" s="405"/>
      <c r="G2577" s="406"/>
      <c r="H2577" s="121" t="str">
        <f>VLOOKUP(B2577,ORÇAMENTO!$B$15:$F$743,4,FALSE)</f>
        <v>M2</v>
      </c>
    </row>
    <row r="2578" spans="1:8">
      <c r="B2578" s="407" t="s">
        <v>820</v>
      </c>
      <c r="C2578" s="407"/>
      <c r="D2578" s="102" t="s">
        <v>806</v>
      </c>
      <c r="E2578" s="102" t="s">
        <v>807</v>
      </c>
      <c r="F2578" s="102" t="s">
        <v>808</v>
      </c>
      <c r="G2578" s="102" t="s">
        <v>809</v>
      </c>
      <c r="H2578" s="102" t="s">
        <v>810</v>
      </c>
    </row>
    <row r="2579" spans="1:8">
      <c r="B2579" s="116" t="s">
        <v>2347</v>
      </c>
      <c r="C2579" s="117" t="s">
        <v>2348</v>
      </c>
      <c r="D2579" s="116" t="s">
        <v>125</v>
      </c>
      <c r="E2579" s="116" t="s">
        <v>150</v>
      </c>
      <c r="F2579" s="118">
        <v>73.489999999999995</v>
      </c>
      <c r="G2579" s="119">
        <v>0.76</v>
      </c>
      <c r="H2579" s="119">
        <v>55.85</v>
      </c>
    </row>
    <row r="2580" spans="1:8">
      <c r="B2580" s="103"/>
      <c r="C2580" s="103"/>
      <c r="D2580" s="103"/>
      <c r="E2580" s="103"/>
      <c r="F2580" s="408" t="s">
        <v>831</v>
      </c>
      <c r="G2580" s="408"/>
      <c r="H2580" s="120">
        <v>55.85</v>
      </c>
    </row>
    <row r="2581" spans="1:8" ht="12.75" customHeight="1">
      <c r="B2581" s="407" t="s">
        <v>834</v>
      </c>
      <c r="C2581" s="407"/>
      <c r="D2581" s="102" t="s">
        <v>806</v>
      </c>
      <c r="E2581" s="102" t="s">
        <v>807</v>
      </c>
      <c r="F2581" s="102" t="s">
        <v>808</v>
      </c>
      <c r="G2581" s="102" t="s">
        <v>809</v>
      </c>
      <c r="H2581" s="102" t="s">
        <v>810</v>
      </c>
    </row>
    <row r="2582" spans="1:8">
      <c r="B2582" s="116" t="s">
        <v>873</v>
      </c>
      <c r="C2582" s="117" t="s">
        <v>874</v>
      </c>
      <c r="D2582" s="116" t="s">
        <v>125</v>
      </c>
      <c r="E2582" s="116" t="s">
        <v>127</v>
      </c>
      <c r="F2582" s="118">
        <v>1.9390000000000001</v>
      </c>
      <c r="G2582" s="119">
        <v>31.1</v>
      </c>
      <c r="H2582" s="119">
        <v>60.3</v>
      </c>
    </row>
    <row r="2583" spans="1:8">
      <c r="B2583" s="116" t="s">
        <v>852</v>
      </c>
      <c r="C2583" s="117" t="s">
        <v>853</v>
      </c>
      <c r="D2583" s="116" t="s">
        <v>125</v>
      </c>
      <c r="E2583" s="116" t="s">
        <v>127</v>
      </c>
      <c r="F2583" s="118">
        <v>0.97</v>
      </c>
      <c r="G2583" s="119">
        <v>23.4</v>
      </c>
      <c r="H2583" s="119">
        <v>22.7</v>
      </c>
    </row>
    <row r="2584" spans="1:8" ht="12.75" customHeight="1">
      <c r="B2584" s="103"/>
      <c r="C2584" s="103"/>
      <c r="D2584" s="103"/>
      <c r="E2584" s="103"/>
      <c r="F2584" s="408" t="s">
        <v>837</v>
      </c>
      <c r="G2584" s="408"/>
      <c r="H2584" s="120">
        <v>83</v>
      </c>
    </row>
    <row r="2585" spans="1:8">
      <c r="B2585" s="407" t="s">
        <v>813</v>
      </c>
      <c r="C2585" s="407"/>
      <c r="D2585" s="102" t="s">
        <v>806</v>
      </c>
      <c r="E2585" s="102" t="s">
        <v>807</v>
      </c>
      <c r="F2585" s="102" t="s">
        <v>808</v>
      </c>
      <c r="G2585" s="102" t="s">
        <v>809</v>
      </c>
      <c r="H2585" s="102" t="s">
        <v>810</v>
      </c>
    </row>
    <row r="2586" spans="1:8" ht="38.25">
      <c r="B2586" s="116" t="s">
        <v>2321</v>
      </c>
      <c r="C2586" s="117" t="s">
        <v>2322</v>
      </c>
      <c r="D2586" s="116" t="s">
        <v>125</v>
      </c>
      <c r="E2586" s="116" t="s">
        <v>174</v>
      </c>
      <c r="F2586" s="118">
        <v>2.8000000000000001E-2</v>
      </c>
      <c r="G2586" s="119">
        <v>735.55</v>
      </c>
      <c r="H2586" s="119">
        <v>20.6</v>
      </c>
    </row>
    <row r="2587" spans="1:8">
      <c r="B2587" s="103"/>
      <c r="C2587" s="103"/>
      <c r="D2587" s="103"/>
      <c r="E2587" s="103"/>
      <c r="F2587" s="408" t="s">
        <v>814</v>
      </c>
      <c r="G2587" s="408"/>
      <c r="H2587" s="120">
        <v>20.6</v>
      </c>
    </row>
    <row r="2588" spans="1:8" ht="12.75" customHeight="1">
      <c r="B2588" s="103"/>
      <c r="C2588" s="103"/>
      <c r="D2588" s="103"/>
      <c r="E2588" s="103"/>
      <c r="F2588" s="409" t="s">
        <v>585</v>
      </c>
      <c r="G2588" s="409"/>
      <c r="H2588" s="101">
        <v>159.43</v>
      </c>
    </row>
    <row r="2589" spans="1:8">
      <c r="B2589" s="142"/>
      <c r="C2589" s="142"/>
      <c r="D2589" s="142"/>
      <c r="E2589" s="142"/>
      <c r="F2589" s="410"/>
      <c r="G2589" s="410"/>
      <c r="H2589" s="410"/>
    </row>
    <row r="2590" spans="1:8" s="245" customFormat="1" ht="12.75" customHeight="1">
      <c r="A2590" s="179" t="s">
        <v>3722</v>
      </c>
      <c r="B2590" s="179">
        <f>VLOOKUP(A2590,ORÇAMENTO!$A$15:$F$743,2,FALSE)</f>
        <v>94993</v>
      </c>
      <c r="C2590" s="404" t="str">
        <f>VLOOKUP(B2590,ORÇAMENTO!$B$15:$F$743,2,FALSE)</f>
        <v>EXECUÇÃO DE PISO DE CONCRETO COM CONCRETO MOLDADO IN LOCO, USINADO, ACABAMENTO CONVENCIONAL, ESPESSURA 6 CM, ARMADO. AF_08/2022</v>
      </c>
      <c r="D2590" s="405"/>
      <c r="E2590" s="405"/>
      <c r="F2590" s="405"/>
      <c r="G2590" s="406"/>
      <c r="H2590" s="121" t="str">
        <f>VLOOKUP(B2590,ORÇAMENTO!$B$15:$F$743,4,FALSE)</f>
        <v>M2</v>
      </c>
    </row>
    <row r="2591" spans="1:8">
      <c r="B2591" s="407" t="s">
        <v>820</v>
      </c>
      <c r="C2591" s="407"/>
      <c r="D2591" s="102" t="s">
        <v>806</v>
      </c>
      <c r="E2591" s="102" t="s">
        <v>807</v>
      </c>
      <c r="F2591" s="102" t="s">
        <v>808</v>
      </c>
      <c r="G2591" s="102" t="s">
        <v>809</v>
      </c>
      <c r="H2591" s="102" t="s">
        <v>810</v>
      </c>
    </row>
    <row r="2592" spans="1:8" ht="25.5">
      <c r="B2592" s="116" t="s">
        <v>2412</v>
      </c>
      <c r="C2592" s="117" t="s">
        <v>2413</v>
      </c>
      <c r="D2592" s="116" t="s">
        <v>125</v>
      </c>
      <c r="E2592" s="116" t="s">
        <v>174</v>
      </c>
      <c r="F2592" s="118">
        <v>7.3899999999999993E-2</v>
      </c>
      <c r="G2592" s="119">
        <v>467.5</v>
      </c>
      <c r="H2592" s="119">
        <v>34.549999999999997</v>
      </c>
    </row>
    <row r="2593" spans="1:8">
      <c r="B2593" s="116" t="s">
        <v>2153</v>
      </c>
      <c r="C2593" s="117" t="s">
        <v>2154</v>
      </c>
      <c r="D2593" s="116" t="s">
        <v>125</v>
      </c>
      <c r="E2593" s="116" t="s">
        <v>217</v>
      </c>
      <c r="F2593" s="118">
        <v>2.4E-2</v>
      </c>
      <c r="G2593" s="119">
        <v>20.34</v>
      </c>
      <c r="H2593" s="119">
        <v>0.49</v>
      </c>
    </row>
    <row r="2594" spans="1:8">
      <c r="B2594" s="116" t="s">
        <v>2224</v>
      </c>
      <c r="C2594" s="117" t="s">
        <v>2225</v>
      </c>
      <c r="D2594" s="116" t="s">
        <v>125</v>
      </c>
      <c r="E2594" s="116" t="s">
        <v>180</v>
      </c>
      <c r="F2594" s="118">
        <v>0.45</v>
      </c>
      <c r="G2594" s="119">
        <v>2.66</v>
      </c>
      <c r="H2594" s="119">
        <v>1.2</v>
      </c>
    </row>
    <row r="2595" spans="1:8" ht="25.5">
      <c r="B2595" s="116" t="s">
        <v>2286</v>
      </c>
      <c r="C2595" s="117" t="s">
        <v>1985</v>
      </c>
      <c r="D2595" s="116" t="s">
        <v>125</v>
      </c>
      <c r="E2595" s="116" t="s">
        <v>145</v>
      </c>
      <c r="F2595" s="118">
        <v>1.0815999999999999</v>
      </c>
      <c r="G2595" s="119">
        <v>26.35</v>
      </c>
      <c r="H2595" s="119">
        <v>28.5</v>
      </c>
    </row>
    <row r="2596" spans="1:8">
      <c r="B2596" s="103"/>
      <c r="C2596" s="103"/>
      <c r="D2596" s="103"/>
      <c r="E2596" s="103"/>
      <c r="F2596" s="408" t="s">
        <v>831</v>
      </c>
      <c r="G2596" s="408"/>
      <c r="H2596" s="120">
        <v>64.739999999999995</v>
      </c>
    </row>
    <row r="2597" spans="1:8" ht="12.75" customHeight="1">
      <c r="B2597" s="407" t="s">
        <v>834</v>
      </c>
      <c r="C2597" s="407"/>
      <c r="D2597" s="102" t="s">
        <v>806</v>
      </c>
      <c r="E2597" s="102" t="s">
        <v>807</v>
      </c>
      <c r="F2597" s="102" t="s">
        <v>808</v>
      </c>
      <c r="G2597" s="102" t="s">
        <v>809</v>
      </c>
      <c r="H2597" s="102" t="s">
        <v>810</v>
      </c>
    </row>
    <row r="2598" spans="1:8">
      <c r="B2598" s="116" t="s">
        <v>2136</v>
      </c>
      <c r="C2598" s="117" t="s">
        <v>845</v>
      </c>
      <c r="D2598" s="116" t="s">
        <v>125</v>
      </c>
      <c r="E2598" s="116" t="s">
        <v>127</v>
      </c>
      <c r="F2598" s="118">
        <v>9.7600000000000006E-2</v>
      </c>
      <c r="G2598" s="119">
        <v>30.71</v>
      </c>
      <c r="H2598" s="119">
        <v>3</v>
      </c>
    </row>
    <row r="2599" spans="1:8">
      <c r="B2599" s="116" t="s">
        <v>873</v>
      </c>
      <c r="C2599" s="117" t="s">
        <v>874</v>
      </c>
      <c r="D2599" s="116" t="s">
        <v>125</v>
      </c>
      <c r="E2599" s="116" t="s">
        <v>127</v>
      </c>
      <c r="F2599" s="118">
        <v>7.2700000000000001E-2</v>
      </c>
      <c r="G2599" s="119">
        <v>31.1</v>
      </c>
      <c r="H2599" s="119">
        <v>2.2599999999999998</v>
      </c>
    </row>
    <row r="2600" spans="1:8">
      <c r="B2600" s="116" t="s">
        <v>852</v>
      </c>
      <c r="C2600" s="117" t="s">
        <v>853</v>
      </c>
      <c r="D2600" s="116" t="s">
        <v>125</v>
      </c>
      <c r="E2600" s="116" t="s">
        <v>127</v>
      </c>
      <c r="F2600" s="118">
        <v>0.1704</v>
      </c>
      <c r="G2600" s="119">
        <v>23.4</v>
      </c>
      <c r="H2600" s="119">
        <v>3.99</v>
      </c>
    </row>
    <row r="2601" spans="1:8" ht="12.75" customHeight="1">
      <c r="B2601" s="103"/>
      <c r="C2601" s="103"/>
      <c r="D2601" s="103"/>
      <c r="E2601" s="103"/>
      <c r="F2601" s="408" t="s">
        <v>837</v>
      </c>
      <c r="G2601" s="408"/>
      <c r="H2601" s="120">
        <v>9.25</v>
      </c>
    </row>
    <row r="2602" spans="1:8" ht="12.75" customHeight="1">
      <c r="B2602" s="103"/>
      <c r="C2602" s="103"/>
      <c r="D2602" s="103"/>
      <c r="E2602" s="103"/>
      <c r="F2602" s="409" t="s">
        <v>585</v>
      </c>
      <c r="G2602" s="409"/>
      <c r="H2602" s="101">
        <v>73.94</v>
      </c>
    </row>
    <row r="2603" spans="1:8">
      <c r="B2603" s="142"/>
      <c r="C2603" s="142"/>
      <c r="D2603" s="142"/>
      <c r="E2603" s="142"/>
      <c r="F2603" s="410"/>
      <c r="G2603" s="410"/>
      <c r="H2603" s="410"/>
    </row>
    <row r="2604" spans="1:8" s="245" customFormat="1" ht="12.75" customHeight="1">
      <c r="A2604" s="179" t="s">
        <v>1621</v>
      </c>
      <c r="B2604" s="179">
        <f>VLOOKUP(A2604,ORÇAMENTO!$A$15:$F$743,2,FALSE)</f>
        <v>100721</v>
      </c>
      <c r="C2604" s="404" t="str">
        <f>VLOOKUP(B2604,ORÇAMENTO!$B$15:$F$743,2,FALSE)</f>
        <v>PINTURA COM TINTA ALQUÍDICA DE FUNDO (TIPO ZARCÃO) PULVERIZADA SOBRE SUPERFÍCIES METÁLICAS EXECUTADO EM OBRA (POR DEMÃO). AF_01/2020_PE</v>
      </c>
      <c r="D2604" s="405"/>
      <c r="E2604" s="405"/>
      <c r="F2604" s="405"/>
      <c r="G2604" s="406"/>
      <c r="H2604" s="121" t="str">
        <f>VLOOKUP(B2604,ORÇAMENTO!$B$15:$F$743,4,FALSE)</f>
        <v>M2</v>
      </c>
    </row>
    <row r="2605" spans="1:8">
      <c r="B2605" s="407" t="s">
        <v>820</v>
      </c>
      <c r="C2605" s="407"/>
      <c r="D2605" s="102" t="s">
        <v>806</v>
      </c>
      <c r="E2605" s="102" t="s">
        <v>807</v>
      </c>
      <c r="F2605" s="102" t="s">
        <v>808</v>
      </c>
      <c r="G2605" s="102" t="s">
        <v>809</v>
      </c>
      <c r="H2605" s="102" t="s">
        <v>810</v>
      </c>
    </row>
    <row r="2606" spans="1:8">
      <c r="B2606" s="116" t="s">
        <v>2307</v>
      </c>
      <c r="C2606" s="117" t="s">
        <v>2308</v>
      </c>
      <c r="D2606" s="116" t="s">
        <v>125</v>
      </c>
      <c r="E2606" s="116" t="s">
        <v>113</v>
      </c>
      <c r="F2606" s="118">
        <v>6.1899999999999997E-2</v>
      </c>
      <c r="G2606" s="119">
        <v>18.41</v>
      </c>
      <c r="H2606" s="119">
        <v>1.1399999999999999</v>
      </c>
    </row>
    <row r="2607" spans="1:8">
      <c r="B2607" s="116" t="s">
        <v>1508</v>
      </c>
      <c r="C2607" s="117" t="s">
        <v>1509</v>
      </c>
      <c r="D2607" s="116" t="s">
        <v>125</v>
      </c>
      <c r="E2607" s="116" t="s">
        <v>113</v>
      </c>
      <c r="F2607" s="118">
        <v>0.20699999999999999</v>
      </c>
      <c r="G2607" s="119">
        <v>47.91</v>
      </c>
      <c r="H2607" s="119">
        <v>9.92</v>
      </c>
    </row>
    <row r="2608" spans="1:8">
      <c r="B2608" s="103"/>
      <c r="C2608" s="103"/>
      <c r="D2608" s="103"/>
      <c r="E2608" s="103"/>
      <c r="F2608" s="408" t="s">
        <v>831</v>
      </c>
      <c r="G2608" s="408"/>
      <c r="H2608" s="120">
        <v>11.06</v>
      </c>
    </row>
    <row r="2609" spans="1:8" ht="12.75" customHeight="1">
      <c r="B2609" s="407" t="s">
        <v>834</v>
      </c>
      <c r="C2609" s="407"/>
      <c r="D2609" s="102" t="s">
        <v>806</v>
      </c>
      <c r="E2609" s="102" t="s">
        <v>807</v>
      </c>
      <c r="F2609" s="102" t="s">
        <v>808</v>
      </c>
      <c r="G2609" s="102" t="s">
        <v>809</v>
      </c>
      <c r="H2609" s="102" t="s">
        <v>810</v>
      </c>
    </row>
    <row r="2610" spans="1:8">
      <c r="B2610" s="116" t="s">
        <v>2309</v>
      </c>
      <c r="C2610" s="117" t="s">
        <v>906</v>
      </c>
      <c r="D2610" s="116" t="s">
        <v>125</v>
      </c>
      <c r="E2610" s="116" t="s">
        <v>127</v>
      </c>
      <c r="F2610" s="118">
        <v>0.52659999999999996</v>
      </c>
      <c r="G2610" s="119">
        <v>32.58</v>
      </c>
      <c r="H2610" s="119">
        <v>17.16</v>
      </c>
    </row>
    <row r="2611" spans="1:8" ht="12.75" customHeight="1">
      <c r="B2611" s="103"/>
      <c r="C2611" s="103"/>
      <c r="D2611" s="103"/>
      <c r="E2611" s="103"/>
      <c r="F2611" s="408" t="s">
        <v>837</v>
      </c>
      <c r="G2611" s="408"/>
      <c r="H2611" s="120">
        <v>17.16</v>
      </c>
    </row>
    <row r="2612" spans="1:8" ht="12.75" customHeight="1">
      <c r="B2612" s="103"/>
      <c r="C2612" s="103"/>
      <c r="D2612" s="103"/>
      <c r="E2612" s="103"/>
      <c r="F2612" s="409" t="s">
        <v>585</v>
      </c>
      <c r="G2612" s="409"/>
      <c r="H2612" s="101">
        <v>28.19</v>
      </c>
    </row>
    <row r="2613" spans="1:8">
      <c r="B2613" s="142"/>
      <c r="C2613" s="142"/>
      <c r="D2613" s="142"/>
      <c r="E2613" s="142"/>
      <c r="F2613" s="410"/>
      <c r="G2613" s="410"/>
      <c r="H2613" s="410"/>
    </row>
    <row r="2614" spans="1:8" s="245" customFormat="1" ht="12.75" customHeight="1">
      <c r="A2614" s="179" t="s">
        <v>1623</v>
      </c>
      <c r="B2614" s="179">
        <f>VLOOKUP(A2614,ORÇAMENTO!$A$15:$F$743,2,FALSE)</f>
        <v>100757</v>
      </c>
      <c r="C2614" s="404" t="str">
        <f>VLOOKUP(B2614,ORÇAMENTO!$B$15:$F$743,2,FALSE)</f>
        <v>PINTURA COM TINTA ALQUÍDICA DE ACABAMENTO (ESMALTE SINTÉTICO ACETINADO) PULVERIZADA SOBRE SUPERFÍCIES METÁLICAS EXECUTADO EM OBRA (02 DEMÃOS). AF_01/2020_PE</v>
      </c>
      <c r="D2614" s="405"/>
      <c r="E2614" s="405"/>
      <c r="F2614" s="405"/>
      <c r="G2614" s="406"/>
      <c r="H2614" s="121" t="str">
        <f>VLOOKUP(B2614,ORÇAMENTO!$B$15:$F$743,4,FALSE)</f>
        <v>M2</v>
      </c>
    </row>
    <row r="2615" spans="1:8">
      <c r="B2615" s="407" t="s">
        <v>820</v>
      </c>
      <c r="C2615" s="407"/>
      <c r="D2615" s="102" t="s">
        <v>806</v>
      </c>
      <c r="E2615" s="102" t="s">
        <v>807</v>
      </c>
      <c r="F2615" s="102" t="s">
        <v>808</v>
      </c>
      <c r="G2615" s="102" t="s">
        <v>809</v>
      </c>
      <c r="H2615" s="102" t="s">
        <v>810</v>
      </c>
    </row>
    <row r="2616" spans="1:8">
      <c r="B2616" s="116" t="s">
        <v>2307</v>
      </c>
      <c r="C2616" s="117" t="s">
        <v>2308</v>
      </c>
      <c r="D2616" s="116" t="s">
        <v>125</v>
      </c>
      <c r="E2616" s="116" t="s">
        <v>113</v>
      </c>
      <c r="F2616" s="118">
        <v>0.124</v>
      </c>
      <c r="G2616" s="119">
        <v>18.41</v>
      </c>
      <c r="H2616" s="119">
        <v>2.2799999999999998</v>
      </c>
    </row>
    <row r="2617" spans="1:8">
      <c r="B2617" s="116" t="s">
        <v>2549</v>
      </c>
      <c r="C2617" s="117" t="s">
        <v>2550</v>
      </c>
      <c r="D2617" s="116" t="s">
        <v>125</v>
      </c>
      <c r="E2617" s="116" t="s">
        <v>113</v>
      </c>
      <c r="F2617" s="118">
        <v>0.41339999999999999</v>
      </c>
      <c r="G2617" s="119">
        <v>45.88</v>
      </c>
      <c r="H2617" s="119">
        <v>18.97</v>
      </c>
    </row>
    <row r="2618" spans="1:8">
      <c r="B2618" s="103"/>
      <c r="C2618" s="103"/>
      <c r="D2618" s="103"/>
      <c r="E2618" s="103"/>
      <c r="F2618" s="408" t="s">
        <v>831</v>
      </c>
      <c r="G2618" s="408"/>
      <c r="H2618" s="120">
        <v>21.25</v>
      </c>
    </row>
    <row r="2619" spans="1:8" ht="12.75" customHeight="1">
      <c r="B2619" s="407" t="s">
        <v>834</v>
      </c>
      <c r="C2619" s="407"/>
      <c r="D2619" s="102" t="s">
        <v>806</v>
      </c>
      <c r="E2619" s="102" t="s">
        <v>807</v>
      </c>
      <c r="F2619" s="102" t="s">
        <v>808</v>
      </c>
      <c r="G2619" s="102" t="s">
        <v>809</v>
      </c>
      <c r="H2619" s="102" t="s">
        <v>810</v>
      </c>
    </row>
    <row r="2620" spans="1:8">
      <c r="B2620" s="116" t="s">
        <v>2309</v>
      </c>
      <c r="C2620" s="117" t="s">
        <v>906</v>
      </c>
      <c r="D2620" s="116" t="s">
        <v>125</v>
      </c>
      <c r="E2620" s="116" t="s">
        <v>127</v>
      </c>
      <c r="F2620" s="118">
        <v>1.0530999999999999</v>
      </c>
      <c r="G2620" s="119">
        <v>32.58</v>
      </c>
      <c r="H2620" s="119">
        <v>34.31</v>
      </c>
    </row>
    <row r="2621" spans="1:8" ht="12.75" customHeight="1">
      <c r="B2621" s="103"/>
      <c r="C2621" s="103"/>
      <c r="D2621" s="103"/>
      <c r="E2621" s="103"/>
      <c r="F2621" s="408" t="s">
        <v>837</v>
      </c>
      <c r="G2621" s="408"/>
      <c r="H2621" s="120">
        <v>34.31</v>
      </c>
    </row>
    <row r="2622" spans="1:8" ht="12.75" customHeight="1">
      <c r="B2622" s="103"/>
      <c r="C2622" s="103"/>
      <c r="D2622" s="103"/>
      <c r="E2622" s="103"/>
      <c r="F2622" s="409" t="s">
        <v>585</v>
      </c>
      <c r="G2622" s="409"/>
      <c r="H2622" s="101">
        <v>55.54</v>
      </c>
    </row>
    <row r="2623" spans="1:8">
      <c r="B2623" s="142"/>
      <c r="C2623" s="142"/>
      <c r="D2623" s="142"/>
      <c r="E2623" s="142"/>
      <c r="F2623" s="410"/>
      <c r="G2623" s="410"/>
      <c r="H2623" s="410"/>
    </row>
    <row r="2624" spans="1:8" s="245" customFormat="1" ht="12.75" customHeight="1">
      <c r="A2624" s="179" t="s">
        <v>604</v>
      </c>
      <c r="B2624" s="179">
        <f>VLOOKUP(A2624,ORÇAMENTO!$A$15:$F$743,2,FALSE)</f>
        <v>104004</v>
      </c>
      <c r="C2624" s="404" t="str">
        <f>VLOOKUP(B2624,ORÇAMENTO!$B$15:$F$743,2,FALSE)</f>
        <v>TE, PVC, SOLDÁVEL, DN 50MM - FORNECIMENTO E INSTALAÇÃO. AF_06/2022</v>
      </c>
      <c r="D2624" s="405"/>
      <c r="E2624" s="405"/>
      <c r="F2624" s="405"/>
      <c r="G2624" s="406"/>
      <c r="H2624" s="121" t="str">
        <f>VLOOKUP(B2624,ORÇAMENTO!$B$15:$F$743,4,FALSE)</f>
        <v>UN</v>
      </c>
    </row>
    <row r="2625" spans="1:8">
      <c r="B2625" s="407" t="s">
        <v>820</v>
      </c>
      <c r="C2625" s="407"/>
      <c r="D2625" s="102" t="s">
        <v>806</v>
      </c>
      <c r="E2625" s="102" t="s">
        <v>807</v>
      </c>
      <c r="F2625" s="102" t="s">
        <v>808</v>
      </c>
      <c r="G2625" s="102" t="s">
        <v>809</v>
      </c>
      <c r="H2625" s="102" t="s">
        <v>810</v>
      </c>
    </row>
    <row r="2626" spans="1:8">
      <c r="B2626" s="116" t="s">
        <v>2440</v>
      </c>
      <c r="C2626" s="117" t="s">
        <v>2441</v>
      </c>
      <c r="D2626" s="116" t="s">
        <v>125</v>
      </c>
      <c r="E2626" s="116" t="s">
        <v>150</v>
      </c>
      <c r="F2626" s="118">
        <v>2.47E-2</v>
      </c>
      <c r="G2626" s="119">
        <v>65.48</v>
      </c>
      <c r="H2626" s="119">
        <v>1.62</v>
      </c>
    </row>
    <row r="2627" spans="1:8">
      <c r="B2627" s="116" t="s">
        <v>925</v>
      </c>
      <c r="C2627" s="117" t="s">
        <v>926</v>
      </c>
      <c r="D2627" s="116" t="s">
        <v>125</v>
      </c>
      <c r="E2627" s="116" t="s">
        <v>150</v>
      </c>
      <c r="F2627" s="118">
        <v>7.6499999999999999E-2</v>
      </c>
      <c r="G2627" s="119">
        <v>2.5099999999999998</v>
      </c>
      <c r="H2627" s="119">
        <v>0.19</v>
      </c>
    </row>
    <row r="2628" spans="1:8">
      <c r="B2628" s="116" t="s">
        <v>2442</v>
      </c>
      <c r="C2628" s="117" t="s">
        <v>2443</v>
      </c>
      <c r="D2628" s="116" t="s">
        <v>125</v>
      </c>
      <c r="E2628" s="116" t="s">
        <v>150</v>
      </c>
      <c r="F2628" s="118">
        <v>3.3000000000000002E-2</v>
      </c>
      <c r="G2628" s="119">
        <v>74.180000000000007</v>
      </c>
      <c r="H2628" s="119">
        <v>2.4500000000000002</v>
      </c>
    </row>
    <row r="2629" spans="1:8">
      <c r="B2629" s="116" t="s">
        <v>2551</v>
      </c>
      <c r="C2629" s="117" t="s">
        <v>2552</v>
      </c>
      <c r="D2629" s="116" t="s">
        <v>125</v>
      </c>
      <c r="E2629" s="116" t="s">
        <v>150</v>
      </c>
      <c r="F2629" s="118">
        <v>1</v>
      </c>
      <c r="G2629" s="119">
        <v>9.17</v>
      </c>
      <c r="H2629" s="119">
        <v>9.17</v>
      </c>
    </row>
    <row r="2630" spans="1:8">
      <c r="B2630" s="103"/>
      <c r="C2630" s="103"/>
      <c r="D2630" s="103"/>
      <c r="E2630" s="103"/>
      <c r="F2630" s="408" t="s">
        <v>831</v>
      </c>
      <c r="G2630" s="408"/>
      <c r="H2630" s="120">
        <v>13.43</v>
      </c>
    </row>
    <row r="2631" spans="1:8" ht="12.75" customHeight="1">
      <c r="B2631" s="407" t="s">
        <v>834</v>
      </c>
      <c r="C2631" s="407"/>
      <c r="D2631" s="102" t="s">
        <v>806</v>
      </c>
      <c r="E2631" s="102" t="s">
        <v>807</v>
      </c>
      <c r="F2631" s="102" t="s">
        <v>808</v>
      </c>
      <c r="G2631" s="102" t="s">
        <v>809</v>
      </c>
      <c r="H2631" s="102" t="s">
        <v>810</v>
      </c>
    </row>
    <row r="2632" spans="1:8">
      <c r="B2632" s="116" t="s">
        <v>2116</v>
      </c>
      <c r="C2632" s="117" t="s">
        <v>838</v>
      </c>
      <c r="D2632" s="116" t="s">
        <v>125</v>
      </c>
      <c r="E2632" s="116" t="s">
        <v>127</v>
      </c>
      <c r="F2632" s="118">
        <v>0.30590000000000001</v>
      </c>
      <c r="G2632" s="119">
        <v>23.63</v>
      </c>
      <c r="H2632" s="119">
        <v>7.23</v>
      </c>
    </row>
    <row r="2633" spans="1:8">
      <c r="B2633" s="116" t="s">
        <v>2117</v>
      </c>
      <c r="C2633" s="117" t="s">
        <v>839</v>
      </c>
      <c r="D2633" s="116" t="s">
        <v>125</v>
      </c>
      <c r="E2633" s="116" t="s">
        <v>127</v>
      </c>
      <c r="F2633" s="118">
        <v>0.30590000000000001</v>
      </c>
      <c r="G2633" s="119">
        <v>30.33</v>
      </c>
      <c r="H2633" s="119">
        <v>9.2799999999999994</v>
      </c>
    </row>
    <row r="2634" spans="1:8" ht="12.75" customHeight="1">
      <c r="B2634" s="103"/>
      <c r="C2634" s="103"/>
      <c r="D2634" s="103"/>
      <c r="E2634" s="103"/>
      <c r="F2634" s="408" t="s">
        <v>837</v>
      </c>
      <c r="G2634" s="408"/>
      <c r="H2634" s="120">
        <v>16.510000000000002</v>
      </c>
    </row>
    <row r="2635" spans="1:8" ht="12.75" customHeight="1">
      <c r="B2635" s="103"/>
      <c r="C2635" s="103"/>
      <c r="D2635" s="103"/>
      <c r="E2635" s="103"/>
      <c r="F2635" s="409" t="s">
        <v>585</v>
      </c>
      <c r="G2635" s="409"/>
      <c r="H2635" s="101">
        <v>29.9</v>
      </c>
    </row>
    <row r="2636" spans="1:8">
      <c r="B2636" s="142"/>
      <c r="C2636" s="142"/>
      <c r="D2636" s="142"/>
      <c r="E2636" s="142"/>
      <c r="F2636" s="410"/>
      <c r="G2636" s="410"/>
      <c r="H2636" s="410"/>
    </row>
    <row r="2637" spans="1:8" s="245" customFormat="1" ht="12.75" customHeight="1">
      <c r="A2637" s="179" t="s">
        <v>606</v>
      </c>
      <c r="B2637" s="179">
        <f>VLOOKUP(A2637,ORÇAMENTO!$A$15:$F$743,2,FALSE)</f>
        <v>104011</v>
      </c>
      <c r="C2637" s="404" t="str">
        <f>VLOOKUP(B2637,ORÇAMENTO!$B$15:$F$743,2,FALSE)</f>
        <v>TE, PVC, SOLDÁVEL, DN 40MM - FORNECIMENTO E INSTALAÇÃO. AF_06/2022</v>
      </c>
      <c r="D2637" s="405"/>
      <c r="E2637" s="405"/>
      <c r="F2637" s="405"/>
      <c r="G2637" s="406"/>
      <c r="H2637" s="121" t="str">
        <f>VLOOKUP(B2637,ORÇAMENTO!$B$15:$F$743,4,FALSE)</f>
        <v>UN</v>
      </c>
    </row>
    <row r="2638" spans="1:8">
      <c r="B2638" s="407" t="s">
        <v>820</v>
      </c>
      <c r="C2638" s="407"/>
      <c r="D2638" s="102" t="s">
        <v>806</v>
      </c>
      <c r="E2638" s="102" t="s">
        <v>807</v>
      </c>
      <c r="F2638" s="102" t="s">
        <v>808</v>
      </c>
      <c r="G2638" s="102" t="s">
        <v>809</v>
      </c>
      <c r="H2638" s="102" t="s">
        <v>810</v>
      </c>
    </row>
    <row r="2639" spans="1:8">
      <c r="B2639" s="116" t="s">
        <v>2440</v>
      </c>
      <c r="C2639" s="117" t="s">
        <v>2441</v>
      </c>
      <c r="D2639" s="116" t="s">
        <v>125</v>
      </c>
      <c r="E2639" s="116" t="s">
        <v>150</v>
      </c>
      <c r="F2639" s="118">
        <v>1.7600000000000001E-2</v>
      </c>
      <c r="G2639" s="119">
        <v>65.48</v>
      </c>
      <c r="H2639" s="119">
        <v>1.1499999999999999</v>
      </c>
    </row>
    <row r="2640" spans="1:8">
      <c r="B2640" s="116" t="s">
        <v>925</v>
      </c>
      <c r="C2640" s="117" t="s">
        <v>926</v>
      </c>
      <c r="D2640" s="116" t="s">
        <v>125</v>
      </c>
      <c r="E2640" s="116" t="s">
        <v>150</v>
      </c>
      <c r="F2640" s="118">
        <v>6.4100000000000004E-2</v>
      </c>
      <c r="G2640" s="119">
        <v>2.5099999999999998</v>
      </c>
      <c r="H2640" s="119">
        <v>0.16</v>
      </c>
    </row>
    <row r="2641" spans="1:8">
      <c r="B2641" s="116" t="s">
        <v>2442</v>
      </c>
      <c r="C2641" s="117" t="s">
        <v>2443</v>
      </c>
      <c r="D2641" s="116" t="s">
        <v>125</v>
      </c>
      <c r="E2641" s="116" t="s">
        <v>150</v>
      </c>
      <c r="F2641" s="118">
        <v>2.1000000000000001E-2</v>
      </c>
      <c r="G2641" s="119">
        <v>74.180000000000007</v>
      </c>
      <c r="H2641" s="119">
        <v>1.56</v>
      </c>
    </row>
    <row r="2642" spans="1:8">
      <c r="B2642" s="116" t="s">
        <v>2553</v>
      </c>
      <c r="C2642" s="117" t="s">
        <v>2554</v>
      </c>
      <c r="D2642" s="116" t="s">
        <v>125</v>
      </c>
      <c r="E2642" s="116" t="s">
        <v>150</v>
      </c>
      <c r="F2642" s="118">
        <v>1</v>
      </c>
      <c r="G2642" s="119">
        <v>8.77</v>
      </c>
      <c r="H2642" s="119">
        <v>8.77</v>
      </c>
    </row>
    <row r="2643" spans="1:8">
      <c r="B2643" s="103"/>
      <c r="C2643" s="103"/>
      <c r="D2643" s="103"/>
      <c r="E2643" s="103"/>
      <c r="F2643" s="408" t="s">
        <v>831</v>
      </c>
      <c r="G2643" s="408"/>
      <c r="H2643" s="120">
        <v>11.64</v>
      </c>
    </row>
    <row r="2644" spans="1:8" ht="12.75" customHeight="1">
      <c r="B2644" s="407" t="s">
        <v>834</v>
      </c>
      <c r="C2644" s="407"/>
      <c r="D2644" s="102" t="s">
        <v>806</v>
      </c>
      <c r="E2644" s="102" t="s">
        <v>807</v>
      </c>
      <c r="F2644" s="102" t="s">
        <v>808</v>
      </c>
      <c r="G2644" s="102" t="s">
        <v>809</v>
      </c>
      <c r="H2644" s="102" t="s">
        <v>810</v>
      </c>
    </row>
    <row r="2645" spans="1:8">
      <c r="B2645" s="116" t="s">
        <v>2116</v>
      </c>
      <c r="C2645" s="117" t="s">
        <v>838</v>
      </c>
      <c r="D2645" s="116" t="s">
        <v>125</v>
      </c>
      <c r="E2645" s="116" t="s">
        <v>127</v>
      </c>
      <c r="F2645" s="118">
        <v>0.25600000000000001</v>
      </c>
      <c r="G2645" s="119">
        <v>23.63</v>
      </c>
      <c r="H2645" s="119">
        <v>6.05</v>
      </c>
    </row>
    <row r="2646" spans="1:8">
      <c r="B2646" s="116" t="s">
        <v>2117</v>
      </c>
      <c r="C2646" s="117" t="s">
        <v>839</v>
      </c>
      <c r="D2646" s="116" t="s">
        <v>125</v>
      </c>
      <c r="E2646" s="116" t="s">
        <v>127</v>
      </c>
      <c r="F2646" s="118">
        <v>0.25600000000000001</v>
      </c>
      <c r="G2646" s="119">
        <v>30.33</v>
      </c>
      <c r="H2646" s="119">
        <v>7.76</v>
      </c>
    </row>
    <row r="2647" spans="1:8" ht="12.75" customHeight="1">
      <c r="B2647" s="103"/>
      <c r="C2647" s="103"/>
      <c r="D2647" s="103"/>
      <c r="E2647" s="103"/>
      <c r="F2647" s="408" t="s">
        <v>837</v>
      </c>
      <c r="G2647" s="408"/>
      <c r="H2647" s="120">
        <v>13.81</v>
      </c>
    </row>
    <row r="2648" spans="1:8" ht="12.75" customHeight="1">
      <c r="B2648" s="103"/>
      <c r="C2648" s="103"/>
      <c r="D2648" s="103"/>
      <c r="E2648" s="103"/>
      <c r="F2648" s="409" t="s">
        <v>585</v>
      </c>
      <c r="G2648" s="409"/>
      <c r="H2648" s="101">
        <v>25.43</v>
      </c>
    </row>
    <row r="2649" spans="1:8">
      <c r="B2649" s="142"/>
      <c r="C2649" s="142"/>
      <c r="D2649" s="142"/>
      <c r="E2649" s="142"/>
      <c r="F2649" s="410"/>
      <c r="G2649" s="410"/>
      <c r="H2649" s="410"/>
    </row>
    <row r="2650" spans="1:8" s="245" customFormat="1" ht="12.75" customHeight="1">
      <c r="A2650" s="179" t="s">
        <v>608</v>
      </c>
      <c r="B2650" s="179">
        <f>VLOOKUP(A2650,ORÇAMENTO!$A$15:$F$743,2,FALSE)</f>
        <v>89395</v>
      </c>
      <c r="C2650" s="404" t="str">
        <f>VLOOKUP(B2650,ORÇAMENTO!$B$15:$F$743,2,FALSE)</f>
        <v>TE, PVC, SOLDÁVEL, DN 25MM - FORNECIMENTO E INSTALAÇÃO. AF_06/2022</v>
      </c>
      <c r="D2650" s="405"/>
      <c r="E2650" s="405"/>
      <c r="F2650" s="405"/>
      <c r="G2650" s="406"/>
      <c r="H2650" s="121" t="str">
        <f>VLOOKUP(B2650,ORÇAMENTO!$B$15:$F$743,4,FALSE)</f>
        <v>UN</v>
      </c>
    </row>
    <row r="2651" spans="1:8">
      <c r="B2651" s="407" t="s">
        <v>820</v>
      </c>
      <c r="C2651" s="407"/>
      <c r="D2651" s="102" t="s">
        <v>806</v>
      </c>
      <c r="E2651" s="102" t="s">
        <v>807</v>
      </c>
      <c r="F2651" s="102" t="s">
        <v>808</v>
      </c>
      <c r="G2651" s="102" t="s">
        <v>809</v>
      </c>
      <c r="H2651" s="102" t="s">
        <v>810</v>
      </c>
    </row>
    <row r="2652" spans="1:8">
      <c r="B2652" s="116" t="s">
        <v>2440</v>
      </c>
      <c r="C2652" s="117" t="s">
        <v>2441</v>
      </c>
      <c r="D2652" s="116" t="s">
        <v>125</v>
      </c>
      <c r="E2652" s="116" t="s">
        <v>150</v>
      </c>
      <c r="F2652" s="118">
        <v>1.06E-2</v>
      </c>
      <c r="G2652" s="119">
        <v>65.48</v>
      </c>
      <c r="H2652" s="119">
        <v>0.69</v>
      </c>
    </row>
    <row r="2653" spans="1:8">
      <c r="B2653" s="116" t="s">
        <v>925</v>
      </c>
      <c r="C2653" s="117" t="s">
        <v>926</v>
      </c>
      <c r="D2653" s="116" t="s">
        <v>125</v>
      </c>
      <c r="E2653" s="116" t="s">
        <v>150</v>
      </c>
      <c r="F2653" s="118">
        <v>5.0700000000000002E-2</v>
      </c>
      <c r="G2653" s="119">
        <v>2.5099999999999998</v>
      </c>
      <c r="H2653" s="119">
        <v>0.13</v>
      </c>
    </row>
    <row r="2654" spans="1:8">
      <c r="B2654" s="116" t="s">
        <v>2442</v>
      </c>
      <c r="C2654" s="117" t="s">
        <v>2443</v>
      </c>
      <c r="D2654" s="116" t="s">
        <v>125</v>
      </c>
      <c r="E2654" s="116" t="s">
        <v>150</v>
      </c>
      <c r="F2654" s="118">
        <v>1.2E-2</v>
      </c>
      <c r="G2654" s="119">
        <v>74.180000000000007</v>
      </c>
      <c r="H2654" s="119">
        <v>0.89</v>
      </c>
    </row>
    <row r="2655" spans="1:8">
      <c r="B2655" s="116" t="s">
        <v>2555</v>
      </c>
      <c r="C2655" s="117" t="s">
        <v>2556</v>
      </c>
      <c r="D2655" s="116" t="s">
        <v>125</v>
      </c>
      <c r="E2655" s="116" t="s">
        <v>150</v>
      </c>
      <c r="F2655" s="118">
        <v>1</v>
      </c>
      <c r="G2655" s="119">
        <v>1.1399999999999999</v>
      </c>
      <c r="H2655" s="119">
        <v>1.1399999999999999</v>
      </c>
    </row>
    <row r="2656" spans="1:8">
      <c r="B2656" s="103"/>
      <c r="C2656" s="103"/>
      <c r="D2656" s="103"/>
      <c r="E2656" s="103"/>
      <c r="F2656" s="408" t="s">
        <v>831</v>
      </c>
      <c r="G2656" s="408"/>
      <c r="H2656" s="120">
        <v>2.85</v>
      </c>
    </row>
    <row r="2657" spans="1:8" ht="12.75" customHeight="1">
      <c r="B2657" s="407" t="s">
        <v>834</v>
      </c>
      <c r="C2657" s="407"/>
      <c r="D2657" s="102" t="s">
        <v>806</v>
      </c>
      <c r="E2657" s="102" t="s">
        <v>807</v>
      </c>
      <c r="F2657" s="102" t="s">
        <v>808</v>
      </c>
      <c r="G2657" s="102" t="s">
        <v>809</v>
      </c>
      <c r="H2657" s="102" t="s">
        <v>810</v>
      </c>
    </row>
    <row r="2658" spans="1:8">
      <c r="B2658" s="116" t="s">
        <v>2116</v>
      </c>
      <c r="C2658" s="117" t="s">
        <v>838</v>
      </c>
      <c r="D2658" s="116" t="s">
        <v>125</v>
      </c>
      <c r="E2658" s="116" t="s">
        <v>127</v>
      </c>
      <c r="F2658" s="118">
        <v>0.2026</v>
      </c>
      <c r="G2658" s="119">
        <v>23.63</v>
      </c>
      <c r="H2658" s="119">
        <v>4.79</v>
      </c>
    </row>
    <row r="2659" spans="1:8">
      <c r="B2659" s="116" t="s">
        <v>2117</v>
      </c>
      <c r="C2659" s="117" t="s">
        <v>839</v>
      </c>
      <c r="D2659" s="116" t="s">
        <v>125</v>
      </c>
      <c r="E2659" s="116" t="s">
        <v>127</v>
      </c>
      <c r="F2659" s="118">
        <v>0.2026</v>
      </c>
      <c r="G2659" s="119">
        <v>30.33</v>
      </c>
      <c r="H2659" s="119">
        <v>6.14</v>
      </c>
    </row>
    <row r="2660" spans="1:8" ht="12.75" customHeight="1">
      <c r="B2660" s="103"/>
      <c r="C2660" s="103"/>
      <c r="D2660" s="103"/>
      <c r="E2660" s="103"/>
      <c r="F2660" s="408" t="s">
        <v>837</v>
      </c>
      <c r="G2660" s="408"/>
      <c r="H2660" s="120">
        <v>10.93</v>
      </c>
    </row>
    <row r="2661" spans="1:8" ht="12.75" customHeight="1">
      <c r="B2661" s="103"/>
      <c r="C2661" s="103"/>
      <c r="D2661" s="103"/>
      <c r="E2661" s="103"/>
      <c r="F2661" s="409" t="s">
        <v>585</v>
      </c>
      <c r="G2661" s="409"/>
      <c r="H2661" s="101">
        <v>13.76</v>
      </c>
    </row>
    <row r="2662" spans="1:8">
      <c r="B2662" s="142"/>
      <c r="C2662" s="142"/>
      <c r="D2662" s="142"/>
      <c r="E2662" s="142"/>
      <c r="F2662" s="410"/>
      <c r="G2662" s="410"/>
      <c r="H2662" s="410"/>
    </row>
    <row r="2663" spans="1:8" s="245" customFormat="1" ht="12.75" customHeight="1">
      <c r="A2663" s="179" t="s">
        <v>610</v>
      </c>
      <c r="B2663" s="179">
        <f>VLOOKUP(A2663,ORÇAMENTO!$A$15:$F$743,2,FALSE)</f>
        <v>94695</v>
      </c>
      <c r="C2663" s="404" t="str">
        <f>VLOOKUP(B2663,ORÇAMENTO!$B$15:$F$743,2,FALSE)</f>
        <v>TÊ DE REDUÇÃO, PVC, SOLDÁVEL, DN 50 MM X 40 MM - FORNECIMENTO E INSTALAÇÃO. AF_04/2024</v>
      </c>
      <c r="D2663" s="405"/>
      <c r="E2663" s="405"/>
      <c r="F2663" s="405"/>
      <c r="G2663" s="406"/>
      <c r="H2663" s="121" t="str">
        <f>VLOOKUP(B2663,ORÇAMENTO!$B$15:$F$743,4,FALSE)</f>
        <v>UN</v>
      </c>
    </row>
    <row r="2664" spans="1:8">
      <c r="B2664" s="407" t="s">
        <v>820</v>
      </c>
      <c r="C2664" s="407"/>
      <c r="D2664" s="102" t="s">
        <v>806</v>
      </c>
      <c r="E2664" s="102" t="s">
        <v>807</v>
      </c>
      <c r="F2664" s="102" t="s">
        <v>808</v>
      </c>
      <c r="G2664" s="102" t="s">
        <v>809</v>
      </c>
      <c r="H2664" s="102" t="s">
        <v>810</v>
      </c>
    </row>
    <row r="2665" spans="1:8">
      <c r="B2665" s="116" t="s">
        <v>2440</v>
      </c>
      <c r="C2665" s="117" t="s">
        <v>2441</v>
      </c>
      <c r="D2665" s="116" t="s">
        <v>125</v>
      </c>
      <c r="E2665" s="116" t="s">
        <v>150</v>
      </c>
      <c r="F2665" s="118">
        <v>2.23E-2</v>
      </c>
      <c r="G2665" s="119">
        <v>65.48</v>
      </c>
      <c r="H2665" s="119">
        <v>1.46</v>
      </c>
    </row>
    <row r="2666" spans="1:8">
      <c r="B2666" s="116" t="s">
        <v>925</v>
      </c>
      <c r="C2666" s="117" t="s">
        <v>926</v>
      </c>
      <c r="D2666" s="116" t="s">
        <v>125</v>
      </c>
      <c r="E2666" s="116" t="s">
        <v>150</v>
      </c>
      <c r="F2666" s="118">
        <v>2.12E-2</v>
      </c>
      <c r="G2666" s="119">
        <v>2.5099999999999998</v>
      </c>
      <c r="H2666" s="119">
        <v>0.05</v>
      </c>
    </row>
    <row r="2667" spans="1:8">
      <c r="B2667" s="116" t="s">
        <v>2442</v>
      </c>
      <c r="C2667" s="117" t="s">
        <v>2443</v>
      </c>
      <c r="D2667" s="116" t="s">
        <v>125</v>
      </c>
      <c r="E2667" s="116" t="s">
        <v>150</v>
      </c>
      <c r="F2667" s="118">
        <v>2.9000000000000001E-2</v>
      </c>
      <c r="G2667" s="119">
        <v>74.180000000000007</v>
      </c>
      <c r="H2667" s="119">
        <v>2.15</v>
      </c>
    </row>
    <row r="2668" spans="1:8">
      <c r="B2668" s="116" t="s">
        <v>2557</v>
      </c>
      <c r="C2668" s="117" t="s">
        <v>2558</v>
      </c>
      <c r="D2668" s="116" t="s">
        <v>125</v>
      </c>
      <c r="E2668" s="116" t="s">
        <v>150</v>
      </c>
      <c r="F2668" s="118">
        <v>1</v>
      </c>
      <c r="G2668" s="119">
        <v>17.2</v>
      </c>
      <c r="H2668" s="119">
        <v>17.2</v>
      </c>
    </row>
    <row r="2669" spans="1:8">
      <c r="B2669" s="103"/>
      <c r="C2669" s="103"/>
      <c r="D2669" s="103"/>
      <c r="E2669" s="103"/>
      <c r="F2669" s="408" t="s">
        <v>831</v>
      </c>
      <c r="G2669" s="408"/>
      <c r="H2669" s="120">
        <v>20.86</v>
      </c>
    </row>
    <row r="2670" spans="1:8" ht="12.75" customHeight="1">
      <c r="B2670" s="407" t="s">
        <v>834</v>
      </c>
      <c r="C2670" s="407"/>
      <c r="D2670" s="102" t="s">
        <v>806</v>
      </c>
      <c r="E2670" s="102" t="s">
        <v>807</v>
      </c>
      <c r="F2670" s="102" t="s">
        <v>808</v>
      </c>
      <c r="G2670" s="102" t="s">
        <v>809</v>
      </c>
      <c r="H2670" s="102" t="s">
        <v>810</v>
      </c>
    </row>
    <row r="2671" spans="1:8">
      <c r="B2671" s="116" t="s">
        <v>2116</v>
      </c>
      <c r="C2671" s="117" t="s">
        <v>838</v>
      </c>
      <c r="D2671" s="116" t="s">
        <v>125</v>
      </c>
      <c r="E2671" s="116" t="s">
        <v>127</v>
      </c>
      <c r="F2671" s="118">
        <v>0.1691</v>
      </c>
      <c r="G2671" s="119">
        <v>23.63</v>
      </c>
      <c r="H2671" s="119">
        <v>4</v>
      </c>
    </row>
    <row r="2672" spans="1:8">
      <c r="B2672" s="116" t="s">
        <v>2117</v>
      </c>
      <c r="C2672" s="117" t="s">
        <v>839</v>
      </c>
      <c r="D2672" s="116" t="s">
        <v>125</v>
      </c>
      <c r="E2672" s="116" t="s">
        <v>127</v>
      </c>
      <c r="F2672" s="118">
        <v>0.1691</v>
      </c>
      <c r="G2672" s="119">
        <v>30.33</v>
      </c>
      <c r="H2672" s="119">
        <v>5.13</v>
      </c>
    </row>
    <row r="2673" spans="1:8" ht="12.75" customHeight="1">
      <c r="B2673" s="103"/>
      <c r="C2673" s="103"/>
      <c r="D2673" s="103"/>
      <c r="E2673" s="103"/>
      <c r="F2673" s="408" t="s">
        <v>837</v>
      </c>
      <c r="G2673" s="408"/>
      <c r="H2673" s="120">
        <v>9.1300000000000008</v>
      </c>
    </row>
    <row r="2674" spans="1:8" ht="12.75" customHeight="1">
      <c r="B2674" s="103"/>
      <c r="C2674" s="103"/>
      <c r="D2674" s="103"/>
      <c r="E2674" s="103"/>
      <c r="F2674" s="409" t="s">
        <v>585</v>
      </c>
      <c r="G2674" s="409"/>
      <c r="H2674" s="101">
        <v>29.97</v>
      </c>
    </row>
    <row r="2675" spans="1:8">
      <c r="B2675" s="142"/>
      <c r="C2675" s="142"/>
      <c r="D2675" s="142"/>
      <c r="E2675" s="142"/>
      <c r="F2675" s="410"/>
      <c r="G2675" s="410"/>
      <c r="H2675" s="410"/>
    </row>
    <row r="2676" spans="1:8" s="245" customFormat="1" ht="12.75" customHeight="1">
      <c r="A2676" s="179" t="s">
        <v>612</v>
      </c>
      <c r="B2676" s="179">
        <f>VLOOKUP(A2676,ORÇAMENTO!$A$15:$F$743,2,FALSE)</f>
        <v>103976</v>
      </c>
      <c r="C2676" s="404" t="str">
        <f>VLOOKUP(B2676,ORÇAMENTO!$B$15:$F$743,2,FALSE)</f>
        <v>TE DE REDUÇÃO, PVC, SOLDÁVEL, DN 50 MM X 32 MM - FORNECIMENTO E INSTALAÇÃO. AF_06/2022</v>
      </c>
      <c r="D2676" s="405"/>
      <c r="E2676" s="405"/>
      <c r="F2676" s="405"/>
      <c r="G2676" s="406"/>
      <c r="H2676" s="121" t="str">
        <f>VLOOKUP(B2676,ORÇAMENTO!$B$15:$F$743,4,FALSE)</f>
        <v>UN</v>
      </c>
    </row>
    <row r="2677" spans="1:8">
      <c r="B2677" s="407" t="s">
        <v>820</v>
      </c>
      <c r="C2677" s="407"/>
      <c r="D2677" s="102" t="s">
        <v>806</v>
      </c>
      <c r="E2677" s="102" t="s">
        <v>807</v>
      </c>
      <c r="F2677" s="102" t="s">
        <v>808</v>
      </c>
      <c r="G2677" s="102" t="s">
        <v>809</v>
      </c>
      <c r="H2677" s="102" t="s">
        <v>810</v>
      </c>
    </row>
    <row r="2678" spans="1:8">
      <c r="B2678" s="116" t="s">
        <v>2440</v>
      </c>
      <c r="C2678" s="117" t="s">
        <v>2441</v>
      </c>
      <c r="D2678" s="116" t="s">
        <v>125</v>
      </c>
      <c r="E2678" s="116" t="s">
        <v>150</v>
      </c>
      <c r="F2678" s="118">
        <v>1.9400000000000001E-2</v>
      </c>
      <c r="G2678" s="119">
        <v>65.48</v>
      </c>
      <c r="H2678" s="119">
        <v>1.27</v>
      </c>
    </row>
    <row r="2679" spans="1:8">
      <c r="B2679" s="116" t="s">
        <v>925</v>
      </c>
      <c r="C2679" s="117" t="s">
        <v>926</v>
      </c>
      <c r="D2679" s="116" t="s">
        <v>125</v>
      </c>
      <c r="E2679" s="116" t="s">
        <v>150</v>
      </c>
      <c r="F2679" s="118">
        <v>2.5600000000000001E-2</v>
      </c>
      <c r="G2679" s="119">
        <v>2.5099999999999998</v>
      </c>
      <c r="H2679" s="119">
        <v>0.06</v>
      </c>
    </row>
    <row r="2680" spans="1:8">
      <c r="B2680" s="116" t="s">
        <v>2442</v>
      </c>
      <c r="C2680" s="117" t="s">
        <v>2443</v>
      </c>
      <c r="D2680" s="116" t="s">
        <v>125</v>
      </c>
      <c r="E2680" s="116" t="s">
        <v>150</v>
      </c>
      <c r="F2680" s="118">
        <v>2.4799999999999999E-2</v>
      </c>
      <c r="G2680" s="119">
        <v>74.180000000000007</v>
      </c>
      <c r="H2680" s="119">
        <v>1.84</v>
      </c>
    </row>
    <row r="2681" spans="1:8">
      <c r="B2681" s="116" t="s">
        <v>2559</v>
      </c>
      <c r="C2681" s="117" t="s">
        <v>2560</v>
      </c>
      <c r="D2681" s="116" t="s">
        <v>125</v>
      </c>
      <c r="E2681" s="116" t="s">
        <v>150</v>
      </c>
      <c r="F2681" s="118">
        <v>1</v>
      </c>
      <c r="G2681" s="119">
        <v>14.07</v>
      </c>
      <c r="H2681" s="119">
        <v>14.07</v>
      </c>
    </row>
    <row r="2682" spans="1:8">
      <c r="B2682" s="103"/>
      <c r="C2682" s="103"/>
      <c r="D2682" s="103"/>
      <c r="E2682" s="103"/>
      <c r="F2682" s="408" t="s">
        <v>831</v>
      </c>
      <c r="G2682" s="408"/>
      <c r="H2682" s="120">
        <v>17.239999999999998</v>
      </c>
    </row>
    <row r="2683" spans="1:8" ht="12.75" customHeight="1">
      <c r="B2683" s="407" t="s">
        <v>834</v>
      </c>
      <c r="C2683" s="407"/>
      <c r="D2683" s="102" t="s">
        <v>806</v>
      </c>
      <c r="E2683" s="102" t="s">
        <v>807</v>
      </c>
      <c r="F2683" s="102" t="s">
        <v>808</v>
      </c>
      <c r="G2683" s="102" t="s">
        <v>809</v>
      </c>
      <c r="H2683" s="102" t="s">
        <v>810</v>
      </c>
    </row>
    <row r="2684" spans="1:8">
      <c r="B2684" s="116" t="s">
        <v>2116</v>
      </c>
      <c r="C2684" s="117" t="s">
        <v>838</v>
      </c>
      <c r="D2684" s="116" t="s">
        <v>125</v>
      </c>
      <c r="E2684" s="116" t="s">
        <v>127</v>
      </c>
      <c r="F2684" s="118">
        <v>0.1424</v>
      </c>
      <c r="G2684" s="119">
        <v>23.63</v>
      </c>
      <c r="H2684" s="119">
        <v>3.36</v>
      </c>
    </row>
    <row r="2685" spans="1:8">
      <c r="B2685" s="116" t="s">
        <v>2117</v>
      </c>
      <c r="C2685" s="117" t="s">
        <v>839</v>
      </c>
      <c r="D2685" s="116" t="s">
        <v>125</v>
      </c>
      <c r="E2685" s="116" t="s">
        <v>127</v>
      </c>
      <c r="F2685" s="118">
        <v>0.1424</v>
      </c>
      <c r="G2685" s="119">
        <v>30.33</v>
      </c>
      <c r="H2685" s="119">
        <v>4.32</v>
      </c>
    </row>
    <row r="2686" spans="1:8" ht="12.75" customHeight="1">
      <c r="B2686" s="103"/>
      <c r="C2686" s="103"/>
      <c r="D2686" s="103"/>
      <c r="E2686" s="103"/>
      <c r="F2686" s="408" t="s">
        <v>837</v>
      </c>
      <c r="G2686" s="408"/>
      <c r="H2686" s="120">
        <v>7.68</v>
      </c>
    </row>
    <row r="2687" spans="1:8" ht="12.75" customHeight="1">
      <c r="B2687" s="103"/>
      <c r="C2687" s="103"/>
      <c r="D2687" s="103"/>
      <c r="E2687" s="103"/>
      <c r="F2687" s="409" t="s">
        <v>585</v>
      </c>
      <c r="G2687" s="409"/>
      <c r="H2687" s="101">
        <v>24.9</v>
      </c>
    </row>
    <row r="2688" spans="1:8">
      <c r="B2688" s="142"/>
      <c r="C2688" s="142"/>
      <c r="D2688" s="142"/>
      <c r="E2688" s="142"/>
      <c r="F2688" s="410"/>
      <c r="G2688" s="410"/>
      <c r="H2688" s="410"/>
    </row>
    <row r="2689" spans="1:8" s="245" customFormat="1" ht="12.75" customHeight="1">
      <c r="A2689" s="179" t="s">
        <v>614</v>
      </c>
      <c r="B2689" s="179">
        <f>VLOOKUP(A2689,ORÇAMENTO!$A$15:$F$743,2,FALSE)</f>
        <v>94693</v>
      </c>
      <c r="C2689" s="404" t="str">
        <f>VLOOKUP(B2689,ORÇAMENTO!$B$15:$F$743,2,FALSE)</f>
        <v>TÊ DE REDUÇÃO, PVC, SOLDÁVEL, DN 40 MM X 32 MM - FORNECIMENTO E INSTALAÇÃO. AF_04/2024</v>
      </c>
      <c r="D2689" s="405"/>
      <c r="E2689" s="405"/>
      <c r="F2689" s="405"/>
      <c r="G2689" s="406"/>
      <c r="H2689" s="121" t="str">
        <f>VLOOKUP(B2689,ORÇAMENTO!$B$15:$F$743,4,FALSE)</f>
        <v>UN</v>
      </c>
    </row>
    <row r="2690" spans="1:8">
      <c r="B2690" s="407" t="s">
        <v>820</v>
      </c>
      <c r="C2690" s="407"/>
      <c r="D2690" s="102" t="s">
        <v>806</v>
      </c>
      <c r="E2690" s="102" t="s">
        <v>807</v>
      </c>
      <c r="F2690" s="102" t="s">
        <v>808</v>
      </c>
      <c r="G2690" s="102" t="s">
        <v>809</v>
      </c>
      <c r="H2690" s="102" t="s">
        <v>810</v>
      </c>
    </row>
    <row r="2691" spans="1:8">
      <c r="B2691" s="116" t="s">
        <v>2440</v>
      </c>
      <c r="C2691" s="117" t="s">
        <v>2441</v>
      </c>
      <c r="D2691" s="116" t="s">
        <v>125</v>
      </c>
      <c r="E2691" s="116" t="s">
        <v>150</v>
      </c>
      <c r="F2691" s="118">
        <v>1.5900000000000001E-2</v>
      </c>
      <c r="G2691" s="119">
        <v>65.48</v>
      </c>
      <c r="H2691" s="119">
        <v>1.04</v>
      </c>
    </row>
    <row r="2692" spans="1:8">
      <c r="B2692" s="116" t="s">
        <v>925</v>
      </c>
      <c r="C2692" s="117" t="s">
        <v>926</v>
      </c>
      <c r="D2692" s="116" t="s">
        <v>125</v>
      </c>
      <c r="E2692" s="116" t="s">
        <v>150</v>
      </c>
      <c r="F2692" s="118">
        <v>1.54E-2</v>
      </c>
      <c r="G2692" s="119">
        <v>2.5099999999999998</v>
      </c>
      <c r="H2692" s="119">
        <v>0.04</v>
      </c>
    </row>
    <row r="2693" spans="1:8">
      <c r="B2693" s="116" t="s">
        <v>2442</v>
      </c>
      <c r="C2693" s="117" t="s">
        <v>2443</v>
      </c>
      <c r="D2693" s="116" t="s">
        <v>125</v>
      </c>
      <c r="E2693" s="116" t="s">
        <v>150</v>
      </c>
      <c r="F2693" s="118">
        <v>1.8800000000000001E-2</v>
      </c>
      <c r="G2693" s="119">
        <v>74.180000000000007</v>
      </c>
      <c r="H2693" s="119">
        <v>1.39</v>
      </c>
    </row>
    <row r="2694" spans="1:8">
      <c r="B2694" s="116" t="s">
        <v>2561</v>
      </c>
      <c r="C2694" s="117" t="s">
        <v>2562</v>
      </c>
      <c r="D2694" s="116" t="s">
        <v>125</v>
      </c>
      <c r="E2694" s="116" t="s">
        <v>150</v>
      </c>
      <c r="F2694" s="118">
        <v>1</v>
      </c>
      <c r="G2694" s="119">
        <v>8.25</v>
      </c>
      <c r="H2694" s="119">
        <v>8.25</v>
      </c>
    </row>
    <row r="2695" spans="1:8">
      <c r="B2695" s="103"/>
      <c r="C2695" s="103"/>
      <c r="D2695" s="103"/>
      <c r="E2695" s="103"/>
      <c r="F2695" s="408" t="s">
        <v>831</v>
      </c>
      <c r="G2695" s="408"/>
      <c r="H2695" s="120">
        <v>10.72</v>
      </c>
    </row>
    <row r="2696" spans="1:8" ht="12.75" customHeight="1">
      <c r="B2696" s="407" t="s">
        <v>834</v>
      </c>
      <c r="C2696" s="407"/>
      <c r="D2696" s="102" t="s">
        <v>806</v>
      </c>
      <c r="E2696" s="102" t="s">
        <v>807</v>
      </c>
      <c r="F2696" s="102" t="s">
        <v>808</v>
      </c>
      <c r="G2696" s="102" t="s">
        <v>809</v>
      </c>
      <c r="H2696" s="102" t="s">
        <v>810</v>
      </c>
    </row>
    <row r="2697" spans="1:8">
      <c r="B2697" s="116" t="s">
        <v>2116</v>
      </c>
      <c r="C2697" s="117" t="s">
        <v>838</v>
      </c>
      <c r="D2697" s="116" t="s">
        <v>125</v>
      </c>
      <c r="E2697" s="116" t="s">
        <v>127</v>
      </c>
      <c r="F2697" s="118">
        <v>0.1227</v>
      </c>
      <c r="G2697" s="119">
        <v>23.63</v>
      </c>
      <c r="H2697" s="119">
        <v>2.9</v>
      </c>
    </row>
    <row r="2698" spans="1:8">
      <c r="B2698" s="116" t="s">
        <v>2117</v>
      </c>
      <c r="C2698" s="117" t="s">
        <v>839</v>
      </c>
      <c r="D2698" s="116" t="s">
        <v>125</v>
      </c>
      <c r="E2698" s="116" t="s">
        <v>127</v>
      </c>
      <c r="F2698" s="118">
        <v>0.1227</v>
      </c>
      <c r="G2698" s="119">
        <v>30.33</v>
      </c>
      <c r="H2698" s="119">
        <v>3.72</v>
      </c>
    </row>
    <row r="2699" spans="1:8" ht="12.75" customHeight="1">
      <c r="B2699" s="103"/>
      <c r="C2699" s="103"/>
      <c r="D2699" s="103"/>
      <c r="E2699" s="103"/>
      <c r="F2699" s="408" t="s">
        <v>837</v>
      </c>
      <c r="G2699" s="408"/>
      <c r="H2699" s="120">
        <v>6.62</v>
      </c>
    </row>
    <row r="2700" spans="1:8" ht="12.75" customHeight="1">
      <c r="B2700" s="103"/>
      <c r="C2700" s="103"/>
      <c r="D2700" s="103"/>
      <c r="E2700" s="103"/>
      <c r="F2700" s="409" t="s">
        <v>585</v>
      </c>
      <c r="G2700" s="409"/>
      <c r="H2700" s="101">
        <v>17.32</v>
      </c>
    </row>
    <row r="2701" spans="1:8">
      <c r="B2701" s="142"/>
      <c r="C2701" s="142"/>
      <c r="D2701" s="142"/>
      <c r="E2701" s="142"/>
      <c r="F2701" s="410"/>
      <c r="G2701" s="410"/>
      <c r="H2701" s="410"/>
    </row>
    <row r="2702" spans="1:8" s="245" customFormat="1" ht="12.75" customHeight="1">
      <c r="A2702" s="179" t="s">
        <v>616</v>
      </c>
      <c r="B2702" s="179">
        <f>VLOOKUP(A2702,ORÇAMENTO!$A$15:$F$743,2,FALSE)</f>
        <v>94693</v>
      </c>
      <c r="C2702" s="404" t="str">
        <f>VLOOKUP(B2702,ORÇAMENTO!$B$15:$F$743,2,FALSE)</f>
        <v>TÊ DE REDUÇÃO, PVC, SOLDÁVEL, DN 40 MM X 32 MM - FORNECIMENTO E INSTALAÇÃO. AF_04/2024</v>
      </c>
      <c r="D2702" s="405"/>
      <c r="E2702" s="405"/>
      <c r="F2702" s="405"/>
      <c r="G2702" s="406"/>
      <c r="H2702" s="121" t="str">
        <f>VLOOKUP(B2702,ORÇAMENTO!$B$15:$F$743,4,FALSE)</f>
        <v>UN</v>
      </c>
    </row>
    <row r="2703" spans="1:8">
      <c r="B2703" s="407" t="s">
        <v>820</v>
      </c>
      <c r="C2703" s="407"/>
      <c r="D2703" s="102" t="s">
        <v>806</v>
      </c>
      <c r="E2703" s="102" t="s">
        <v>807</v>
      </c>
      <c r="F2703" s="102" t="s">
        <v>808</v>
      </c>
      <c r="G2703" s="102" t="s">
        <v>809</v>
      </c>
      <c r="H2703" s="102" t="s">
        <v>810</v>
      </c>
    </row>
    <row r="2704" spans="1:8">
      <c r="B2704" s="116" t="s">
        <v>2440</v>
      </c>
      <c r="C2704" s="117" t="s">
        <v>2441</v>
      </c>
      <c r="D2704" s="116" t="s">
        <v>125</v>
      </c>
      <c r="E2704" s="116" t="s">
        <v>150</v>
      </c>
      <c r="F2704" s="118">
        <v>1.5900000000000001E-2</v>
      </c>
      <c r="G2704" s="119">
        <v>65.48</v>
      </c>
      <c r="H2704" s="119">
        <v>1.04</v>
      </c>
    </row>
    <row r="2705" spans="1:8">
      <c r="B2705" s="116" t="s">
        <v>925</v>
      </c>
      <c r="C2705" s="117" t="s">
        <v>926</v>
      </c>
      <c r="D2705" s="116" t="s">
        <v>125</v>
      </c>
      <c r="E2705" s="116" t="s">
        <v>150</v>
      </c>
      <c r="F2705" s="118">
        <v>1.54E-2</v>
      </c>
      <c r="G2705" s="119">
        <v>2.5099999999999998</v>
      </c>
      <c r="H2705" s="119">
        <v>0.04</v>
      </c>
    </row>
    <row r="2706" spans="1:8">
      <c r="B2706" s="116" t="s">
        <v>2442</v>
      </c>
      <c r="C2706" s="117" t="s">
        <v>2443</v>
      </c>
      <c r="D2706" s="116" t="s">
        <v>125</v>
      </c>
      <c r="E2706" s="116" t="s">
        <v>150</v>
      </c>
      <c r="F2706" s="118">
        <v>1.8800000000000001E-2</v>
      </c>
      <c r="G2706" s="119">
        <v>74.180000000000007</v>
      </c>
      <c r="H2706" s="119">
        <v>1.39</v>
      </c>
    </row>
    <row r="2707" spans="1:8">
      <c r="B2707" s="116" t="s">
        <v>2561</v>
      </c>
      <c r="C2707" s="117" t="s">
        <v>2562</v>
      </c>
      <c r="D2707" s="116" t="s">
        <v>125</v>
      </c>
      <c r="E2707" s="116" t="s">
        <v>150</v>
      </c>
      <c r="F2707" s="118">
        <v>1</v>
      </c>
      <c r="G2707" s="119">
        <v>8.25</v>
      </c>
      <c r="H2707" s="119">
        <v>8.25</v>
      </c>
    </row>
    <row r="2708" spans="1:8">
      <c r="B2708" s="103"/>
      <c r="C2708" s="103"/>
      <c r="D2708" s="103"/>
      <c r="E2708" s="103"/>
      <c r="F2708" s="408" t="s">
        <v>831</v>
      </c>
      <c r="G2708" s="408"/>
      <c r="H2708" s="120">
        <v>10.72</v>
      </c>
    </row>
    <row r="2709" spans="1:8" ht="12.75" customHeight="1">
      <c r="B2709" s="407" t="s">
        <v>834</v>
      </c>
      <c r="C2709" s="407"/>
      <c r="D2709" s="102" t="s">
        <v>806</v>
      </c>
      <c r="E2709" s="102" t="s">
        <v>807</v>
      </c>
      <c r="F2709" s="102" t="s">
        <v>808</v>
      </c>
      <c r="G2709" s="102" t="s">
        <v>809</v>
      </c>
      <c r="H2709" s="102" t="s">
        <v>810</v>
      </c>
    </row>
    <row r="2710" spans="1:8">
      <c r="B2710" s="116" t="s">
        <v>2116</v>
      </c>
      <c r="C2710" s="117" t="s">
        <v>838</v>
      </c>
      <c r="D2710" s="116" t="s">
        <v>125</v>
      </c>
      <c r="E2710" s="116" t="s">
        <v>127</v>
      </c>
      <c r="F2710" s="118">
        <v>0.1227</v>
      </c>
      <c r="G2710" s="119">
        <v>23.63</v>
      </c>
      <c r="H2710" s="119">
        <v>2.9</v>
      </c>
    </row>
    <row r="2711" spans="1:8">
      <c r="B2711" s="116" t="s">
        <v>2117</v>
      </c>
      <c r="C2711" s="117" t="s">
        <v>839</v>
      </c>
      <c r="D2711" s="116" t="s">
        <v>125</v>
      </c>
      <c r="E2711" s="116" t="s">
        <v>127</v>
      </c>
      <c r="F2711" s="118">
        <v>0.1227</v>
      </c>
      <c r="G2711" s="119">
        <v>30.33</v>
      </c>
      <c r="H2711" s="119">
        <v>3.72</v>
      </c>
    </row>
    <row r="2712" spans="1:8" ht="12.75" customHeight="1">
      <c r="B2712" s="103"/>
      <c r="C2712" s="103"/>
      <c r="D2712" s="103"/>
      <c r="E2712" s="103"/>
      <c r="F2712" s="408" t="s">
        <v>837</v>
      </c>
      <c r="G2712" s="408"/>
      <c r="H2712" s="120">
        <v>6.62</v>
      </c>
    </row>
    <row r="2713" spans="1:8" ht="12.75" customHeight="1">
      <c r="B2713" s="103"/>
      <c r="C2713" s="103"/>
      <c r="D2713" s="103"/>
      <c r="E2713" s="103"/>
      <c r="F2713" s="409" t="s">
        <v>585</v>
      </c>
      <c r="G2713" s="409"/>
      <c r="H2713" s="101">
        <v>17.32</v>
      </c>
    </row>
    <row r="2714" spans="1:8">
      <c r="B2714" s="142"/>
      <c r="C2714" s="142"/>
      <c r="D2714" s="142"/>
      <c r="E2714" s="142"/>
      <c r="F2714" s="410"/>
      <c r="G2714" s="410"/>
      <c r="H2714" s="410"/>
    </row>
    <row r="2715" spans="1:8" s="245" customFormat="1" ht="12.75" customHeight="1">
      <c r="A2715" s="179" t="s">
        <v>618</v>
      </c>
      <c r="B2715" s="179">
        <f>VLOOKUP(A2715,ORÇAMENTO!$A$15:$F$743,2,FALSE)</f>
        <v>94691</v>
      </c>
      <c r="C2715" s="404" t="str">
        <f>VLOOKUP(B2715,ORÇAMENTO!$B$15:$F$743,2,FALSE)</f>
        <v>TÊ DE REDUÇÃO, PVC, SOLDÁVEL, DN 32 MM X 25 MM - FORNECIMENTO E INSTALAÇÃO. AF_04/2024</v>
      </c>
      <c r="D2715" s="405"/>
      <c r="E2715" s="405"/>
      <c r="F2715" s="405"/>
      <c r="G2715" s="406"/>
      <c r="H2715" s="121" t="str">
        <f>VLOOKUP(B2715,ORÇAMENTO!$B$15:$F$743,4,FALSE)</f>
        <v>UN</v>
      </c>
    </row>
    <row r="2716" spans="1:8">
      <c r="B2716" s="407" t="s">
        <v>820</v>
      </c>
      <c r="C2716" s="407"/>
      <c r="D2716" s="102" t="s">
        <v>806</v>
      </c>
      <c r="E2716" s="102" t="s">
        <v>807</v>
      </c>
      <c r="F2716" s="102" t="s">
        <v>808</v>
      </c>
      <c r="G2716" s="102" t="s">
        <v>809</v>
      </c>
      <c r="H2716" s="102" t="s">
        <v>810</v>
      </c>
    </row>
    <row r="2717" spans="1:8">
      <c r="B2717" s="116" t="s">
        <v>2440</v>
      </c>
      <c r="C2717" s="117" t="s">
        <v>2441</v>
      </c>
      <c r="D2717" s="116" t="s">
        <v>125</v>
      </c>
      <c r="E2717" s="116" t="s">
        <v>150</v>
      </c>
      <c r="F2717" s="118">
        <v>1.24E-2</v>
      </c>
      <c r="G2717" s="119">
        <v>65.48</v>
      </c>
      <c r="H2717" s="119">
        <v>0.81</v>
      </c>
    </row>
    <row r="2718" spans="1:8">
      <c r="B2718" s="116" t="s">
        <v>925</v>
      </c>
      <c r="C2718" s="117" t="s">
        <v>926</v>
      </c>
      <c r="D2718" s="116" t="s">
        <v>125</v>
      </c>
      <c r="E2718" s="116" t="s">
        <v>150</v>
      </c>
      <c r="F2718" s="118">
        <v>1.1599999999999999E-2</v>
      </c>
      <c r="G2718" s="119">
        <v>2.5099999999999998</v>
      </c>
      <c r="H2718" s="119">
        <v>0.03</v>
      </c>
    </row>
    <row r="2719" spans="1:8">
      <c r="B2719" s="116" t="s">
        <v>2442</v>
      </c>
      <c r="C2719" s="117" t="s">
        <v>2443</v>
      </c>
      <c r="D2719" s="116" t="s">
        <v>125</v>
      </c>
      <c r="E2719" s="116" t="s">
        <v>150</v>
      </c>
      <c r="F2719" s="118">
        <v>1.43E-2</v>
      </c>
      <c r="G2719" s="119">
        <v>74.180000000000007</v>
      </c>
      <c r="H2719" s="119">
        <v>1.06</v>
      </c>
    </row>
    <row r="2720" spans="1:8">
      <c r="B2720" s="116" t="s">
        <v>2563</v>
      </c>
      <c r="C2720" s="117" t="s">
        <v>2564</v>
      </c>
      <c r="D2720" s="116" t="s">
        <v>125</v>
      </c>
      <c r="E2720" s="116" t="s">
        <v>150</v>
      </c>
      <c r="F2720" s="118">
        <v>1</v>
      </c>
      <c r="G2720" s="119">
        <v>6.36</v>
      </c>
      <c r="H2720" s="119">
        <v>6.36</v>
      </c>
    </row>
    <row r="2721" spans="1:8">
      <c r="B2721" s="103"/>
      <c r="C2721" s="103"/>
      <c r="D2721" s="103"/>
      <c r="E2721" s="103"/>
      <c r="F2721" s="408" t="s">
        <v>831</v>
      </c>
      <c r="G2721" s="408"/>
      <c r="H2721" s="120">
        <v>8.26</v>
      </c>
    </row>
    <row r="2722" spans="1:8" ht="12.75" customHeight="1">
      <c r="B2722" s="407" t="s">
        <v>834</v>
      </c>
      <c r="C2722" s="407"/>
      <c r="D2722" s="102" t="s">
        <v>806</v>
      </c>
      <c r="E2722" s="102" t="s">
        <v>807</v>
      </c>
      <c r="F2722" s="102" t="s">
        <v>808</v>
      </c>
      <c r="G2722" s="102" t="s">
        <v>809</v>
      </c>
      <c r="H2722" s="102" t="s">
        <v>810</v>
      </c>
    </row>
    <row r="2723" spans="1:8">
      <c r="B2723" s="116" t="s">
        <v>2116</v>
      </c>
      <c r="C2723" s="117" t="s">
        <v>838</v>
      </c>
      <c r="D2723" s="116" t="s">
        <v>125</v>
      </c>
      <c r="E2723" s="116" t="s">
        <v>127</v>
      </c>
      <c r="F2723" s="118">
        <v>9.2399999999999996E-2</v>
      </c>
      <c r="G2723" s="119">
        <v>23.63</v>
      </c>
      <c r="H2723" s="119">
        <v>2.1800000000000002</v>
      </c>
    </row>
    <row r="2724" spans="1:8">
      <c r="B2724" s="116" t="s">
        <v>2117</v>
      </c>
      <c r="C2724" s="117" t="s">
        <v>839</v>
      </c>
      <c r="D2724" s="116" t="s">
        <v>125</v>
      </c>
      <c r="E2724" s="116" t="s">
        <v>127</v>
      </c>
      <c r="F2724" s="118">
        <v>9.2399999999999996E-2</v>
      </c>
      <c r="G2724" s="119">
        <v>30.33</v>
      </c>
      <c r="H2724" s="119">
        <v>2.8</v>
      </c>
    </row>
    <row r="2725" spans="1:8" ht="12.75" customHeight="1">
      <c r="B2725" s="103"/>
      <c r="C2725" s="103"/>
      <c r="D2725" s="103"/>
      <c r="E2725" s="103"/>
      <c r="F2725" s="408" t="s">
        <v>837</v>
      </c>
      <c r="G2725" s="408"/>
      <c r="H2725" s="120">
        <v>4.9800000000000004</v>
      </c>
    </row>
    <row r="2726" spans="1:8" ht="12.75" customHeight="1">
      <c r="B2726" s="103"/>
      <c r="C2726" s="103"/>
      <c r="D2726" s="103"/>
      <c r="E2726" s="103"/>
      <c r="F2726" s="409" t="s">
        <v>585</v>
      </c>
      <c r="G2726" s="409"/>
      <c r="H2726" s="101">
        <v>13.23</v>
      </c>
    </row>
    <row r="2727" spans="1:8">
      <c r="B2727" s="142"/>
      <c r="C2727" s="142"/>
      <c r="D2727" s="142"/>
      <c r="E2727" s="142"/>
      <c r="F2727" s="410"/>
      <c r="G2727" s="410"/>
      <c r="H2727" s="410"/>
    </row>
    <row r="2728" spans="1:8" s="245" customFormat="1" ht="12.75" customHeight="1">
      <c r="A2728" s="179" t="s">
        <v>620</v>
      </c>
      <c r="B2728" s="179">
        <f>VLOOKUP(A2728,ORÇAMENTO!$A$15:$F$743,2,FALSE)</f>
        <v>105142</v>
      </c>
      <c r="C2728" s="404" t="str">
        <f>VLOOKUP(B2728,ORÇAMENTO!$B$15:$F$743,2,FALSE)</f>
        <v>LUVA DE REDUÇÃO SOLDÁVEL, PVC, DN 32 MM X 25 MM - FORNECIMENTO E INSTALAÇÃO. AF_04/2024</v>
      </c>
      <c r="D2728" s="405"/>
      <c r="E2728" s="405"/>
      <c r="F2728" s="405"/>
      <c r="G2728" s="406"/>
      <c r="H2728" s="121" t="str">
        <f>VLOOKUP(B2728,ORÇAMENTO!$B$15:$F$743,4,FALSE)</f>
        <v>UN</v>
      </c>
    </row>
    <row r="2729" spans="1:8">
      <c r="B2729" s="407" t="s">
        <v>820</v>
      </c>
      <c r="C2729" s="407"/>
      <c r="D2729" s="102" t="s">
        <v>806</v>
      </c>
      <c r="E2729" s="102" t="s">
        <v>807</v>
      </c>
      <c r="F2729" s="102" t="s">
        <v>808</v>
      </c>
      <c r="G2729" s="102" t="s">
        <v>809</v>
      </c>
      <c r="H2729" s="102" t="s">
        <v>810</v>
      </c>
    </row>
    <row r="2730" spans="1:8">
      <c r="B2730" s="116" t="s">
        <v>2440</v>
      </c>
      <c r="C2730" s="117" t="s">
        <v>2441</v>
      </c>
      <c r="D2730" s="116" t="s">
        <v>125</v>
      </c>
      <c r="E2730" s="116" t="s">
        <v>150</v>
      </c>
      <c r="F2730" s="118">
        <v>8.3000000000000001E-3</v>
      </c>
      <c r="G2730" s="119">
        <v>65.48</v>
      </c>
      <c r="H2730" s="119">
        <v>0.54</v>
      </c>
    </row>
    <row r="2731" spans="1:8">
      <c r="B2731" s="116" t="s">
        <v>925</v>
      </c>
      <c r="C2731" s="117" t="s">
        <v>926</v>
      </c>
      <c r="D2731" s="116" t="s">
        <v>125</v>
      </c>
      <c r="E2731" s="116" t="s">
        <v>150</v>
      </c>
      <c r="F2731" s="118">
        <v>7.4000000000000003E-3</v>
      </c>
      <c r="G2731" s="119">
        <v>2.5099999999999998</v>
      </c>
      <c r="H2731" s="119">
        <v>0.02</v>
      </c>
    </row>
    <row r="2732" spans="1:8">
      <c r="B2732" s="116" t="s">
        <v>2565</v>
      </c>
      <c r="C2732" s="117" t="s">
        <v>2566</v>
      </c>
      <c r="D2732" s="116" t="s">
        <v>125</v>
      </c>
      <c r="E2732" s="116" t="s">
        <v>150</v>
      </c>
      <c r="F2732" s="118">
        <v>1</v>
      </c>
      <c r="G2732" s="119">
        <v>2.95</v>
      </c>
      <c r="H2732" s="119">
        <v>2.95</v>
      </c>
    </row>
    <row r="2733" spans="1:8">
      <c r="B2733" s="116" t="s">
        <v>2442</v>
      </c>
      <c r="C2733" s="117" t="s">
        <v>2443</v>
      </c>
      <c r="D2733" s="116" t="s">
        <v>125</v>
      </c>
      <c r="E2733" s="116" t="s">
        <v>150</v>
      </c>
      <c r="F2733" s="118">
        <v>9.4999999999999998E-3</v>
      </c>
      <c r="G2733" s="119">
        <v>74.180000000000007</v>
      </c>
      <c r="H2733" s="119">
        <v>0.7</v>
      </c>
    </row>
    <row r="2734" spans="1:8">
      <c r="B2734" s="103"/>
      <c r="C2734" s="103"/>
      <c r="D2734" s="103"/>
      <c r="E2734" s="103"/>
      <c r="F2734" s="408" t="s">
        <v>831</v>
      </c>
      <c r="G2734" s="408"/>
      <c r="H2734" s="120">
        <v>4.21</v>
      </c>
    </row>
    <row r="2735" spans="1:8" ht="12.75" customHeight="1">
      <c r="B2735" s="407" t="s">
        <v>834</v>
      </c>
      <c r="C2735" s="407"/>
      <c r="D2735" s="102" t="s">
        <v>806</v>
      </c>
      <c r="E2735" s="102" t="s">
        <v>807</v>
      </c>
      <c r="F2735" s="102" t="s">
        <v>808</v>
      </c>
      <c r="G2735" s="102" t="s">
        <v>809</v>
      </c>
      <c r="H2735" s="102" t="s">
        <v>810</v>
      </c>
    </row>
    <row r="2736" spans="1:8">
      <c r="B2736" s="116" t="s">
        <v>2116</v>
      </c>
      <c r="C2736" s="117" t="s">
        <v>838</v>
      </c>
      <c r="D2736" s="116" t="s">
        <v>125</v>
      </c>
      <c r="E2736" s="116" t="s">
        <v>127</v>
      </c>
      <c r="F2736" s="118">
        <v>4.4299999999999999E-2</v>
      </c>
      <c r="G2736" s="119">
        <v>23.63</v>
      </c>
      <c r="H2736" s="119">
        <v>1.05</v>
      </c>
    </row>
    <row r="2737" spans="1:8">
      <c r="B2737" s="116" t="s">
        <v>2117</v>
      </c>
      <c r="C2737" s="117" t="s">
        <v>839</v>
      </c>
      <c r="D2737" s="116" t="s">
        <v>125</v>
      </c>
      <c r="E2737" s="116" t="s">
        <v>127</v>
      </c>
      <c r="F2737" s="118">
        <v>4.4299999999999999E-2</v>
      </c>
      <c r="G2737" s="119">
        <v>30.33</v>
      </c>
      <c r="H2737" s="119">
        <v>1.34</v>
      </c>
    </row>
    <row r="2738" spans="1:8" ht="12.75" customHeight="1">
      <c r="B2738" s="103"/>
      <c r="C2738" s="103"/>
      <c r="D2738" s="103"/>
      <c r="E2738" s="103"/>
      <c r="F2738" s="408" t="s">
        <v>837</v>
      </c>
      <c r="G2738" s="408"/>
      <c r="H2738" s="120">
        <v>2.39</v>
      </c>
    </row>
    <row r="2739" spans="1:8" ht="12.75" customHeight="1">
      <c r="B2739" s="103"/>
      <c r="C2739" s="103"/>
      <c r="D2739" s="103"/>
      <c r="E2739" s="103"/>
      <c r="F2739" s="409" t="s">
        <v>585</v>
      </c>
      <c r="G2739" s="409"/>
      <c r="H2739" s="101">
        <v>6.58</v>
      </c>
    </row>
    <row r="2740" spans="1:8">
      <c r="B2740" s="142"/>
      <c r="C2740" s="142"/>
      <c r="D2740" s="142"/>
      <c r="E2740" s="142"/>
      <c r="F2740" s="410"/>
      <c r="G2740" s="410"/>
      <c r="H2740" s="410"/>
    </row>
    <row r="2741" spans="1:8" s="245" customFormat="1" ht="12.75" customHeight="1">
      <c r="A2741" s="179" t="s">
        <v>622</v>
      </c>
      <c r="B2741" s="179">
        <f>VLOOKUP(A2741,ORÇAMENTO!$A$15:$F$743,2,FALSE)</f>
        <v>94672</v>
      </c>
      <c r="C2741" s="404" t="str">
        <f>VLOOKUP(B2741,ORÇAMENTO!$B$15:$F$743,2,FALSE)</f>
        <v>JOELHO 90 GRAUS COM BUCHA DE LATÃO, PVC, SOLDÁVEL, DN 25 MM X 3/4" - FORNECIMENTO E INSTALAÇÃO. AF_04/2024</v>
      </c>
      <c r="D2741" s="405"/>
      <c r="E2741" s="405"/>
      <c r="F2741" s="405"/>
      <c r="G2741" s="406"/>
      <c r="H2741" s="121" t="str">
        <f>VLOOKUP(B2741,ORÇAMENTO!$B$15:$F$743,4,FALSE)</f>
        <v>UN</v>
      </c>
    </row>
    <row r="2742" spans="1:8">
      <c r="B2742" s="407" t="s">
        <v>820</v>
      </c>
      <c r="C2742" s="407"/>
      <c r="D2742" s="102" t="s">
        <v>806</v>
      </c>
      <c r="E2742" s="102" t="s">
        <v>807</v>
      </c>
      <c r="F2742" s="102" t="s">
        <v>808</v>
      </c>
      <c r="G2742" s="102" t="s">
        <v>809</v>
      </c>
      <c r="H2742" s="102" t="s">
        <v>810</v>
      </c>
    </row>
    <row r="2743" spans="1:8">
      <c r="B2743" s="116" t="s">
        <v>2440</v>
      </c>
      <c r="C2743" s="117" t="s">
        <v>2441</v>
      </c>
      <c r="D2743" s="116" t="s">
        <v>125</v>
      </c>
      <c r="E2743" s="116" t="s">
        <v>150</v>
      </c>
      <c r="F2743" s="118">
        <v>5.8999999999999999E-3</v>
      </c>
      <c r="G2743" s="119">
        <v>65.48</v>
      </c>
      <c r="H2743" s="119">
        <v>0.39</v>
      </c>
    </row>
    <row r="2744" spans="1:8">
      <c r="B2744" s="116" t="s">
        <v>2567</v>
      </c>
      <c r="C2744" s="117" t="s">
        <v>2568</v>
      </c>
      <c r="D2744" s="116" t="s">
        <v>125</v>
      </c>
      <c r="E2744" s="116" t="s">
        <v>150</v>
      </c>
      <c r="F2744" s="118">
        <v>1</v>
      </c>
      <c r="G2744" s="119">
        <v>5.09</v>
      </c>
      <c r="H2744" s="119">
        <v>5.09</v>
      </c>
    </row>
    <row r="2745" spans="1:8">
      <c r="B2745" s="116" t="s">
        <v>925</v>
      </c>
      <c r="C2745" s="117" t="s">
        <v>926</v>
      </c>
      <c r="D2745" s="116" t="s">
        <v>125</v>
      </c>
      <c r="E2745" s="116" t="s">
        <v>150</v>
      </c>
      <c r="F2745" s="118">
        <v>3.15E-2</v>
      </c>
      <c r="G2745" s="119">
        <v>2.5099999999999998</v>
      </c>
      <c r="H2745" s="119">
        <v>0.08</v>
      </c>
    </row>
    <row r="2746" spans="1:8">
      <c r="B2746" s="116" t="s">
        <v>2442</v>
      </c>
      <c r="C2746" s="117" t="s">
        <v>2443</v>
      </c>
      <c r="D2746" s="116" t="s">
        <v>125</v>
      </c>
      <c r="E2746" s="116" t="s">
        <v>150</v>
      </c>
      <c r="F2746" s="118">
        <v>7.0000000000000001E-3</v>
      </c>
      <c r="G2746" s="119">
        <v>74.180000000000007</v>
      </c>
      <c r="H2746" s="119">
        <v>0.52</v>
      </c>
    </row>
    <row r="2747" spans="1:8">
      <c r="B2747" s="103"/>
      <c r="C2747" s="103"/>
      <c r="D2747" s="103"/>
      <c r="E2747" s="103"/>
      <c r="F2747" s="408" t="s">
        <v>831</v>
      </c>
      <c r="G2747" s="408"/>
      <c r="H2747" s="120">
        <v>6.08</v>
      </c>
    </row>
    <row r="2748" spans="1:8" ht="12.75" customHeight="1">
      <c r="B2748" s="407" t="s">
        <v>834</v>
      </c>
      <c r="C2748" s="407"/>
      <c r="D2748" s="102" t="s">
        <v>806</v>
      </c>
      <c r="E2748" s="102" t="s">
        <v>807</v>
      </c>
      <c r="F2748" s="102" t="s">
        <v>808</v>
      </c>
      <c r="G2748" s="102" t="s">
        <v>809</v>
      </c>
      <c r="H2748" s="102" t="s">
        <v>810</v>
      </c>
    </row>
    <row r="2749" spans="1:8">
      <c r="B2749" s="116" t="s">
        <v>2116</v>
      </c>
      <c r="C2749" s="117" t="s">
        <v>838</v>
      </c>
      <c r="D2749" s="116" t="s">
        <v>125</v>
      </c>
      <c r="E2749" s="116" t="s">
        <v>127</v>
      </c>
      <c r="F2749" s="118">
        <v>0.13120000000000001</v>
      </c>
      <c r="G2749" s="119">
        <v>23.63</v>
      </c>
      <c r="H2749" s="119">
        <v>3.1</v>
      </c>
    </row>
    <row r="2750" spans="1:8">
      <c r="B2750" s="116" t="s">
        <v>2117</v>
      </c>
      <c r="C2750" s="117" t="s">
        <v>839</v>
      </c>
      <c r="D2750" s="116" t="s">
        <v>125</v>
      </c>
      <c r="E2750" s="116" t="s">
        <v>127</v>
      </c>
      <c r="F2750" s="118">
        <v>0.13120000000000001</v>
      </c>
      <c r="G2750" s="119">
        <v>30.33</v>
      </c>
      <c r="H2750" s="119">
        <v>3.98</v>
      </c>
    </row>
    <row r="2751" spans="1:8" ht="12.75" customHeight="1">
      <c r="B2751" s="103"/>
      <c r="C2751" s="103"/>
      <c r="D2751" s="103"/>
      <c r="E2751" s="103"/>
      <c r="F2751" s="408" t="s">
        <v>837</v>
      </c>
      <c r="G2751" s="408"/>
      <c r="H2751" s="120">
        <v>7.08</v>
      </c>
    </row>
    <row r="2752" spans="1:8" ht="12.75" customHeight="1">
      <c r="B2752" s="103"/>
      <c r="C2752" s="103"/>
      <c r="D2752" s="103"/>
      <c r="E2752" s="103"/>
      <c r="F2752" s="409" t="s">
        <v>585</v>
      </c>
      <c r="G2752" s="409"/>
      <c r="H2752" s="101">
        <v>13.12</v>
      </c>
    </row>
    <row r="2753" spans="1:8">
      <c r="B2753" s="142"/>
      <c r="C2753" s="142"/>
      <c r="D2753" s="142"/>
      <c r="E2753" s="142"/>
      <c r="F2753" s="410"/>
      <c r="G2753" s="410"/>
      <c r="H2753" s="410"/>
    </row>
    <row r="2754" spans="1:8" s="245" customFormat="1" ht="12.75" customHeight="1">
      <c r="A2754" s="179" t="s">
        <v>623</v>
      </c>
      <c r="B2754" s="179">
        <f>VLOOKUP(A2754,ORÇAMENTO!$A$15:$F$743,2,FALSE)</f>
        <v>90373</v>
      </c>
      <c r="C2754" s="404" t="str">
        <f>VLOOKUP(B2754,ORÇAMENTO!$B$15:$F$743,2,FALSE)</f>
        <v>JOELHO 90 GRAUS COM BUCHA DE LATÃO, PVC, SOLDÁVEL, DN 25MM, X 1/2" - FORNECIMENTO E INSTALAÇÃO. AF_06/2022</v>
      </c>
      <c r="D2754" s="405"/>
      <c r="E2754" s="405"/>
      <c r="F2754" s="405"/>
      <c r="G2754" s="406"/>
      <c r="H2754" s="121" t="str">
        <f>VLOOKUP(B2754,ORÇAMENTO!$B$15:$F$743,4,FALSE)</f>
        <v>UN</v>
      </c>
    </row>
    <row r="2755" spans="1:8">
      <c r="B2755" s="407" t="s">
        <v>820</v>
      </c>
      <c r="C2755" s="407"/>
      <c r="D2755" s="102" t="s">
        <v>806</v>
      </c>
      <c r="E2755" s="102" t="s">
        <v>807</v>
      </c>
      <c r="F2755" s="102" t="s">
        <v>808</v>
      </c>
      <c r="G2755" s="102" t="s">
        <v>809</v>
      </c>
      <c r="H2755" s="102" t="s">
        <v>810</v>
      </c>
    </row>
    <row r="2756" spans="1:8">
      <c r="B2756" s="116" t="s">
        <v>2440</v>
      </c>
      <c r="C2756" s="117" t="s">
        <v>2441</v>
      </c>
      <c r="D2756" s="116" t="s">
        <v>125</v>
      </c>
      <c r="E2756" s="116" t="s">
        <v>150</v>
      </c>
      <c r="F2756" s="118">
        <v>1.6500000000000001E-2</v>
      </c>
      <c r="G2756" s="119">
        <v>65.48</v>
      </c>
      <c r="H2756" s="119">
        <v>1.08</v>
      </c>
    </row>
    <row r="2757" spans="1:8">
      <c r="B2757" s="116" t="s">
        <v>2569</v>
      </c>
      <c r="C2757" s="117" t="s">
        <v>2570</v>
      </c>
      <c r="D2757" s="116" t="s">
        <v>125</v>
      </c>
      <c r="E2757" s="116" t="s">
        <v>150</v>
      </c>
      <c r="F2757" s="118">
        <v>1</v>
      </c>
      <c r="G2757" s="119">
        <v>4.75</v>
      </c>
      <c r="H2757" s="119">
        <v>4.75</v>
      </c>
    </row>
    <row r="2758" spans="1:8">
      <c r="B2758" s="116" t="s">
        <v>925</v>
      </c>
      <c r="C2758" s="117" t="s">
        <v>926</v>
      </c>
      <c r="D2758" s="116" t="s">
        <v>125</v>
      </c>
      <c r="E2758" s="116" t="s">
        <v>150</v>
      </c>
      <c r="F2758" s="118">
        <v>1.5599999999999999E-2</v>
      </c>
      <c r="G2758" s="119">
        <v>2.5099999999999998</v>
      </c>
      <c r="H2758" s="119">
        <v>0.04</v>
      </c>
    </row>
    <row r="2759" spans="1:8">
      <c r="B2759" s="116" t="s">
        <v>2442</v>
      </c>
      <c r="C2759" s="117" t="s">
        <v>2443</v>
      </c>
      <c r="D2759" s="116" t="s">
        <v>125</v>
      </c>
      <c r="E2759" s="116" t="s">
        <v>150</v>
      </c>
      <c r="F2759" s="118">
        <v>2.1999999999999999E-2</v>
      </c>
      <c r="G2759" s="119">
        <v>74.180000000000007</v>
      </c>
      <c r="H2759" s="119">
        <v>1.63</v>
      </c>
    </row>
    <row r="2760" spans="1:8">
      <c r="B2760" s="103"/>
      <c r="C2760" s="103"/>
      <c r="D2760" s="103"/>
      <c r="E2760" s="103"/>
      <c r="F2760" s="408" t="s">
        <v>831</v>
      </c>
      <c r="G2760" s="408"/>
      <c r="H2760" s="120">
        <v>7.5</v>
      </c>
    </row>
    <row r="2761" spans="1:8" ht="12.75" customHeight="1">
      <c r="B2761" s="407" t="s">
        <v>834</v>
      </c>
      <c r="C2761" s="407"/>
      <c r="D2761" s="102" t="s">
        <v>806</v>
      </c>
      <c r="E2761" s="102" t="s">
        <v>807</v>
      </c>
      <c r="F2761" s="102" t="s">
        <v>808</v>
      </c>
      <c r="G2761" s="102" t="s">
        <v>809</v>
      </c>
      <c r="H2761" s="102" t="s">
        <v>810</v>
      </c>
    </row>
    <row r="2762" spans="1:8">
      <c r="B2762" s="116" t="s">
        <v>2116</v>
      </c>
      <c r="C2762" s="117" t="s">
        <v>838</v>
      </c>
      <c r="D2762" s="116" t="s">
        <v>125</v>
      </c>
      <c r="E2762" s="116" t="s">
        <v>127</v>
      </c>
      <c r="F2762" s="118">
        <v>0.1401</v>
      </c>
      <c r="G2762" s="119">
        <v>23.63</v>
      </c>
      <c r="H2762" s="119">
        <v>3.31</v>
      </c>
    </row>
    <row r="2763" spans="1:8">
      <c r="B2763" s="116" t="s">
        <v>2117</v>
      </c>
      <c r="C2763" s="117" t="s">
        <v>839</v>
      </c>
      <c r="D2763" s="116" t="s">
        <v>125</v>
      </c>
      <c r="E2763" s="116" t="s">
        <v>127</v>
      </c>
      <c r="F2763" s="118">
        <v>0.1401</v>
      </c>
      <c r="G2763" s="119">
        <v>30.33</v>
      </c>
      <c r="H2763" s="119">
        <v>4.25</v>
      </c>
    </row>
    <row r="2764" spans="1:8" ht="12.75" customHeight="1">
      <c r="B2764" s="103"/>
      <c r="C2764" s="103"/>
      <c r="D2764" s="103"/>
      <c r="E2764" s="103"/>
      <c r="F2764" s="408" t="s">
        <v>837</v>
      </c>
      <c r="G2764" s="408"/>
      <c r="H2764" s="120">
        <v>7.56</v>
      </c>
    </row>
    <row r="2765" spans="1:8" ht="12.75" customHeight="1">
      <c r="B2765" s="103"/>
      <c r="C2765" s="103"/>
      <c r="D2765" s="103"/>
      <c r="E2765" s="103"/>
      <c r="F2765" s="409" t="s">
        <v>585</v>
      </c>
      <c r="G2765" s="409"/>
      <c r="H2765" s="101">
        <v>15.04</v>
      </c>
    </row>
    <row r="2766" spans="1:8">
      <c r="B2766" s="142"/>
      <c r="C2766" s="142"/>
      <c r="D2766" s="142"/>
      <c r="E2766" s="142"/>
      <c r="F2766" s="410"/>
      <c r="G2766" s="410"/>
      <c r="H2766" s="410"/>
    </row>
    <row r="2767" spans="1:8" s="245" customFormat="1" ht="12.75" customHeight="1">
      <c r="A2767" s="179" t="s">
        <v>625</v>
      </c>
      <c r="B2767" s="179">
        <f>VLOOKUP(A2767,ORÇAMENTO!$A$15:$F$743,2,FALSE)</f>
        <v>94678</v>
      </c>
      <c r="C2767" s="404" t="str">
        <f>VLOOKUP(B2767,ORÇAMENTO!$B$15:$F$743,2,FALSE)</f>
        <v>JOELHO 90 GRAUS, PVC, SOLDÁVEL, DN 50 MM - FORNECIMENTO E INSTALAÇÃO. AF_04/2024</v>
      </c>
      <c r="D2767" s="405"/>
      <c r="E2767" s="405"/>
      <c r="F2767" s="405"/>
      <c r="G2767" s="406"/>
      <c r="H2767" s="121" t="str">
        <f>VLOOKUP(B2767,ORÇAMENTO!$B$15:$F$743,4,FALSE)</f>
        <v>UN</v>
      </c>
    </row>
    <row r="2768" spans="1:8">
      <c r="B2768" s="407" t="s">
        <v>820</v>
      </c>
      <c r="C2768" s="407"/>
      <c r="D2768" s="102" t="s">
        <v>806</v>
      </c>
      <c r="E2768" s="102" t="s">
        <v>807</v>
      </c>
      <c r="F2768" s="102" t="s">
        <v>808</v>
      </c>
      <c r="G2768" s="102" t="s">
        <v>809</v>
      </c>
      <c r="H2768" s="102" t="s">
        <v>810</v>
      </c>
    </row>
    <row r="2769" spans="1:8">
      <c r="B2769" s="116" t="s">
        <v>2440</v>
      </c>
      <c r="C2769" s="117" t="s">
        <v>2441</v>
      </c>
      <c r="D2769" s="116" t="s">
        <v>125</v>
      </c>
      <c r="E2769" s="116" t="s">
        <v>150</v>
      </c>
      <c r="F2769" s="118">
        <v>1.18E-2</v>
      </c>
      <c r="G2769" s="119">
        <v>65.48</v>
      </c>
      <c r="H2769" s="119">
        <v>0.77</v>
      </c>
    </row>
    <row r="2770" spans="1:8">
      <c r="B2770" s="116" t="s">
        <v>2571</v>
      </c>
      <c r="C2770" s="117" t="s">
        <v>2572</v>
      </c>
      <c r="D2770" s="116" t="s">
        <v>125</v>
      </c>
      <c r="E2770" s="116" t="s">
        <v>150</v>
      </c>
      <c r="F2770" s="118">
        <v>1</v>
      </c>
      <c r="G2770" s="119">
        <v>5.61</v>
      </c>
      <c r="H2770" s="119">
        <v>5.61</v>
      </c>
    </row>
    <row r="2771" spans="1:8">
      <c r="B2771" s="116" t="s">
        <v>925</v>
      </c>
      <c r="C2771" s="117" t="s">
        <v>926</v>
      </c>
      <c r="D2771" s="116" t="s">
        <v>125</v>
      </c>
      <c r="E2771" s="116" t="s">
        <v>150</v>
      </c>
      <c r="F2771" s="118">
        <v>1.5699999999999999E-2</v>
      </c>
      <c r="G2771" s="119">
        <v>2.5099999999999998</v>
      </c>
      <c r="H2771" s="119">
        <v>0.04</v>
      </c>
    </row>
    <row r="2772" spans="1:8">
      <c r="B2772" s="116" t="s">
        <v>2442</v>
      </c>
      <c r="C2772" s="117" t="s">
        <v>2443</v>
      </c>
      <c r="D2772" s="116" t="s">
        <v>125</v>
      </c>
      <c r="E2772" s="116" t="s">
        <v>150</v>
      </c>
      <c r="F2772" s="118">
        <v>1.4E-2</v>
      </c>
      <c r="G2772" s="119">
        <v>74.180000000000007</v>
      </c>
      <c r="H2772" s="119">
        <v>1.04</v>
      </c>
    </row>
    <row r="2773" spans="1:8">
      <c r="B2773" s="103"/>
      <c r="C2773" s="103"/>
      <c r="D2773" s="103"/>
      <c r="E2773" s="103"/>
      <c r="F2773" s="408" t="s">
        <v>831</v>
      </c>
      <c r="G2773" s="408"/>
      <c r="H2773" s="120">
        <v>7.46</v>
      </c>
    </row>
    <row r="2774" spans="1:8" ht="12.75" customHeight="1">
      <c r="B2774" s="407" t="s">
        <v>834</v>
      </c>
      <c r="C2774" s="407"/>
      <c r="D2774" s="102" t="s">
        <v>806</v>
      </c>
      <c r="E2774" s="102" t="s">
        <v>807</v>
      </c>
      <c r="F2774" s="102" t="s">
        <v>808</v>
      </c>
      <c r="G2774" s="102" t="s">
        <v>809</v>
      </c>
      <c r="H2774" s="102" t="s">
        <v>810</v>
      </c>
    </row>
    <row r="2775" spans="1:8">
      <c r="B2775" s="116" t="s">
        <v>2116</v>
      </c>
      <c r="C2775" s="117" t="s">
        <v>838</v>
      </c>
      <c r="D2775" s="116" t="s">
        <v>125</v>
      </c>
      <c r="E2775" s="116" t="s">
        <v>127</v>
      </c>
      <c r="F2775" s="118">
        <v>0.1047</v>
      </c>
      <c r="G2775" s="119">
        <v>23.63</v>
      </c>
      <c r="H2775" s="119">
        <v>2.4700000000000002</v>
      </c>
    </row>
    <row r="2776" spans="1:8">
      <c r="B2776" s="116" t="s">
        <v>2117</v>
      </c>
      <c r="C2776" s="117" t="s">
        <v>839</v>
      </c>
      <c r="D2776" s="116" t="s">
        <v>125</v>
      </c>
      <c r="E2776" s="116" t="s">
        <v>127</v>
      </c>
      <c r="F2776" s="118">
        <v>0.1047</v>
      </c>
      <c r="G2776" s="119">
        <v>30.33</v>
      </c>
      <c r="H2776" s="119">
        <v>3.18</v>
      </c>
    </row>
    <row r="2777" spans="1:8" ht="12.75" customHeight="1">
      <c r="B2777" s="103"/>
      <c r="C2777" s="103"/>
      <c r="D2777" s="103"/>
      <c r="E2777" s="103"/>
      <c r="F2777" s="408" t="s">
        <v>837</v>
      </c>
      <c r="G2777" s="408"/>
      <c r="H2777" s="120">
        <v>5.65</v>
      </c>
    </row>
    <row r="2778" spans="1:8" ht="12.75" customHeight="1">
      <c r="B2778" s="103"/>
      <c r="C2778" s="103"/>
      <c r="D2778" s="103"/>
      <c r="E2778" s="103"/>
      <c r="F2778" s="409" t="s">
        <v>585</v>
      </c>
      <c r="G2778" s="409"/>
      <c r="H2778" s="101">
        <v>13.08</v>
      </c>
    </row>
    <row r="2779" spans="1:8">
      <c r="B2779" s="142"/>
      <c r="C2779" s="142"/>
      <c r="D2779" s="142"/>
      <c r="E2779" s="142"/>
      <c r="F2779" s="410"/>
      <c r="G2779" s="410"/>
      <c r="H2779" s="410"/>
    </row>
    <row r="2780" spans="1:8" s="245" customFormat="1" ht="12.75" customHeight="1">
      <c r="A2780" s="179" t="s">
        <v>627</v>
      </c>
      <c r="B2780" s="179">
        <f>VLOOKUP(A2780,ORÇAMENTO!$A$15:$F$743,2,FALSE)</f>
        <v>89497</v>
      </c>
      <c r="C2780" s="404" t="str">
        <f>VLOOKUP(B2780,ORÇAMENTO!$B$15:$F$743,2,FALSE)</f>
        <v>JOELHO 90 GRAUS, PVC, SOLDÁVEL, DN 40MM - FORNECIMENTO E INSTALAÇÃO. AF_06/2022</v>
      </c>
      <c r="D2780" s="405"/>
      <c r="E2780" s="405"/>
      <c r="F2780" s="405"/>
      <c r="G2780" s="406"/>
      <c r="H2780" s="121" t="str">
        <f>VLOOKUP(B2780,ORÇAMENTO!$B$15:$F$743,4,FALSE)</f>
        <v>UN</v>
      </c>
    </row>
    <row r="2781" spans="1:8">
      <c r="B2781" s="407" t="s">
        <v>820</v>
      </c>
      <c r="C2781" s="407"/>
      <c r="D2781" s="102" t="s">
        <v>806</v>
      </c>
      <c r="E2781" s="102" t="s">
        <v>807</v>
      </c>
      <c r="F2781" s="102" t="s">
        <v>808</v>
      </c>
      <c r="G2781" s="102" t="s">
        <v>809</v>
      </c>
      <c r="H2781" s="102" t="s">
        <v>810</v>
      </c>
    </row>
    <row r="2782" spans="1:8">
      <c r="B2782" s="116" t="s">
        <v>2440</v>
      </c>
      <c r="C2782" s="117" t="s">
        <v>2441</v>
      </c>
      <c r="D2782" s="116" t="s">
        <v>125</v>
      </c>
      <c r="E2782" s="116" t="s">
        <v>150</v>
      </c>
      <c r="F2782" s="118">
        <v>9.4000000000000004E-3</v>
      </c>
      <c r="G2782" s="119">
        <v>65.48</v>
      </c>
      <c r="H2782" s="119">
        <v>0.62</v>
      </c>
    </row>
    <row r="2783" spans="1:8">
      <c r="B2783" s="116" t="s">
        <v>2657</v>
      </c>
      <c r="C2783" s="117" t="s">
        <v>2658</v>
      </c>
      <c r="D2783" s="116" t="s">
        <v>125</v>
      </c>
      <c r="E2783" s="116" t="s">
        <v>150</v>
      </c>
      <c r="F2783" s="118">
        <v>1</v>
      </c>
      <c r="G2783" s="119">
        <v>2.2999999999999998</v>
      </c>
      <c r="H2783" s="119">
        <v>2.2999999999999998</v>
      </c>
    </row>
    <row r="2784" spans="1:8">
      <c r="B2784" s="116" t="s">
        <v>925</v>
      </c>
      <c r="C2784" s="117" t="s">
        <v>926</v>
      </c>
      <c r="D2784" s="116" t="s">
        <v>125</v>
      </c>
      <c r="E2784" s="116" t="s">
        <v>150</v>
      </c>
      <c r="F2784" s="118">
        <v>1.3100000000000001E-2</v>
      </c>
      <c r="G2784" s="119">
        <v>2.5099999999999998</v>
      </c>
      <c r="H2784" s="119">
        <v>0.03</v>
      </c>
    </row>
    <row r="2785" spans="1:8">
      <c r="B2785" s="116" t="s">
        <v>2442</v>
      </c>
      <c r="C2785" s="117" t="s">
        <v>2443</v>
      </c>
      <c r="D2785" s="116" t="s">
        <v>125</v>
      </c>
      <c r="E2785" s="116" t="s">
        <v>150</v>
      </c>
      <c r="F2785" s="118">
        <v>1.0999999999999999E-2</v>
      </c>
      <c r="G2785" s="119">
        <v>74.180000000000007</v>
      </c>
      <c r="H2785" s="119">
        <v>0.82</v>
      </c>
    </row>
    <row r="2786" spans="1:8">
      <c r="B2786" s="103"/>
      <c r="C2786" s="103"/>
      <c r="D2786" s="103"/>
      <c r="E2786" s="103"/>
      <c r="F2786" s="408" t="s">
        <v>831</v>
      </c>
      <c r="G2786" s="408"/>
      <c r="H2786" s="120">
        <v>3.77</v>
      </c>
    </row>
    <row r="2787" spans="1:8" ht="12.75" customHeight="1">
      <c r="B2787" s="407" t="s">
        <v>834</v>
      </c>
      <c r="C2787" s="407"/>
      <c r="D2787" s="102" t="s">
        <v>806</v>
      </c>
      <c r="E2787" s="102" t="s">
        <v>807</v>
      </c>
      <c r="F2787" s="102" t="s">
        <v>808</v>
      </c>
      <c r="G2787" s="102" t="s">
        <v>809</v>
      </c>
      <c r="H2787" s="102" t="s">
        <v>810</v>
      </c>
    </row>
    <row r="2788" spans="1:8">
      <c r="B2788" s="116" t="s">
        <v>2116</v>
      </c>
      <c r="C2788" s="117" t="s">
        <v>838</v>
      </c>
      <c r="D2788" s="116" t="s">
        <v>125</v>
      </c>
      <c r="E2788" s="116" t="s">
        <v>127</v>
      </c>
      <c r="F2788" s="118">
        <v>8.5900000000000004E-2</v>
      </c>
      <c r="G2788" s="119">
        <v>23.63</v>
      </c>
      <c r="H2788" s="119">
        <v>2.0299999999999998</v>
      </c>
    </row>
    <row r="2789" spans="1:8">
      <c r="B2789" s="116" t="s">
        <v>2117</v>
      </c>
      <c r="C2789" s="117" t="s">
        <v>839</v>
      </c>
      <c r="D2789" s="116" t="s">
        <v>125</v>
      </c>
      <c r="E2789" s="116" t="s">
        <v>127</v>
      </c>
      <c r="F2789" s="118">
        <v>8.5900000000000004E-2</v>
      </c>
      <c r="G2789" s="119">
        <v>30.33</v>
      </c>
      <c r="H2789" s="119">
        <v>2.61</v>
      </c>
    </row>
    <row r="2790" spans="1:8" ht="12.75" customHeight="1">
      <c r="B2790" s="103"/>
      <c r="C2790" s="103"/>
      <c r="D2790" s="103"/>
      <c r="E2790" s="103"/>
      <c r="F2790" s="408" t="s">
        <v>837</v>
      </c>
      <c r="G2790" s="408"/>
      <c r="H2790" s="120">
        <v>4.6399999999999997</v>
      </c>
    </row>
    <row r="2791" spans="1:8" ht="12.75" customHeight="1">
      <c r="B2791" s="103"/>
      <c r="C2791" s="103"/>
      <c r="D2791" s="103"/>
      <c r="E2791" s="103"/>
      <c r="F2791" s="409" t="s">
        <v>585</v>
      </c>
      <c r="G2791" s="409"/>
      <c r="H2791" s="101">
        <v>8.3699999999999992</v>
      </c>
    </row>
    <row r="2792" spans="1:8">
      <c r="B2792" s="142"/>
      <c r="C2792" s="142"/>
      <c r="D2792" s="142"/>
      <c r="E2792" s="142"/>
      <c r="F2792" s="410"/>
      <c r="G2792" s="410"/>
      <c r="H2792" s="410"/>
    </row>
    <row r="2793" spans="1:8" s="245" customFormat="1" ht="12.75" customHeight="1">
      <c r="A2793" s="179" t="s">
        <v>629</v>
      </c>
      <c r="B2793" s="179">
        <f>VLOOKUP(A2793,ORÇAMENTO!$A$15:$F$743,2,FALSE)</f>
        <v>89481</v>
      </c>
      <c r="C2793" s="404" t="str">
        <f>VLOOKUP(B2793,ORÇAMENTO!$B$15:$F$743,2,FALSE)</f>
        <v>JOELHO 90 GRAUS, PVC, SOLDÁVEL, DN 25MM - FORNECIMENTO E INSTALAÇÃO. AF_06/2022</v>
      </c>
      <c r="D2793" s="405"/>
      <c r="E2793" s="405"/>
      <c r="F2793" s="405"/>
      <c r="G2793" s="406"/>
      <c r="H2793" s="121" t="str">
        <f>VLOOKUP(B2793,ORÇAMENTO!$B$15:$F$743,4,FALSE)</f>
        <v>UN</v>
      </c>
    </row>
    <row r="2794" spans="1:8">
      <c r="B2794" s="407" t="s">
        <v>820</v>
      </c>
      <c r="C2794" s="407"/>
      <c r="D2794" s="102" t="s">
        <v>806</v>
      </c>
      <c r="E2794" s="102" t="s">
        <v>807</v>
      </c>
      <c r="F2794" s="102" t="s">
        <v>808</v>
      </c>
      <c r="G2794" s="102" t="s">
        <v>809</v>
      </c>
      <c r="H2794" s="102" t="s">
        <v>810</v>
      </c>
    </row>
    <row r="2795" spans="1:8">
      <c r="B2795" s="116" t="s">
        <v>2440</v>
      </c>
      <c r="C2795" s="117" t="s">
        <v>2441</v>
      </c>
      <c r="D2795" s="116" t="s">
        <v>125</v>
      </c>
      <c r="E2795" s="116" t="s">
        <v>150</v>
      </c>
      <c r="F2795" s="118">
        <v>7.1000000000000004E-3</v>
      </c>
      <c r="G2795" s="119">
        <v>65.48</v>
      </c>
      <c r="H2795" s="119">
        <v>0.46</v>
      </c>
    </row>
    <row r="2796" spans="1:8">
      <c r="B2796" s="116" t="s">
        <v>2573</v>
      </c>
      <c r="C2796" s="117" t="s">
        <v>2574</v>
      </c>
      <c r="D2796" s="116" t="s">
        <v>125</v>
      </c>
      <c r="E2796" s="116" t="s">
        <v>150</v>
      </c>
      <c r="F2796" s="118">
        <v>1</v>
      </c>
      <c r="G2796" s="119">
        <v>0.69</v>
      </c>
      <c r="H2796" s="119">
        <v>0.69</v>
      </c>
    </row>
    <row r="2797" spans="1:8">
      <c r="B2797" s="116" t="s">
        <v>925</v>
      </c>
      <c r="C2797" s="117" t="s">
        <v>926</v>
      </c>
      <c r="D2797" s="116" t="s">
        <v>125</v>
      </c>
      <c r="E2797" s="116" t="s">
        <v>150</v>
      </c>
      <c r="F2797" s="118">
        <v>1.0800000000000001E-2</v>
      </c>
      <c r="G2797" s="119">
        <v>2.5099999999999998</v>
      </c>
      <c r="H2797" s="119">
        <v>0.03</v>
      </c>
    </row>
    <row r="2798" spans="1:8">
      <c r="B2798" s="116" t="s">
        <v>2442</v>
      </c>
      <c r="C2798" s="117" t="s">
        <v>2443</v>
      </c>
      <c r="D2798" s="116" t="s">
        <v>125</v>
      </c>
      <c r="E2798" s="116" t="s">
        <v>150</v>
      </c>
      <c r="F2798" s="118">
        <v>8.0000000000000002E-3</v>
      </c>
      <c r="G2798" s="119">
        <v>74.180000000000007</v>
      </c>
      <c r="H2798" s="119">
        <v>0.59</v>
      </c>
    </row>
    <row r="2799" spans="1:8">
      <c r="B2799" s="103"/>
      <c r="C2799" s="103"/>
      <c r="D2799" s="103"/>
      <c r="E2799" s="103"/>
      <c r="F2799" s="408" t="s">
        <v>831</v>
      </c>
      <c r="G2799" s="408"/>
      <c r="H2799" s="120">
        <v>1.77</v>
      </c>
    </row>
    <row r="2800" spans="1:8" ht="12.75" customHeight="1">
      <c r="B2800" s="407" t="s">
        <v>834</v>
      </c>
      <c r="C2800" s="407"/>
      <c r="D2800" s="102" t="s">
        <v>806</v>
      </c>
      <c r="E2800" s="102" t="s">
        <v>807</v>
      </c>
      <c r="F2800" s="102" t="s">
        <v>808</v>
      </c>
      <c r="G2800" s="102" t="s">
        <v>809</v>
      </c>
      <c r="H2800" s="102" t="s">
        <v>810</v>
      </c>
    </row>
    <row r="2801" spans="1:8">
      <c r="B2801" s="116" t="s">
        <v>2116</v>
      </c>
      <c r="C2801" s="117" t="s">
        <v>838</v>
      </c>
      <c r="D2801" s="116" t="s">
        <v>125</v>
      </c>
      <c r="E2801" s="116" t="s">
        <v>127</v>
      </c>
      <c r="F2801" s="118">
        <v>7.0599999999999996E-2</v>
      </c>
      <c r="G2801" s="119">
        <v>23.63</v>
      </c>
      <c r="H2801" s="119">
        <v>1.67</v>
      </c>
    </row>
    <row r="2802" spans="1:8">
      <c r="B2802" s="116" t="s">
        <v>2117</v>
      </c>
      <c r="C2802" s="117" t="s">
        <v>839</v>
      </c>
      <c r="D2802" s="116" t="s">
        <v>125</v>
      </c>
      <c r="E2802" s="116" t="s">
        <v>127</v>
      </c>
      <c r="F2802" s="118">
        <v>7.0599999999999996E-2</v>
      </c>
      <c r="G2802" s="119">
        <v>30.33</v>
      </c>
      <c r="H2802" s="119">
        <v>2.14</v>
      </c>
    </row>
    <row r="2803" spans="1:8" ht="12.75" customHeight="1">
      <c r="B2803" s="103"/>
      <c r="C2803" s="103"/>
      <c r="D2803" s="103"/>
      <c r="E2803" s="103"/>
      <c r="F2803" s="408" t="s">
        <v>837</v>
      </c>
      <c r="G2803" s="408"/>
      <c r="H2803" s="120">
        <v>3.81</v>
      </c>
    </row>
    <row r="2804" spans="1:8" ht="12.75" customHeight="1">
      <c r="B2804" s="103"/>
      <c r="C2804" s="103"/>
      <c r="D2804" s="103"/>
      <c r="E2804" s="103"/>
      <c r="F2804" s="409" t="s">
        <v>585</v>
      </c>
      <c r="G2804" s="409"/>
      <c r="H2804" s="101">
        <v>5.56</v>
      </c>
    </row>
    <row r="2805" spans="1:8">
      <c r="B2805" s="142"/>
      <c r="C2805" s="142"/>
      <c r="D2805" s="142"/>
      <c r="E2805" s="142"/>
      <c r="F2805" s="410"/>
      <c r="G2805" s="410"/>
      <c r="H2805" s="410"/>
    </row>
    <row r="2806" spans="1:8" s="245" customFormat="1" ht="12.75" customHeight="1">
      <c r="A2806" s="179" t="s">
        <v>631</v>
      </c>
      <c r="B2806" s="179">
        <f>VLOOKUP(A2806,ORÇAMENTO!$A$15:$F$743,2,FALSE)</f>
        <v>89502</v>
      </c>
      <c r="C2806" s="404" t="str">
        <f>VLOOKUP(B2806,ORÇAMENTO!$B$15:$F$743,2,FALSE)</f>
        <v>JOELHO 45 GRAUS, PVC, SOLDÁVEL, DN 50MM - FORNECIMENTO E INSTALAÇÃO. AF_06/2022</v>
      </c>
      <c r="D2806" s="405"/>
      <c r="E2806" s="405"/>
      <c r="F2806" s="405"/>
      <c r="G2806" s="406"/>
      <c r="H2806" s="121" t="str">
        <f>VLOOKUP(B2806,ORÇAMENTO!$B$15:$F$743,4,FALSE)</f>
        <v>UN</v>
      </c>
    </row>
    <row r="2807" spans="1:8">
      <c r="B2807" s="407" t="s">
        <v>820</v>
      </c>
      <c r="C2807" s="407"/>
      <c r="D2807" s="102" t="s">
        <v>806</v>
      </c>
      <c r="E2807" s="102" t="s">
        <v>807</v>
      </c>
      <c r="F2807" s="102" t="s">
        <v>808</v>
      </c>
      <c r="G2807" s="102" t="s">
        <v>809</v>
      </c>
      <c r="H2807" s="102" t="s">
        <v>810</v>
      </c>
    </row>
    <row r="2808" spans="1:8">
      <c r="B2808" s="116" t="s">
        <v>2440</v>
      </c>
      <c r="C2808" s="117" t="s">
        <v>2441</v>
      </c>
      <c r="D2808" s="116" t="s">
        <v>125</v>
      </c>
      <c r="E2808" s="116" t="s">
        <v>150</v>
      </c>
      <c r="F2808" s="118">
        <v>1.6500000000000001E-2</v>
      </c>
      <c r="G2808" s="119">
        <v>65.48</v>
      </c>
      <c r="H2808" s="119">
        <v>1.08</v>
      </c>
    </row>
    <row r="2809" spans="1:8">
      <c r="B2809" s="116" t="s">
        <v>2575</v>
      </c>
      <c r="C2809" s="117" t="s">
        <v>2576</v>
      </c>
      <c r="D2809" s="116" t="s">
        <v>125</v>
      </c>
      <c r="E2809" s="116" t="s">
        <v>150</v>
      </c>
      <c r="F2809" s="118">
        <v>1</v>
      </c>
      <c r="G2809" s="119">
        <v>7.12</v>
      </c>
      <c r="H2809" s="119">
        <v>7.12</v>
      </c>
    </row>
    <row r="2810" spans="1:8">
      <c r="B2810" s="116" t="s">
        <v>925</v>
      </c>
      <c r="C2810" s="117" t="s">
        <v>926</v>
      </c>
      <c r="D2810" s="116" t="s">
        <v>125</v>
      </c>
      <c r="E2810" s="116" t="s">
        <v>150</v>
      </c>
      <c r="F2810" s="118">
        <v>1.9E-2</v>
      </c>
      <c r="G2810" s="119">
        <v>2.5099999999999998</v>
      </c>
      <c r="H2810" s="119">
        <v>0.05</v>
      </c>
    </row>
    <row r="2811" spans="1:8">
      <c r="B2811" s="116" t="s">
        <v>2442</v>
      </c>
      <c r="C2811" s="117" t="s">
        <v>2443</v>
      </c>
      <c r="D2811" s="116" t="s">
        <v>125</v>
      </c>
      <c r="E2811" s="116" t="s">
        <v>150</v>
      </c>
      <c r="F2811" s="118">
        <v>2.1999999999999999E-2</v>
      </c>
      <c r="G2811" s="119">
        <v>74.180000000000007</v>
      </c>
      <c r="H2811" s="119">
        <v>1.63</v>
      </c>
    </row>
    <row r="2812" spans="1:8">
      <c r="B2812" s="103"/>
      <c r="C2812" s="103"/>
      <c r="D2812" s="103"/>
      <c r="E2812" s="103"/>
      <c r="F2812" s="408" t="s">
        <v>831</v>
      </c>
      <c r="G2812" s="408"/>
      <c r="H2812" s="120">
        <v>9.8800000000000008</v>
      </c>
    </row>
    <row r="2813" spans="1:8" ht="12.75" customHeight="1">
      <c r="B2813" s="407" t="s">
        <v>834</v>
      </c>
      <c r="C2813" s="407"/>
      <c r="D2813" s="102" t="s">
        <v>806</v>
      </c>
      <c r="E2813" s="102" t="s">
        <v>807</v>
      </c>
      <c r="F2813" s="102" t="s">
        <v>808</v>
      </c>
      <c r="G2813" s="102" t="s">
        <v>809</v>
      </c>
      <c r="H2813" s="102" t="s">
        <v>810</v>
      </c>
    </row>
    <row r="2814" spans="1:8">
      <c r="B2814" s="116" t="s">
        <v>2116</v>
      </c>
      <c r="C2814" s="117" t="s">
        <v>838</v>
      </c>
      <c r="D2814" s="116" t="s">
        <v>125</v>
      </c>
      <c r="E2814" s="116" t="s">
        <v>127</v>
      </c>
      <c r="F2814" s="118">
        <v>0.12709999999999999</v>
      </c>
      <c r="G2814" s="119">
        <v>23.63</v>
      </c>
      <c r="H2814" s="119">
        <v>3</v>
      </c>
    </row>
    <row r="2815" spans="1:8">
      <c r="B2815" s="116" t="s">
        <v>2117</v>
      </c>
      <c r="C2815" s="117" t="s">
        <v>839</v>
      </c>
      <c r="D2815" s="116" t="s">
        <v>125</v>
      </c>
      <c r="E2815" s="116" t="s">
        <v>127</v>
      </c>
      <c r="F2815" s="118">
        <v>0.12709999999999999</v>
      </c>
      <c r="G2815" s="119">
        <v>30.33</v>
      </c>
      <c r="H2815" s="119">
        <v>3.85</v>
      </c>
    </row>
    <row r="2816" spans="1:8" ht="12.75" customHeight="1">
      <c r="B2816" s="103"/>
      <c r="C2816" s="103"/>
      <c r="D2816" s="103"/>
      <c r="E2816" s="103"/>
      <c r="F2816" s="408" t="s">
        <v>837</v>
      </c>
      <c r="G2816" s="408"/>
      <c r="H2816" s="120">
        <v>6.85</v>
      </c>
    </row>
    <row r="2817" spans="1:8" ht="12.75" customHeight="1">
      <c r="B2817" s="103"/>
      <c r="C2817" s="103"/>
      <c r="D2817" s="103"/>
      <c r="E2817" s="103"/>
      <c r="F2817" s="409" t="s">
        <v>585</v>
      </c>
      <c r="G2817" s="409"/>
      <c r="H2817" s="101">
        <v>16.72</v>
      </c>
    </row>
    <row r="2818" spans="1:8">
      <c r="B2818" s="142"/>
      <c r="C2818" s="142"/>
      <c r="D2818" s="142"/>
      <c r="E2818" s="142"/>
      <c r="F2818" s="410"/>
      <c r="G2818" s="410"/>
      <c r="H2818" s="410"/>
    </row>
    <row r="2819" spans="1:8" s="245" customFormat="1" ht="12.75" customHeight="1">
      <c r="A2819" s="179" t="s">
        <v>633</v>
      </c>
      <c r="B2819" s="179">
        <f>VLOOKUP(A2819,ORÇAMENTO!$A$15:$F$743,2,FALSE)</f>
        <v>89498</v>
      </c>
      <c r="C2819" s="404" t="str">
        <f>VLOOKUP(B2819,ORÇAMENTO!$B$15:$F$743,2,FALSE)</f>
        <v>JOELHO 45 GRAUS, PVC, SOLDÁVEL, DN 40MM - FORNECIMENTO E INSTALAÇÃO. AF_06/2022</v>
      </c>
      <c r="D2819" s="405"/>
      <c r="E2819" s="405"/>
      <c r="F2819" s="405"/>
      <c r="G2819" s="406"/>
      <c r="H2819" s="121" t="str">
        <f>VLOOKUP(B2819,ORÇAMENTO!$B$15:$F$743,4,FALSE)</f>
        <v>UN</v>
      </c>
    </row>
    <row r="2820" spans="1:8">
      <c r="B2820" s="407" t="s">
        <v>820</v>
      </c>
      <c r="C2820" s="407"/>
      <c r="D2820" s="102" t="s">
        <v>806</v>
      </c>
      <c r="E2820" s="102" t="s">
        <v>807</v>
      </c>
      <c r="F2820" s="102" t="s">
        <v>808</v>
      </c>
      <c r="G2820" s="102" t="s">
        <v>809</v>
      </c>
      <c r="H2820" s="102" t="s">
        <v>810</v>
      </c>
    </row>
    <row r="2821" spans="1:8">
      <c r="B2821" s="116" t="s">
        <v>2440</v>
      </c>
      <c r="C2821" s="117" t="s">
        <v>2441</v>
      </c>
      <c r="D2821" s="116" t="s">
        <v>125</v>
      </c>
      <c r="E2821" s="116" t="s">
        <v>150</v>
      </c>
      <c r="F2821" s="118">
        <v>1.18E-2</v>
      </c>
      <c r="G2821" s="119">
        <v>65.48</v>
      </c>
      <c r="H2821" s="119">
        <v>0.77</v>
      </c>
    </row>
    <row r="2822" spans="1:8">
      <c r="B2822" s="116" t="s">
        <v>2577</v>
      </c>
      <c r="C2822" s="117" t="s">
        <v>2578</v>
      </c>
      <c r="D2822" s="116" t="s">
        <v>125</v>
      </c>
      <c r="E2822" s="116" t="s">
        <v>150</v>
      </c>
      <c r="F2822" s="118">
        <v>1</v>
      </c>
      <c r="G2822" s="119">
        <v>5.67</v>
      </c>
      <c r="H2822" s="119">
        <v>5.67</v>
      </c>
    </row>
    <row r="2823" spans="1:8">
      <c r="B2823" s="116" t="s">
        <v>925</v>
      </c>
      <c r="C2823" s="117" t="s">
        <v>926</v>
      </c>
      <c r="D2823" s="116" t="s">
        <v>125</v>
      </c>
      <c r="E2823" s="116" t="s">
        <v>150</v>
      </c>
      <c r="F2823" s="118">
        <v>1.5699999999999999E-2</v>
      </c>
      <c r="G2823" s="119">
        <v>2.5099999999999998</v>
      </c>
      <c r="H2823" s="119">
        <v>0.04</v>
      </c>
    </row>
    <row r="2824" spans="1:8">
      <c r="B2824" s="116" t="s">
        <v>2442</v>
      </c>
      <c r="C2824" s="117" t="s">
        <v>2443</v>
      </c>
      <c r="D2824" s="116" t="s">
        <v>125</v>
      </c>
      <c r="E2824" s="116" t="s">
        <v>150</v>
      </c>
      <c r="F2824" s="118">
        <v>1.4E-2</v>
      </c>
      <c r="G2824" s="119">
        <v>74.180000000000007</v>
      </c>
      <c r="H2824" s="119">
        <v>1.04</v>
      </c>
    </row>
    <row r="2825" spans="1:8">
      <c r="B2825" s="103"/>
      <c r="C2825" s="103"/>
      <c r="D2825" s="103"/>
      <c r="E2825" s="103"/>
      <c r="F2825" s="408" t="s">
        <v>831</v>
      </c>
      <c r="G2825" s="408"/>
      <c r="H2825" s="120">
        <v>7.52</v>
      </c>
    </row>
    <row r="2826" spans="1:8" ht="12.75" customHeight="1">
      <c r="B2826" s="407" t="s">
        <v>834</v>
      </c>
      <c r="C2826" s="407"/>
      <c r="D2826" s="102" t="s">
        <v>806</v>
      </c>
      <c r="E2826" s="102" t="s">
        <v>807</v>
      </c>
      <c r="F2826" s="102" t="s">
        <v>808</v>
      </c>
      <c r="G2826" s="102" t="s">
        <v>809</v>
      </c>
      <c r="H2826" s="102" t="s">
        <v>810</v>
      </c>
    </row>
    <row r="2827" spans="1:8">
      <c r="B2827" s="116" t="s">
        <v>2116</v>
      </c>
      <c r="C2827" s="117" t="s">
        <v>838</v>
      </c>
      <c r="D2827" s="116" t="s">
        <v>125</v>
      </c>
      <c r="E2827" s="116" t="s">
        <v>127</v>
      </c>
      <c r="F2827" s="118">
        <v>0.1047</v>
      </c>
      <c r="G2827" s="119">
        <v>23.63</v>
      </c>
      <c r="H2827" s="119">
        <v>2.4700000000000002</v>
      </c>
    </row>
    <row r="2828" spans="1:8">
      <c r="B2828" s="116" t="s">
        <v>2117</v>
      </c>
      <c r="C2828" s="117" t="s">
        <v>839</v>
      </c>
      <c r="D2828" s="116" t="s">
        <v>125</v>
      </c>
      <c r="E2828" s="116" t="s">
        <v>127</v>
      </c>
      <c r="F2828" s="118">
        <v>0.1047</v>
      </c>
      <c r="G2828" s="119">
        <v>30.33</v>
      </c>
      <c r="H2828" s="119">
        <v>3.18</v>
      </c>
    </row>
    <row r="2829" spans="1:8" ht="12.75" customHeight="1">
      <c r="B2829" s="103"/>
      <c r="C2829" s="103"/>
      <c r="D2829" s="103"/>
      <c r="E2829" s="103"/>
      <c r="F2829" s="408" t="s">
        <v>837</v>
      </c>
      <c r="G2829" s="408"/>
      <c r="H2829" s="120">
        <v>5.65</v>
      </c>
    </row>
    <row r="2830" spans="1:8" ht="12.75" customHeight="1">
      <c r="B2830" s="103"/>
      <c r="C2830" s="103"/>
      <c r="D2830" s="103"/>
      <c r="E2830" s="103"/>
      <c r="F2830" s="409" t="s">
        <v>585</v>
      </c>
      <c r="G2830" s="409"/>
      <c r="H2830" s="101">
        <v>13.14</v>
      </c>
    </row>
    <row r="2831" spans="1:8">
      <c r="B2831" s="142"/>
      <c r="C2831" s="142"/>
      <c r="D2831" s="142"/>
      <c r="E2831" s="142"/>
      <c r="F2831" s="410"/>
      <c r="G2831" s="410"/>
      <c r="H2831" s="410"/>
    </row>
    <row r="2832" spans="1:8" s="245" customFormat="1" ht="12.75" customHeight="1">
      <c r="A2832" s="179" t="s">
        <v>635</v>
      </c>
      <c r="B2832" s="179">
        <f>VLOOKUP(A2832,ORÇAMENTO!$A$15:$F$743,2,FALSE)</f>
        <v>89493</v>
      </c>
      <c r="C2832" s="404" t="str">
        <f>VLOOKUP(B2832,ORÇAMENTO!$B$15:$F$743,2,FALSE)</f>
        <v>JOELHO 45 GRAUS, PVC, SOLDÁVEL, DN 32MM - FORNECIMENTO E INSTALAÇÃO. AF_06/2022</v>
      </c>
      <c r="D2832" s="405"/>
      <c r="E2832" s="405"/>
      <c r="F2832" s="405"/>
      <c r="G2832" s="406"/>
      <c r="H2832" s="121" t="str">
        <f>VLOOKUP(B2832,ORÇAMENTO!$B$15:$F$743,4,FALSE)</f>
        <v>UN</v>
      </c>
    </row>
    <row r="2833" spans="1:8">
      <c r="B2833" s="407" t="s">
        <v>820</v>
      </c>
      <c r="C2833" s="407"/>
      <c r="D2833" s="102" t="s">
        <v>806</v>
      </c>
      <c r="E2833" s="102" t="s">
        <v>807</v>
      </c>
      <c r="F2833" s="102" t="s">
        <v>808</v>
      </c>
      <c r="G2833" s="102" t="s">
        <v>809</v>
      </c>
      <c r="H2833" s="102" t="s">
        <v>810</v>
      </c>
    </row>
    <row r="2834" spans="1:8">
      <c r="B2834" s="116" t="s">
        <v>2440</v>
      </c>
      <c r="C2834" s="117" t="s">
        <v>2441</v>
      </c>
      <c r="D2834" s="116" t="s">
        <v>125</v>
      </c>
      <c r="E2834" s="116" t="s">
        <v>150</v>
      </c>
      <c r="F2834" s="118">
        <v>9.4000000000000004E-3</v>
      </c>
      <c r="G2834" s="119">
        <v>65.48</v>
      </c>
      <c r="H2834" s="119">
        <v>0.62</v>
      </c>
    </row>
    <row r="2835" spans="1:8">
      <c r="B2835" s="116" t="s">
        <v>2579</v>
      </c>
      <c r="C2835" s="117" t="s">
        <v>2580</v>
      </c>
      <c r="D2835" s="116" t="s">
        <v>125</v>
      </c>
      <c r="E2835" s="116" t="s">
        <v>150</v>
      </c>
      <c r="F2835" s="118">
        <v>1</v>
      </c>
      <c r="G2835" s="119">
        <v>3.94</v>
      </c>
      <c r="H2835" s="119">
        <v>3.94</v>
      </c>
    </row>
    <row r="2836" spans="1:8">
      <c r="B2836" s="116" t="s">
        <v>925</v>
      </c>
      <c r="C2836" s="117" t="s">
        <v>926</v>
      </c>
      <c r="D2836" s="116" t="s">
        <v>125</v>
      </c>
      <c r="E2836" s="116" t="s">
        <v>150</v>
      </c>
      <c r="F2836" s="118">
        <v>1.3100000000000001E-2</v>
      </c>
      <c r="G2836" s="119">
        <v>2.5099999999999998</v>
      </c>
      <c r="H2836" s="119">
        <v>0.03</v>
      </c>
    </row>
    <row r="2837" spans="1:8">
      <c r="B2837" s="116" t="s">
        <v>2442</v>
      </c>
      <c r="C2837" s="117" t="s">
        <v>2443</v>
      </c>
      <c r="D2837" s="116" t="s">
        <v>125</v>
      </c>
      <c r="E2837" s="116" t="s">
        <v>150</v>
      </c>
      <c r="F2837" s="118">
        <v>1.0999999999999999E-2</v>
      </c>
      <c r="G2837" s="119">
        <v>74.180000000000007</v>
      </c>
      <c r="H2837" s="119">
        <v>0.82</v>
      </c>
    </row>
    <row r="2838" spans="1:8">
      <c r="B2838" s="103"/>
      <c r="C2838" s="103"/>
      <c r="D2838" s="103"/>
      <c r="E2838" s="103"/>
      <c r="F2838" s="408" t="s">
        <v>831</v>
      </c>
      <c r="G2838" s="408"/>
      <c r="H2838" s="120">
        <v>5.41</v>
      </c>
    </row>
    <row r="2839" spans="1:8" ht="12.75" customHeight="1">
      <c r="B2839" s="407" t="s">
        <v>834</v>
      </c>
      <c r="C2839" s="407"/>
      <c r="D2839" s="102" t="s">
        <v>806</v>
      </c>
      <c r="E2839" s="102" t="s">
        <v>807</v>
      </c>
      <c r="F2839" s="102" t="s">
        <v>808</v>
      </c>
      <c r="G2839" s="102" t="s">
        <v>809</v>
      </c>
      <c r="H2839" s="102" t="s">
        <v>810</v>
      </c>
    </row>
    <row r="2840" spans="1:8">
      <c r="B2840" s="116" t="s">
        <v>2116</v>
      </c>
      <c r="C2840" s="117" t="s">
        <v>838</v>
      </c>
      <c r="D2840" s="116" t="s">
        <v>125</v>
      </c>
      <c r="E2840" s="116" t="s">
        <v>127</v>
      </c>
      <c r="F2840" s="118">
        <v>8.5900000000000004E-2</v>
      </c>
      <c r="G2840" s="119">
        <v>23.63</v>
      </c>
      <c r="H2840" s="119">
        <v>2.0299999999999998</v>
      </c>
    </row>
    <row r="2841" spans="1:8">
      <c r="B2841" s="116" t="s">
        <v>2117</v>
      </c>
      <c r="C2841" s="117" t="s">
        <v>839</v>
      </c>
      <c r="D2841" s="116" t="s">
        <v>125</v>
      </c>
      <c r="E2841" s="116" t="s">
        <v>127</v>
      </c>
      <c r="F2841" s="118">
        <v>8.5900000000000004E-2</v>
      </c>
      <c r="G2841" s="119">
        <v>30.33</v>
      </c>
      <c r="H2841" s="119">
        <v>2.61</v>
      </c>
    </row>
    <row r="2842" spans="1:8" ht="12.75" customHeight="1">
      <c r="B2842" s="103"/>
      <c r="C2842" s="103"/>
      <c r="D2842" s="103"/>
      <c r="E2842" s="103"/>
      <c r="F2842" s="408" t="s">
        <v>837</v>
      </c>
      <c r="G2842" s="408"/>
      <c r="H2842" s="120">
        <v>4.6399999999999997</v>
      </c>
    </row>
    <row r="2843" spans="1:8" ht="12.75" customHeight="1">
      <c r="B2843" s="103"/>
      <c r="C2843" s="103"/>
      <c r="D2843" s="103"/>
      <c r="E2843" s="103"/>
      <c r="F2843" s="409" t="s">
        <v>585</v>
      </c>
      <c r="G2843" s="409"/>
      <c r="H2843" s="101">
        <v>10.01</v>
      </c>
    </row>
    <row r="2844" spans="1:8">
      <c r="B2844" s="142"/>
      <c r="C2844" s="142"/>
      <c r="D2844" s="142"/>
      <c r="E2844" s="142"/>
      <c r="F2844" s="410"/>
      <c r="G2844" s="410"/>
      <c r="H2844" s="410"/>
    </row>
    <row r="2845" spans="1:8" s="245" customFormat="1" ht="12.75" customHeight="1">
      <c r="A2845" s="179" t="s">
        <v>637</v>
      </c>
      <c r="B2845" s="179">
        <f>VLOOKUP(A2845,ORÇAMENTO!$A$15:$F$743,2,FALSE)</f>
        <v>89485</v>
      </c>
      <c r="C2845" s="404" t="str">
        <f>VLOOKUP(B2845,ORÇAMENTO!$B$15:$F$743,2,FALSE)</f>
        <v>JOELHO 45 GRAUS, PVC, SOLDÁVEL, DN 25MM - FORNECIMENTO E INSTALAÇÃO. AF_06/2022</v>
      </c>
      <c r="D2845" s="405"/>
      <c r="E2845" s="405"/>
      <c r="F2845" s="405"/>
      <c r="G2845" s="406"/>
      <c r="H2845" s="121" t="str">
        <f>VLOOKUP(B2845,ORÇAMENTO!$B$15:$F$743,4,FALSE)</f>
        <v>UN</v>
      </c>
    </row>
    <row r="2846" spans="1:8">
      <c r="B2846" s="407" t="s">
        <v>820</v>
      </c>
      <c r="C2846" s="407"/>
      <c r="D2846" s="102" t="s">
        <v>806</v>
      </c>
      <c r="E2846" s="102" t="s">
        <v>807</v>
      </c>
      <c r="F2846" s="102" t="s">
        <v>808</v>
      </c>
      <c r="G2846" s="102" t="s">
        <v>809</v>
      </c>
      <c r="H2846" s="102" t="s">
        <v>810</v>
      </c>
    </row>
    <row r="2847" spans="1:8">
      <c r="B2847" s="116" t="s">
        <v>2440</v>
      </c>
      <c r="C2847" s="117" t="s">
        <v>2441</v>
      </c>
      <c r="D2847" s="116" t="s">
        <v>125</v>
      </c>
      <c r="E2847" s="116" t="s">
        <v>150</v>
      </c>
      <c r="F2847" s="118">
        <v>7.1000000000000004E-3</v>
      </c>
      <c r="G2847" s="119">
        <v>65.48</v>
      </c>
      <c r="H2847" s="119">
        <v>0.46</v>
      </c>
    </row>
    <row r="2848" spans="1:8">
      <c r="B2848" s="116" t="s">
        <v>2581</v>
      </c>
      <c r="C2848" s="117" t="s">
        <v>2582</v>
      </c>
      <c r="D2848" s="116" t="s">
        <v>125</v>
      </c>
      <c r="E2848" s="116" t="s">
        <v>150</v>
      </c>
      <c r="F2848" s="118">
        <v>1</v>
      </c>
      <c r="G2848" s="119">
        <v>1.43</v>
      </c>
      <c r="H2848" s="119">
        <v>1.43</v>
      </c>
    </row>
    <row r="2849" spans="1:8">
      <c r="B2849" s="116" t="s">
        <v>925</v>
      </c>
      <c r="C2849" s="117" t="s">
        <v>926</v>
      </c>
      <c r="D2849" s="116" t="s">
        <v>125</v>
      </c>
      <c r="E2849" s="116" t="s">
        <v>150</v>
      </c>
      <c r="F2849" s="118">
        <v>1.0800000000000001E-2</v>
      </c>
      <c r="G2849" s="119">
        <v>2.5099999999999998</v>
      </c>
      <c r="H2849" s="119">
        <v>0.03</v>
      </c>
    </row>
    <row r="2850" spans="1:8">
      <c r="B2850" s="116" t="s">
        <v>2442</v>
      </c>
      <c r="C2850" s="117" t="s">
        <v>2443</v>
      </c>
      <c r="D2850" s="116" t="s">
        <v>125</v>
      </c>
      <c r="E2850" s="116" t="s">
        <v>150</v>
      </c>
      <c r="F2850" s="118">
        <v>8.0000000000000002E-3</v>
      </c>
      <c r="G2850" s="119">
        <v>74.180000000000007</v>
      </c>
      <c r="H2850" s="119">
        <v>0.59</v>
      </c>
    </row>
    <row r="2851" spans="1:8">
      <c r="B2851" s="103"/>
      <c r="C2851" s="103"/>
      <c r="D2851" s="103"/>
      <c r="E2851" s="103"/>
      <c r="F2851" s="408" t="s">
        <v>831</v>
      </c>
      <c r="G2851" s="408"/>
      <c r="H2851" s="120">
        <v>2.5099999999999998</v>
      </c>
    </row>
    <row r="2852" spans="1:8" ht="12.75" customHeight="1">
      <c r="B2852" s="407" t="s">
        <v>834</v>
      </c>
      <c r="C2852" s="407"/>
      <c r="D2852" s="102" t="s">
        <v>806</v>
      </c>
      <c r="E2852" s="102" t="s">
        <v>807</v>
      </c>
      <c r="F2852" s="102" t="s">
        <v>808</v>
      </c>
      <c r="G2852" s="102" t="s">
        <v>809</v>
      </c>
      <c r="H2852" s="102" t="s">
        <v>810</v>
      </c>
    </row>
    <row r="2853" spans="1:8">
      <c r="B2853" s="116" t="s">
        <v>2116</v>
      </c>
      <c r="C2853" s="117" t="s">
        <v>838</v>
      </c>
      <c r="D2853" s="116" t="s">
        <v>125</v>
      </c>
      <c r="E2853" s="116" t="s">
        <v>127</v>
      </c>
      <c r="F2853" s="118">
        <v>7.0599999999999996E-2</v>
      </c>
      <c r="G2853" s="119">
        <v>23.63</v>
      </c>
      <c r="H2853" s="119">
        <v>1.67</v>
      </c>
    </row>
    <row r="2854" spans="1:8">
      <c r="B2854" s="116" t="s">
        <v>2117</v>
      </c>
      <c r="C2854" s="117" t="s">
        <v>839</v>
      </c>
      <c r="D2854" s="116" t="s">
        <v>125</v>
      </c>
      <c r="E2854" s="116" t="s">
        <v>127</v>
      </c>
      <c r="F2854" s="118">
        <v>7.0599999999999996E-2</v>
      </c>
      <c r="G2854" s="119">
        <v>30.33</v>
      </c>
      <c r="H2854" s="119">
        <v>2.14</v>
      </c>
    </row>
    <row r="2855" spans="1:8" ht="12.75" customHeight="1">
      <c r="B2855" s="103"/>
      <c r="C2855" s="103"/>
      <c r="D2855" s="103"/>
      <c r="E2855" s="103"/>
      <c r="F2855" s="408" t="s">
        <v>837</v>
      </c>
      <c r="G2855" s="408"/>
      <c r="H2855" s="120">
        <v>3.81</v>
      </c>
    </row>
    <row r="2856" spans="1:8" ht="12.75" customHeight="1">
      <c r="B2856" s="103"/>
      <c r="C2856" s="103"/>
      <c r="D2856" s="103"/>
      <c r="E2856" s="103"/>
      <c r="F2856" s="409" t="s">
        <v>585</v>
      </c>
      <c r="G2856" s="409"/>
      <c r="H2856" s="101">
        <v>6.3</v>
      </c>
    </row>
    <row r="2857" spans="1:8">
      <c r="B2857" s="142"/>
      <c r="C2857" s="142"/>
      <c r="D2857" s="142"/>
      <c r="E2857" s="142"/>
      <c r="F2857" s="410"/>
      <c r="G2857" s="410"/>
      <c r="H2857" s="410"/>
    </row>
    <row r="2858" spans="1:8" s="245" customFormat="1" ht="12.75" customHeight="1">
      <c r="A2858" s="179" t="s">
        <v>639</v>
      </c>
      <c r="B2858" s="179">
        <f>VLOOKUP(A2858,ORÇAMENTO!$A$15:$F$743,2,FALSE)</f>
        <v>105234</v>
      </c>
      <c r="C2858" s="404" t="str">
        <f>VLOOKUP(B2858,ORÇAMENTO!$B$15:$F$743,2,FALSE)</f>
        <v>BUCHA DE REDUÇÃO PVC, SOLDÁVEL, LONGA, DN 50 X 25 MM - FORNECIMENTO E INSTALAÇÃO. AF_04/2024</v>
      </c>
      <c r="D2858" s="405"/>
      <c r="E2858" s="405"/>
      <c r="F2858" s="405"/>
      <c r="G2858" s="406"/>
      <c r="H2858" s="121" t="str">
        <f>VLOOKUP(B2858,ORÇAMENTO!$B$15:$F$743,4,FALSE)</f>
        <v>UN</v>
      </c>
    </row>
    <row r="2859" spans="1:8">
      <c r="B2859" s="407" t="s">
        <v>820</v>
      </c>
      <c r="C2859" s="407"/>
      <c r="D2859" s="102" t="s">
        <v>806</v>
      </c>
      <c r="E2859" s="102" t="s">
        <v>807</v>
      </c>
      <c r="F2859" s="102" t="s">
        <v>808</v>
      </c>
      <c r="G2859" s="102" t="s">
        <v>809</v>
      </c>
      <c r="H2859" s="102" t="s">
        <v>810</v>
      </c>
    </row>
    <row r="2860" spans="1:8">
      <c r="B2860" s="116" t="s">
        <v>2440</v>
      </c>
      <c r="C2860" s="117" t="s">
        <v>2441</v>
      </c>
      <c r="D2860" s="116" t="s">
        <v>125</v>
      </c>
      <c r="E2860" s="116" t="s">
        <v>150</v>
      </c>
      <c r="F2860" s="118">
        <v>1.18E-2</v>
      </c>
      <c r="G2860" s="119">
        <v>65.48</v>
      </c>
      <c r="H2860" s="119">
        <v>0.77</v>
      </c>
    </row>
    <row r="2861" spans="1:8">
      <c r="B2861" s="116" t="s">
        <v>2583</v>
      </c>
      <c r="C2861" s="117" t="s">
        <v>2584</v>
      </c>
      <c r="D2861" s="116" t="s">
        <v>125</v>
      </c>
      <c r="E2861" s="116" t="s">
        <v>150</v>
      </c>
      <c r="F2861" s="118">
        <v>1</v>
      </c>
      <c r="G2861" s="119">
        <v>4.03</v>
      </c>
      <c r="H2861" s="119">
        <v>4.03</v>
      </c>
    </row>
    <row r="2862" spans="1:8">
      <c r="B2862" s="116" t="s">
        <v>925</v>
      </c>
      <c r="C2862" s="117" t="s">
        <v>926</v>
      </c>
      <c r="D2862" s="116" t="s">
        <v>125</v>
      </c>
      <c r="E2862" s="116" t="s">
        <v>150</v>
      </c>
      <c r="F2862" s="118">
        <v>1.0999999999999999E-2</v>
      </c>
      <c r="G2862" s="119">
        <v>2.5099999999999998</v>
      </c>
      <c r="H2862" s="119">
        <v>0.03</v>
      </c>
    </row>
    <row r="2863" spans="1:8">
      <c r="B2863" s="116" t="s">
        <v>2442</v>
      </c>
      <c r="C2863" s="117" t="s">
        <v>2443</v>
      </c>
      <c r="D2863" s="116" t="s">
        <v>125</v>
      </c>
      <c r="E2863" s="116" t="s">
        <v>150</v>
      </c>
      <c r="F2863" s="118">
        <v>1.4999999999999999E-2</v>
      </c>
      <c r="G2863" s="119">
        <v>74.180000000000007</v>
      </c>
      <c r="H2863" s="119">
        <v>1.1100000000000001</v>
      </c>
    </row>
    <row r="2864" spans="1:8">
      <c r="B2864" s="103"/>
      <c r="C2864" s="103"/>
      <c r="D2864" s="103"/>
      <c r="E2864" s="103"/>
      <c r="F2864" s="408" t="s">
        <v>831</v>
      </c>
      <c r="G2864" s="408"/>
      <c r="H2864" s="120">
        <v>5.94</v>
      </c>
    </row>
    <row r="2865" spans="1:8" ht="12.75" customHeight="1">
      <c r="B2865" s="407" t="s">
        <v>834</v>
      </c>
      <c r="C2865" s="407"/>
      <c r="D2865" s="102" t="s">
        <v>806</v>
      </c>
      <c r="E2865" s="102" t="s">
        <v>807</v>
      </c>
      <c r="F2865" s="102" t="s">
        <v>808</v>
      </c>
      <c r="G2865" s="102" t="s">
        <v>809</v>
      </c>
      <c r="H2865" s="102" t="s">
        <v>810</v>
      </c>
    </row>
    <row r="2866" spans="1:8">
      <c r="B2866" s="116" t="s">
        <v>2116</v>
      </c>
      <c r="C2866" s="117" t="s">
        <v>838</v>
      </c>
      <c r="D2866" s="116" t="s">
        <v>125</v>
      </c>
      <c r="E2866" s="116" t="s">
        <v>127</v>
      </c>
      <c r="F2866" s="118">
        <v>6.59E-2</v>
      </c>
      <c r="G2866" s="119">
        <v>23.63</v>
      </c>
      <c r="H2866" s="119">
        <v>1.56</v>
      </c>
    </row>
    <row r="2867" spans="1:8">
      <c r="B2867" s="116" t="s">
        <v>2117</v>
      </c>
      <c r="C2867" s="117" t="s">
        <v>839</v>
      </c>
      <c r="D2867" s="116" t="s">
        <v>125</v>
      </c>
      <c r="E2867" s="116" t="s">
        <v>127</v>
      </c>
      <c r="F2867" s="118">
        <v>6.59E-2</v>
      </c>
      <c r="G2867" s="119">
        <v>30.33</v>
      </c>
      <c r="H2867" s="119">
        <v>2</v>
      </c>
    </row>
    <row r="2868" spans="1:8" ht="12.75" customHeight="1">
      <c r="B2868" s="103"/>
      <c r="C2868" s="103"/>
      <c r="D2868" s="103"/>
      <c r="E2868" s="103"/>
      <c r="F2868" s="408" t="s">
        <v>837</v>
      </c>
      <c r="G2868" s="408"/>
      <c r="H2868" s="120">
        <v>3.56</v>
      </c>
    </row>
    <row r="2869" spans="1:8" ht="12.75" customHeight="1">
      <c r="B2869" s="103"/>
      <c r="C2869" s="103"/>
      <c r="D2869" s="103"/>
      <c r="E2869" s="103"/>
      <c r="F2869" s="409" t="s">
        <v>585</v>
      </c>
      <c r="G2869" s="409"/>
      <c r="H2869" s="101">
        <v>9.4700000000000006</v>
      </c>
    </row>
    <row r="2870" spans="1:8">
      <c r="B2870" s="142"/>
      <c r="C2870" s="142"/>
      <c r="D2870" s="142"/>
      <c r="E2870" s="142"/>
      <c r="F2870" s="410"/>
      <c r="G2870" s="410"/>
      <c r="H2870" s="410"/>
    </row>
    <row r="2871" spans="1:8" s="245" customFormat="1" ht="12.75" customHeight="1">
      <c r="A2871" s="179" t="s">
        <v>641</v>
      </c>
      <c r="B2871" s="179">
        <f>VLOOKUP(A2871,ORÇAMENTO!$A$15:$F$743,2,FALSE)</f>
        <v>105233</v>
      </c>
      <c r="C2871" s="404" t="str">
        <f>VLOOKUP(B2871,ORÇAMENTO!$B$15:$F$743,2,FALSE)</f>
        <v>BUCHA DE REDUÇÃO PVC, SOLDÁVEL, LONGA, DN 40 X 25 MM - FORNECIMENTO E INSTALAÇÃO. AF_04/2024</v>
      </c>
      <c r="D2871" s="405"/>
      <c r="E2871" s="405"/>
      <c r="F2871" s="405"/>
      <c r="G2871" s="406"/>
      <c r="H2871" s="121" t="str">
        <f>VLOOKUP(B2871,ORÇAMENTO!$B$15:$F$743,4,FALSE)</f>
        <v>UN</v>
      </c>
    </row>
    <row r="2872" spans="1:8">
      <c r="B2872" s="407" t="s">
        <v>820</v>
      </c>
      <c r="C2872" s="407"/>
      <c r="D2872" s="102" t="s">
        <v>806</v>
      </c>
      <c r="E2872" s="102" t="s">
        <v>807</v>
      </c>
      <c r="F2872" s="102" t="s">
        <v>808</v>
      </c>
      <c r="G2872" s="102" t="s">
        <v>809</v>
      </c>
      <c r="H2872" s="102" t="s">
        <v>810</v>
      </c>
    </row>
    <row r="2873" spans="1:8">
      <c r="B2873" s="116" t="s">
        <v>2440</v>
      </c>
      <c r="C2873" s="117" t="s">
        <v>2441</v>
      </c>
      <c r="D2873" s="116" t="s">
        <v>125</v>
      </c>
      <c r="E2873" s="116" t="s">
        <v>150</v>
      </c>
      <c r="F2873" s="118">
        <v>9.4999999999999998E-3</v>
      </c>
      <c r="G2873" s="119">
        <v>65.48</v>
      </c>
      <c r="H2873" s="119">
        <v>0.62</v>
      </c>
    </row>
    <row r="2874" spans="1:8">
      <c r="B2874" s="116" t="s">
        <v>2585</v>
      </c>
      <c r="C2874" s="117" t="s">
        <v>2586</v>
      </c>
      <c r="D2874" s="116" t="s">
        <v>125</v>
      </c>
      <c r="E2874" s="116" t="s">
        <v>150</v>
      </c>
      <c r="F2874" s="118">
        <v>1</v>
      </c>
      <c r="G2874" s="119">
        <v>3.47</v>
      </c>
      <c r="H2874" s="119">
        <v>3.47</v>
      </c>
    </row>
    <row r="2875" spans="1:8">
      <c r="B2875" s="116" t="s">
        <v>925</v>
      </c>
      <c r="C2875" s="117" t="s">
        <v>926</v>
      </c>
      <c r="D2875" s="116" t="s">
        <v>125</v>
      </c>
      <c r="E2875" s="116" t="s">
        <v>150</v>
      </c>
      <c r="F2875" s="118">
        <v>8.8000000000000005E-3</v>
      </c>
      <c r="G2875" s="119">
        <v>2.5099999999999998</v>
      </c>
      <c r="H2875" s="119">
        <v>0.02</v>
      </c>
    </row>
    <row r="2876" spans="1:8">
      <c r="B2876" s="116" t="s">
        <v>2442</v>
      </c>
      <c r="C2876" s="117" t="s">
        <v>2443</v>
      </c>
      <c r="D2876" s="116" t="s">
        <v>125</v>
      </c>
      <c r="E2876" s="116" t="s">
        <v>150</v>
      </c>
      <c r="F2876" s="118">
        <v>1.0999999999999999E-2</v>
      </c>
      <c r="G2876" s="119">
        <v>74.180000000000007</v>
      </c>
      <c r="H2876" s="119">
        <v>0.82</v>
      </c>
    </row>
    <row r="2877" spans="1:8">
      <c r="B2877" s="103"/>
      <c r="C2877" s="103"/>
      <c r="D2877" s="103"/>
      <c r="E2877" s="103"/>
      <c r="F2877" s="408" t="s">
        <v>831</v>
      </c>
      <c r="G2877" s="408"/>
      <c r="H2877" s="120">
        <v>4.93</v>
      </c>
    </row>
    <row r="2878" spans="1:8" ht="12.75" customHeight="1">
      <c r="B2878" s="407" t="s">
        <v>834</v>
      </c>
      <c r="C2878" s="407"/>
      <c r="D2878" s="102" t="s">
        <v>806</v>
      </c>
      <c r="E2878" s="102" t="s">
        <v>807</v>
      </c>
      <c r="F2878" s="102" t="s">
        <v>808</v>
      </c>
      <c r="G2878" s="102" t="s">
        <v>809</v>
      </c>
      <c r="H2878" s="102" t="s">
        <v>810</v>
      </c>
    </row>
    <row r="2879" spans="1:8">
      <c r="B2879" s="116" t="s">
        <v>2116</v>
      </c>
      <c r="C2879" s="117" t="s">
        <v>838</v>
      </c>
      <c r="D2879" s="116" t="s">
        <v>125</v>
      </c>
      <c r="E2879" s="116" t="s">
        <v>127</v>
      </c>
      <c r="F2879" s="118">
        <v>5.2699999999999997E-2</v>
      </c>
      <c r="G2879" s="119">
        <v>23.63</v>
      </c>
      <c r="H2879" s="119">
        <v>1.25</v>
      </c>
    </row>
    <row r="2880" spans="1:8">
      <c r="B2880" s="116" t="s">
        <v>2117</v>
      </c>
      <c r="C2880" s="117" t="s">
        <v>839</v>
      </c>
      <c r="D2880" s="116" t="s">
        <v>125</v>
      </c>
      <c r="E2880" s="116" t="s">
        <v>127</v>
      </c>
      <c r="F2880" s="118">
        <v>5.2699999999999997E-2</v>
      </c>
      <c r="G2880" s="119">
        <v>30.33</v>
      </c>
      <c r="H2880" s="119">
        <v>1.6</v>
      </c>
    </row>
    <row r="2881" spans="1:8" ht="12.75" customHeight="1">
      <c r="B2881" s="103"/>
      <c r="C2881" s="103"/>
      <c r="D2881" s="103"/>
      <c r="E2881" s="103"/>
      <c r="F2881" s="408" t="s">
        <v>837</v>
      </c>
      <c r="G2881" s="408"/>
      <c r="H2881" s="120">
        <v>2.85</v>
      </c>
    </row>
    <row r="2882" spans="1:8" ht="12.75" customHeight="1">
      <c r="B2882" s="103"/>
      <c r="C2882" s="103"/>
      <c r="D2882" s="103"/>
      <c r="E2882" s="103"/>
      <c r="F2882" s="409" t="s">
        <v>585</v>
      </c>
      <c r="G2882" s="409"/>
      <c r="H2882" s="101">
        <v>7.75</v>
      </c>
    </row>
    <row r="2883" spans="1:8">
      <c r="B2883" s="142"/>
      <c r="C2883" s="142"/>
      <c r="D2883" s="142"/>
      <c r="E2883" s="142"/>
      <c r="F2883" s="410"/>
      <c r="G2883" s="410"/>
      <c r="H2883" s="410"/>
    </row>
    <row r="2884" spans="1:8" s="245" customFormat="1" ht="12.75" customHeight="1">
      <c r="A2884" s="179" t="s">
        <v>643</v>
      </c>
      <c r="B2884" s="179">
        <f>VLOOKUP(A2884,ORÇAMENTO!$A$15:$F$743,2,FALSE)</f>
        <v>103993</v>
      </c>
      <c r="C2884" s="404" t="str">
        <f>VLOOKUP(B2884,ORÇAMENTO!$B$15:$F$743,2,FALSE)</f>
        <v>BUCHA DE REDUÇÃO, CURTA, PVC, SOLDÁVEL, DN 40MM X 32MM - FORNECIMENTO E INSTALAÇÃO. AF_06/2022</v>
      </c>
      <c r="D2884" s="405"/>
      <c r="E2884" s="405"/>
      <c r="F2884" s="405"/>
      <c r="G2884" s="406"/>
      <c r="H2884" s="121" t="str">
        <f>VLOOKUP(B2884,ORÇAMENTO!$B$15:$F$743,4,FALSE)</f>
        <v>UN</v>
      </c>
    </row>
    <row r="2885" spans="1:8">
      <c r="B2885" s="407" t="s">
        <v>820</v>
      </c>
      <c r="C2885" s="407"/>
      <c r="D2885" s="102" t="s">
        <v>806</v>
      </c>
      <c r="E2885" s="102" t="s">
        <v>807</v>
      </c>
      <c r="F2885" s="102" t="s">
        <v>808</v>
      </c>
      <c r="G2885" s="102" t="s">
        <v>809</v>
      </c>
      <c r="H2885" s="102" t="s">
        <v>810</v>
      </c>
    </row>
    <row r="2886" spans="1:8">
      <c r="B2886" s="116" t="s">
        <v>2440</v>
      </c>
      <c r="C2886" s="117" t="s">
        <v>2441</v>
      </c>
      <c r="D2886" s="116" t="s">
        <v>125</v>
      </c>
      <c r="E2886" s="116" t="s">
        <v>150</v>
      </c>
      <c r="F2886" s="118">
        <v>1.06E-2</v>
      </c>
      <c r="G2886" s="119">
        <v>65.48</v>
      </c>
      <c r="H2886" s="119">
        <v>0.69</v>
      </c>
    </row>
    <row r="2887" spans="1:8">
      <c r="B2887" s="116" t="s">
        <v>2587</v>
      </c>
      <c r="C2887" s="117" t="s">
        <v>2588</v>
      </c>
      <c r="D2887" s="116" t="s">
        <v>125</v>
      </c>
      <c r="E2887" s="116" t="s">
        <v>150</v>
      </c>
      <c r="F2887" s="118">
        <v>1</v>
      </c>
      <c r="G2887" s="119">
        <v>2</v>
      </c>
      <c r="H2887" s="119">
        <v>2</v>
      </c>
    </row>
    <row r="2888" spans="1:8">
      <c r="B2888" s="116" t="s">
        <v>925</v>
      </c>
      <c r="C2888" s="117" t="s">
        <v>926</v>
      </c>
      <c r="D2888" s="116" t="s">
        <v>125</v>
      </c>
      <c r="E2888" s="116" t="s">
        <v>150</v>
      </c>
      <c r="F2888" s="118">
        <v>3.9399999999999998E-2</v>
      </c>
      <c r="G2888" s="119">
        <v>2.5099999999999998</v>
      </c>
      <c r="H2888" s="119">
        <v>0.1</v>
      </c>
    </row>
    <row r="2889" spans="1:8">
      <c r="B2889" s="116" t="s">
        <v>2442</v>
      </c>
      <c r="C2889" s="117" t="s">
        <v>2443</v>
      </c>
      <c r="D2889" s="116" t="s">
        <v>125</v>
      </c>
      <c r="E2889" s="116" t="s">
        <v>150</v>
      </c>
      <c r="F2889" s="118">
        <v>1.2500000000000001E-2</v>
      </c>
      <c r="G2889" s="119">
        <v>74.180000000000007</v>
      </c>
      <c r="H2889" s="119">
        <v>0.93</v>
      </c>
    </row>
    <row r="2890" spans="1:8">
      <c r="B2890" s="103"/>
      <c r="C2890" s="103"/>
      <c r="D2890" s="103"/>
      <c r="E2890" s="103"/>
      <c r="F2890" s="408" t="s">
        <v>831</v>
      </c>
      <c r="G2890" s="408"/>
      <c r="H2890" s="120">
        <v>3.72</v>
      </c>
    </row>
    <row r="2891" spans="1:8" ht="12.75" customHeight="1">
      <c r="B2891" s="407" t="s">
        <v>834</v>
      </c>
      <c r="C2891" s="407"/>
      <c r="D2891" s="102" t="s">
        <v>806</v>
      </c>
      <c r="E2891" s="102" t="s">
        <v>807</v>
      </c>
      <c r="F2891" s="102" t="s">
        <v>808</v>
      </c>
      <c r="G2891" s="102" t="s">
        <v>809</v>
      </c>
      <c r="H2891" s="102" t="s">
        <v>810</v>
      </c>
    </row>
    <row r="2892" spans="1:8">
      <c r="B2892" s="116" t="s">
        <v>2116</v>
      </c>
      <c r="C2892" s="117" t="s">
        <v>838</v>
      </c>
      <c r="D2892" s="116" t="s">
        <v>125</v>
      </c>
      <c r="E2892" s="116" t="s">
        <v>127</v>
      </c>
      <c r="F2892" s="118">
        <v>0.1181</v>
      </c>
      <c r="G2892" s="119">
        <v>23.63</v>
      </c>
      <c r="H2892" s="119">
        <v>2.79</v>
      </c>
    </row>
    <row r="2893" spans="1:8">
      <c r="B2893" s="116" t="s">
        <v>2117</v>
      </c>
      <c r="C2893" s="117" t="s">
        <v>839</v>
      </c>
      <c r="D2893" s="116" t="s">
        <v>125</v>
      </c>
      <c r="E2893" s="116" t="s">
        <v>127</v>
      </c>
      <c r="F2893" s="118">
        <v>0.1181</v>
      </c>
      <c r="G2893" s="119">
        <v>30.33</v>
      </c>
      <c r="H2893" s="119">
        <v>3.58</v>
      </c>
    </row>
    <row r="2894" spans="1:8" ht="12.75" customHeight="1">
      <c r="B2894" s="103"/>
      <c r="C2894" s="103"/>
      <c r="D2894" s="103"/>
      <c r="E2894" s="103"/>
      <c r="F2894" s="408" t="s">
        <v>837</v>
      </c>
      <c r="G2894" s="408"/>
      <c r="H2894" s="120">
        <v>6.37</v>
      </c>
    </row>
    <row r="2895" spans="1:8" ht="12.75" customHeight="1">
      <c r="B2895" s="103"/>
      <c r="C2895" s="103"/>
      <c r="D2895" s="103"/>
      <c r="E2895" s="103"/>
      <c r="F2895" s="409" t="s">
        <v>585</v>
      </c>
      <c r="G2895" s="409"/>
      <c r="H2895" s="101">
        <v>10.07</v>
      </c>
    </row>
    <row r="2896" spans="1:8">
      <c r="B2896" s="142"/>
      <c r="C2896" s="142"/>
      <c r="D2896" s="142"/>
      <c r="E2896" s="142"/>
      <c r="F2896" s="410"/>
      <c r="G2896" s="410"/>
      <c r="H2896" s="410"/>
    </row>
    <row r="2897" spans="1:8" s="245" customFormat="1" ht="12.75" customHeight="1">
      <c r="A2897" s="179" t="s">
        <v>645</v>
      </c>
      <c r="B2897" s="179">
        <f>VLOOKUP(A2897,ORÇAMENTO!$A$15:$F$743,2,FALSE)</f>
        <v>103953</v>
      </c>
      <c r="C2897" s="404" t="str">
        <f>VLOOKUP(B2897,ORÇAMENTO!$B$15:$F$743,2,FALSE)</f>
        <v>BUCHA DE REDUÇÃO, CURTA, PVC, SOLDÁVEL, DN 32 X 25 MM - FORNECIMENTO E INSTALAÇÃO. AF_06/2022</v>
      </c>
      <c r="D2897" s="405"/>
      <c r="E2897" s="405"/>
      <c r="F2897" s="405"/>
      <c r="G2897" s="406"/>
      <c r="H2897" s="121" t="str">
        <f>VLOOKUP(B2897,ORÇAMENTO!$B$15:$F$743,4,FALSE)</f>
        <v>UN</v>
      </c>
    </row>
    <row r="2898" spans="1:8">
      <c r="B2898" s="407" t="s">
        <v>820</v>
      </c>
      <c r="C2898" s="407"/>
      <c r="D2898" s="102" t="s">
        <v>806</v>
      </c>
      <c r="E2898" s="102" t="s">
        <v>807</v>
      </c>
      <c r="F2898" s="102" t="s">
        <v>808</v>
      </c>
      <c r="G2898" s="102" t="s">
        <v>809</v>
      </c>
      <c r="H2898" s="102" t="s">
        <v>810</v>
      </c>
    </row>
    <row r="2899" spans="1:8">
      <c r="B2899" s="116" t="s">
        <v>2440</v>
      </c>
      <c r="C2899" s="117" t="s">
        <v>2441</v>
      </c>
      <c r="D2899" s="116" t="s">
        <v>125</v>
      </c>
      <c r="E2899" s="116" t="s">
        <v>150</v>
      </c>
      <c r="F2899" s="118">
        <v>8.2000000000000007E-3</v>
      </c>
      <c r="G2899" s="119">
        <v>65.48</v>
      </c>
      <c r="H2899" s="119">
        <v>0.54</v>
      </c>
    </row>
    <row r="2900" spans="1:8">
      <c r="B2900" s="116" t="s">
        <v>2589</v>
      </c>
      <c r="C2900" s="117" t="s">
        <v>2590</v>
      </c>
      <c r="D2900" s="116" t="s">
        <v>125</v>
      </c>
      <c r="E2900" s="116" t="s">
        <v>150</v>
      </c>
      <c r="F2900" s="118">
        <v>1</v>
      </c>
      <c r="G2900" s="119">
        <v>0.91</v>
      </c>
      <c r="H2900" s="119">
        <v>0.91</v>
      </c>
    </row>
    <row r="2901" spans="1:8">
      <c r="B2901" s="116" t="s">
        <v>925</v>
      </c>
      <c r="C2901" s="117" t="s">
        <v>926</v>
      </c>
      <c r="D2901" s="116" t="s">
        <v>125</v>
      </c>
      <c r="E2901" s="116" t="s">
        <v>150</v>
      </c>
      <c r="F2901" s="118">
        <v>3.3099999999999997E-2</v>
      </c>
      <c r="G2901" s="119">
        <v>2.5099999999999998</v>
      </c>
      <c r="H2901" s="119">
        <v>0.08</v>
      </c>
    </row>
    <row r="2902" spans="1:8">
      <c r="B2902" s="116" t="s">
        <v>2442</v>
      </c>
      <c r="C2902" s="117" t="s">
        <v>2443</v>
      </c>
      <c r="D2902" s="116" t="s">
        <v>125</v>
      </c>
      <c r="E2902" s="116" t="s">
        <v>150</v>
      </c>
      <c r="F2902" s="118">
        <v>9.4999999999999998E-3</v>
      </c>
      <c r="G2902" s="119">
        <v>74.180000000000007</v>
      </c>
      <c r="H2902" s="119">
        <v>0.7</v>
      </c>
    </row>
    <row r="2903" spans="1:8">
      <c r="B2903" s="103"/>
      <c r="C2903" s="103"/>
      <c r="D2903" s="103"/>
      <c r="E2903" s="103"/>
      <c r="F2903" s="408" t="s">
        <v>831</v>
      </c>
      <c r="G2903" s="408"/>
      <c r="H2903" s="120">
        <v>2.23</v>
      </c>
    </row>
    <row r="2904" spans="1:8" ht="12.75" customHeight="1">
      <c r="B2904" s="407" t="s">
        <v>834</v>
      </c>
      <c r="C2904" s="407"/>
      <c r="D2904" s="102" t="s">
        <v>806</v>
      </c>
      <c r="E2904" s="102" t="s">
        <v>807</v>
      </c>
      <c r="F2904" s="102" t="s">
        <v>808</v>
      </c>
      <c r="G2904" s="102" t="s">
        <v>809</v>
      </c>
      <c r="H2904" s="102" t="s">
        <v>810</v>
      </c>
    </row>
    <row r="2905" spans="1:8">
      <c r="B2905" s="116" t="s">
        <v>2116</v>
      </c>
      <c r="C2905" s="117" t="s">
        <v>838</v>
      </c>
      <c r="D2905" s="116" t="s">
        <v>125</v>
      </c>
      <c r="E2905" s="116" t="s">
        <v>127</v>
      </c>
      <c r="F2905" s="118">
        <v>9.9400000000000002E-2</v>
      </c>
      <c r="G2905" s="119">
        <v>23.63</v>
      </c>
      <c r="H2905" s="119">
        <v>2.35</v>
      </c>
    </row>
    <row r="2906" spans="1:8">
      <c r="B2906" s="116" t="s">
        <v>2117</v>
      </c>
      <c r="C2906" s="117" t="s">
        <v>839</v>
      </c>
      <c r="D2906" s="116" t="s">
        <v>125</v>
      </c>
      <c r="E2906" s="116" t="s">
        <v>127</v>
      </c>
      <c r="F2906" s="118">
        <v>9.9400000000000002E-2</v>
      </c>
      <c r="G2906" s="119">
        <v>30.33</v>
      </c>
      <c r="H2906" s="119">
        <v>3.01</v>
      </c>
    </row>
    <row r="2907" spans="1:8" ht="12.75" customHeight="1">
      <c r="B2907" s="103"/>
      <c r="C2907" s="103"/>
      <c r="D2907" s="103"/>
      <c r="E2907" s="103"/>
      <c r="F2907" s="408" t="s">
        <v>837</v>
      </c>
      <c r="G2907" s="408"/>
      <c r="H2907" s="120">
        <v>5.36</v>
      </c>
    </row>
    <row r="2908" spans="1:8" ht="12.75" customHeight="1">
      <c r="B2908" s="103"/>
      <c r="C2908" s="103"/>
      <c r="D2908" s="103"/>
      <c r="E2908" s="103"/>
      <c r="F2908" s="409" t="s">
        <v>585</v>
      </c>
      <c r="G2908" s="409"/>
      <c r="H2908" s="101">
        <v>7.57</v>
      </c>
    </row>
    <row r="2909" spans="1:8">
      <c r="B2909" s="142"/>
      <c r="C2909" s="142"/>
      <c r="D2909" s="142"/>
      <c r="E2909" s="142"/>
      <c r="F2909" s="410"/>
      <c r="G2909" s="410"/>
      <c r="H2909" s="410"/>
    </row>
    <row r="2910" spans="1:8" s="245" customFormat="1" ht="12.75" customHeight="1">
      <c r="A2910" s="179" t="s">
        <v>647</v>
      </c>
      <c r="B2910" s="179">
        <f>VLOOKUP(A2910,ORÇAMENTO!$A$15:$F$743,2,FALSE)</f>
        <v>94662</v>
      </c>
      <c r="C2910" s="404" t="str">
        <f>VLOOKUP(B2910,ORÇAMENTO!$B$15:$F$743,2,FALSE)</f>
        <v>ADAPTADOR CURTO COM BOLSA E ROSCA PARA REGISTRO, PVC, SOLDÁVEL, DN 50 MM X 1 1/2" - FORNECIMENTO E INSTALAÇÃO. AF_04/2024</v>
      </c>
      <c r="D2910" s="405"/>
      <c r="E2910" s="405"/>
      <c r="F2910" s="405"/>
      <c r="G2910" s="406"/>
      <c r="H2910" s="121" t="str">
        <f>VLOOKUP(B2910,ORÇAMENTO!$B$15:$F$743,4,FALSE)</f>
        <v>UN</v>
      </c>
    </row>
    <row r="2911" spans="1:8">
      <c r="B2911" s="407" t="s">
        <v>820</v>
      </c>
      <c r="C2911" s="407"/>
      <c r="D2911" s="102" t="s">
        <v>806</v>
      </c>
      <c r="E2911" s="102" t="s">
        <v>807</v>
      </c>
      <c r="F2911" s="102" t="s">
        <v>808</v>
      </c>
      <c r="G2911" s="102" t="s">
        <v>809</v>
      </c>
      <c r="H2911" s="102" t="s">
        <v>810</v>
      </c>
    </row>
    <row r="2912" spans="1:8">
      <c r="B2912" s="116" t="s">
        <v>2591</v>
      </c>
      <c r="C2912" s="117" t="s">
        <v>2592</v>
      </c>
      <c r="D2912" s="116" t="s">
        <v>125</v>
      </c>
      <c r="E2912" s="116" t="s">
        <v>150</v>
      </c>
      <c r="F2912" s="118">
        <v>1</v>
      </c>
      <c r="G2912" s="119">
        <v>4.24</v>
      </c>
      <c r="H2912" s="119">
        <v>4.24</v>
      </c>
    </row>
    <row r="2913" spans="1:8">
      <c r="B2913" s="116" t="s">
        <v>2440</v>
      </c>
      <c r="C2913" s="117" t="s">
        <v>2441</v>
      </c>
      <c r="D2913" s="116" t="s">
        <v>125</v>
      </c>
      <c r="E2913" s="116" t="s">
        <v>150</v>
      </c>
      <c r="F2913" s="118">
        <v>8.2000000000000007E-3</v>
      </c>
      <c r="G2913" s="119">
        <v>65.48</v>
      </c>
      <c r="H2913" s="119">
        <v>0.54</v>
      </c>
    </row>
    <row r="2914" spans="1:8">
      <c r="B2914" s="116" t="s">
        <v>2104</v>
      </c>
      <c r="C2914" s="117" t="s">
        <v>2105</v>
      </c>
      <c r="D2914" s="116" t="s">
        <v>125</v>
      </c>
      <c r="E2914" s="116" t="s">
        <v>150</v>
      </c>
      <c r="F2914" s="118">
        <v>9.5999999999999992E-3</v>
      </c>
      <c r="G2914" s="119">
        <v>14.38</v>
      </c>
      <c r="H2914" s="119">
        <v>0.14000000000000001</v>
      </c>
    </row>
    <row r="2915" spans="1:8">
      <c r="B2915" s="116" t="s">
        <v>925</v>
      </c>
      <c r="C2915" s="117" t="s">
        <v>926</v>
      </c>
      <c r="D2915" s="116" t="s">
        <v>125</v>
      </c>
      <c r="E2915" s="116" t="s">
        <v>150</v>
      </c>
      <c r="F2915" s="118">
        <v>7.7999999999999996E-3</v>
      </c>
      <c r="G2915" s="119">
        <v>2.5099999999999998</v>
      </c>
      <c r="H2915" s="119">
        <v>0.02</v>
      </c>
    </row>
    <row r="2916" spans="1:8">
      <c r="B2916" s="116" t="s">
        <v>2442</v>
      </c>
      <c r="C2916" s="117" t="s">
        <v>2443</v>
      </c>
      <c r="D2916" s="116" t="s">
        <v>125</v>
      </c>
      <c r="E2916" s="116" t="s">
        <v>150</v>
      </c>
      <c r="F2916" s="118">
        <v>1.0999999999999999E-2</v>
      </c>
      <c r="G2916" s="119">
        <v>74.180000000000007</v>
      </c>
      <c r="H2916" s="119">
        <v>0.82</v>
      </c>
    </row>
    <row r="2917" spans="1:8">
      <c r="B2917" s="103"/>
      <c r="C2917" s="103"/>
      <c r="D2917" s="103"/>
      <c r="E2917" s="103"/>
      <c r="F2917" s="408" t="s">
        <v>831</v>
      </c>
      <c r="G2917" s="408"/>
      <c r="H2917" s="120">
        <v>5.76</v>
      </c>
    </row>
    <row r="2918" spans="1:8" ht="12.75" customHeight="1">
      <c r="B2918" s="407" t="s">
        <v>834</v>
      </c>
      <c r="C2918" s="407"/>
      <c r="D2918" s="102" t="s">
        <v>806</v>
      </c>
      <c r="E2918" s="102" t="s">
        <v>807</v>
      </c>
      <c r="F2918" s="102" t="s">
        <v>808</v>
      </c>
      <c r="G2918" s="102" t="s">
        <v>809</v>
      </c>
      <c r="H2918" s="102" t="s">
        <v>810</v>
      </c>
    </row>
    <row r="2919" spans="1:8">
      <c r="B2919" s="116" t="s">
        <v>2116</v>
      </c>
      <c r="C2919" s="117" t="s">
        <v>838</v>
      </c>
      <c r="D2919" s="116" t="s">
        <v>125</v>
      </c>
      <c r="E2919" s="116" t="s">
        <v>127</v>
      </c>
      <c r="F2919" s="118">
        <v>9.3399999999999997E-2</v>
      </c>
      <c r="G2919" s="119">
        <v>23.63</v>
      </c>
      <c r="H2919" s="119">
        <v>2.21</v>
      </c>
    </row>
    <row r="2920" spans="1:8">
      <c r="B2920" s="116" t="s">
        <v>2117</v>
      </c>
      <c r="C2920" s="117" t="s">
        <v>839</v>
      </c>
      <c r="D2920" s="116" t="s">
        <v>125</v>
      </c>
      <c r="E2920" s="116" t="s">
        <v>127</v>
      </c>
      <c r="F2920" s="118">
        <v>9.3399999999999997E-2</v>
      </c>
      <c r="G2920" s="119">
        <v>30.33</v>
      </c>
      <c r="H2920" s="119">
        <v>2.83</v>
      </c>
    </row>
    <row r="2921" spans="1:8" ht="12.75" customHeight="1">
      <c r="B2921" s="103"/>
      <c r="C2921" s="103"/>
      <c r="D2921" s="103"/>
      <c r="E2921" s="103"/>
      <c r="F2921" s="408" t="s">
        <v>837</v>
      </c>
      <c r="G2921" s="408"/>
      <c r="H2921" s="120">
        <v>5.04</v>
      </c>
    </row>
    <row r="2922" spans="1:8" ht="12.75" customHeight="1">
      <c r="B2922" s="103"/>
      <c r="C2922" s="103"/>
      <c r="D2922" s="103"/>
      <c r="E2922" s="103"/>
      <c r="F2922" s="409" t="s">
        <v>585</v>
      </c>
      <c r="G2922" s="409"/>
      <c r="H2922" s="101">
        <v>10.75</v>
      </c>
    </row>
    <row r="2923" spans="1:8">
      <c r="B2923" s="142"/>
      <c r="C2923" s="142"/>
      <c r="D2923" s="142"/>
      <c r="E2923" s="142"/>
      <c r="F2923" s="410"/>
      <c r="G2923" s="410"/>
      <c r="H2923" s="410"/>
    </row>
    <row r="2924" spans="1:8" s="245" customFormat="1" ht="12.75" customHeight="1">
      <c r="A2924" s="179" t="s">
        <v>649</v>
      </c>
      <c r="B2924" s="179">
        <f>VLOOKUP(A2924,ORÇAMENTO!$A$15:$F$743,2,FALSE)</f>
        <v>89570</v>
      </c>
      <c r="C2924" s="404" t="str">
        <f>VLOOKUP(B2924,ORÇAMENTO!$B$15:$F$743,2,FALSE)</f>
        <v>ADAPTADOR CURTO COM BOLSA E ROSCA PARA REGISTRO, PVC, SOLDÁVEL, DN 40MM X 1.1/2 - FORNECIMENTO E INSTALAÇÃO. AF_06/2022</v>
      </c>
      <c r="D2924" s="405"/>
      <c r="E2924" s="405"/>
      <c r="F2924" s="405"/>
      <c r="G2924" s="406"/>
      <c r="H2924" s="121" t="str">
        <f>VLOOKUP(B2924,ORÇAMENTO!$B$15:$F$743,4,FALSE)</f>
        <v>UN</v>
      </c>
    </row>
    <row r="2925" spans="1:8">
      <c r="B2925" s="407" t="s">
        <v>820</v>
      </c>
      <c r="C2925" s="407"/>
      <c r="D2925" s="102" t="s">
        <v>806</v>
      </c>
      <c r="E2925" s="102" t="s">
        <v>807</v>
      </c>
      <c r="F2925" s="102" t="s">
        <v>808</v>
      </c>
      <c r="G2925" s="102" t="s">
        <v>809</v>
      </c>
      <c r="H2925" s="102" t="s">
        <v>810</v>
      </c>
    </row>
    <row r="2926" spans="1:8">
      <c r="B2926" s="116" t="s">
        <v>2593</v>
      </c>
      <c r="C2926" s="117" t="s">
        <v>2594</v>
      </c>
      <c r="D2926" s="116" t="s">
        <v>125</v>
      </c>
      <c r="E2926" s="116" t="s">
        <v>150</v>
      </c>
      <c r="F2926" s="118">
        <v>1</v>
      </c>
      <c r="G2926" s="119">
        <v>5.92</v>
      </c>
      <c r="H2926" s="119">
        <v>5.92</v>
      </c>
    </row>
    <row r="2927" spans="1:8">
      <c r="B2927" s="116" t="s">
        <v>2440</v>
      </c>
      <c r="C2927" s="117" t="s">
        <v>2441</v>
      </c>
      <c r="D2927" s="116" t="s">
        <v>125</v>
      </c>
      <c r="E2927" s="116" t="s">
        <v>150</v>
      </c>
      <c r="F2927" s="118">
        <v>1.06E-2</v>
      </c>
      <c r="G2927" s="119">
        <v>65.48</v>
      </c>
      <c r="H2927" s="119">
        <v>0.69</v>
      </c>
    </row>
    <row r="2928" spans="1:8">
      <c r="B2928" s="116" t="s">
        <v>925</v>
      </c>
      <c r="C2928" s="117" t="s">
        <v>926</v>
      </c>
      <c r="D2928" s="116" t="s">
        <v>125</v>
      </c>
      <c r="E2928" s="116" t="s">
        <v>150</v>
      </c>
      <c r="F2928" s="118">
        <v>1.5699999999999999E-2</v>
      </c>
      <c r="G2928" s="119">
        <v>2.5099999999999998</v>
      </c>
      <c r="H2928" s="119">
        <v>0.04</v>
      </c>
    </row>
    <row r="2929" spans="1:8">
      <c r="B2929" s="116" t="s">
        <v>2442</v>
      </c>
      <c r="C2929" s="117" t="s">
        <v>2443</v>
      </c>
      <c r="D2929" s="116" t="s">
        <v>125</v>
      </c>
      <c r="E2929" s="116" t="s">
        <v>150</v>
      </c>
      <c r="F2929" s="118">
        <v>1.2500000000000001E-2</v>
      </c>
      <c r="G2929" s="119">
        <v>74.180000000000007</v>
      </c>
      <c r="H2929" s="119">
        <v>0.93</v>
      </c>
    </row>
    <row r="2930" spans="1:8">
      <c r="B2930" s="103"/>
      <c r="C2930" s="103"/>
      <c r="D2930" s="103"/>
      <c r="E2930" s="103"/>
      <c r="F2930" s="408" t="s">
        <v>831</v>
      </c>
      <c r="G2930" s="408"/>
      <c r="H2930" s="120">
        <v>7.58</v>
      </c>
    </row>
    <row r="2931" spans="1:8" ht="12.75" customHeight="1">
      <c r="B2931" s="407" t="s">
        <v>834</v>
      </c>
      <c r="C2931" s="407"/>
      <c r="D2931" s="102" t="s">
        <v>806</v>
      </c>
      <c r="E2931" s="102" t="s">
        <v>807</v>
      </c>
      <c r="F2931" s="102" t="s">
        <v>808</v>
      </c>
      <c r="G2931" s="102" t="s">
        <v>809</v>
      </c>
      <c r="H2931" s="102" t="s">
        <v>810</v>
      </c>
    </row>
    <row r="2932" spans="1:8">
      <c r="B2932" s="116" t="s">
        <v>2116</v>
      </c>
      <c r="C2932" s="117" t="s">
        <v>838</v>
      </c>
      <c r="D2932" s="116" t="s">
        <v>125</v>
      </c>
      <c r="E2932" s="116" t="s">
        <v>127</v>
      </c>
      <c r="F2932" s="118">
        <v>6.59E-2</v>
      </c>
      <c r="G2932" s="119">
        <v>23.63</v>
      </c>
      <c r="H2932" s="119">
        <v>1.56</v>
      </c>
    </row>
    <row r="2933" spans="1:8">
      <c r="B2933" s="116" t="s">
        <v>2117</v>
      </c>
      <c r="C2933" s="117" t="s">
        <v>839</v>
      </c>
      <c r="D2933" s="116" t="s">
        <v>125</v>
      </c>
      <c r="E2933" s="116" t="s">
        <v>127</v>
      </c>
      <c r="F2933" s="118">
        <v>6.59E-2</v>
      </c>
      <c r="G2933" s="119">
        <v>30.33</v>
      </c>
      <c r="H2933" s="119">
        <v>2</v>
      </c>
    </row>
    <row r="2934" spans="1:8" ht="12.75" customHeight="1">
      <c r="B2934" s="103"/>
      <c r="C2934" s="103"/>
      <c r="D2934" s="103"/>
      <c r="E2934" s="103"/>
      <c r="F2934" s="408" t="s">
        <v>837</v>
      </c>
      <c r="G2934" s="408"/>
      <c r="H2934" s="120">
        <v>3.56</v>
      </c>
    </row>
    <row r="2935" spans="1:8" ht="12.75" customHeight="1">
      <c r="B2935" s="103"/>
      <c r="C2935" s="103"/>
      <c r="D2935" s="103"/>
      <c r="E2935" s="103"/>
      <c r="F2935" s="409" t="s">
        <v>585</v>
      </c>
      <c r="G2935" s="409"/>
      <c r="H2935" s="101">
        <v>11.1</v>
      </c>
    </row>
    <row r="2936" spans="1:8">
      <c r="B2936" s="142"/>
      <c r="C2936" s="142"/>
      <c r="D2936" s="142"/>
      <c r="E2936" s="142"/>
      <c r="F2936" s="410"/>
      <c r="G2936" s="410"/>
      <c r="H2936" s="410"/>
    </row>
    <row r="2937" spans="1:8" s="245" customFormat="1" ht="12.75" customHeight="1">
      <c r="A2937" s="179" t="s">
        <v>651</v>
      </c>
      <c r="B2937" s="179">
        <f>VLOOKUP(A2937,ORÇAMENTO!$A$15:$F$743,2,FALSE)</f>
        <v>89796</v>
      </c>
      <c r="C2937" s="404" t="str">
        <f>VLOOKUP(B2937,ORÇAMENTO!$B$15:$F$743,2,FALSE)</f>
        <v>TE, PVC, SERIE NORMAL, ESGOTO PREDIAL, DN 100 X 100 MM, JUNTA ELÁSTICA, FORNECIDO E INSTALADO</v>
      </c>
      <c r="D2937" s="405"/>
      <c r="E2937" s="405"/>
      <c r="F2937" s="405"/>
      <c r="G2937" s="406"/>
      <c r="H2937" s="121" t="str">
        <f>VLOOKUP(B2937,ORÇAMENTO!$B$15:$F$743,4,FALSE)</f>
        <v>UN</v>
      </c>
    </row>
    <row r="2938" spans="1:8">
      <c r="B2938" s="407" t="s">
        <v>820</v>
      </c>
      <c r="C2938" s="407"/>
      <c r="D2938" s="102" t="s">
        <v>806</v>
      </c>
      <c r="E2938" s="102" t="s">
        <v>807</v>
      </c>
      <c r="F2938" s="102" t="s">
        <v>808</v>
      </c>
      <c r="G2938" s="102" t="s">
        <v>809</v>
      </c>
      <c r="H2938" s="102" t="s">
        <v>810</v>
      </c>
    </row>
    <row r="2939" spans="1:8">
      <c r="B2939" s="116" t="s">
        <v>2595</v>
      </c>
      <c r="C2939" s="117" t="s">
        <v>2596</v>
      </c>
      <c r="D2939" s="116" t="s">
        <v>125</v>
      </c>
      <c r="E2939" s="116" t="s">
        <v>150</v>
      </c>
      <c r="F2939" s="118">
        <v>3</v>
      </c>
      <c r="G2939" s="119">
        <v>3</v>
      </c>
      <c r="H2939" s="119">
        <v>9</v>
      </c>
    </row>
    <row r="2940" spans="1:8" ht="25.5">
      <c r="B2940" s="116" t="s">
        <v>2597</v>
      </c>
      <c r="C2940" s="117" t="s">
        <v>2598</v>
      </c>
      <c r="D2940" s="116" t="s">
        <v>125</v>
      </c>
      <c r="E2940" s="116" t="s">
        <v>150</v>
      </c>
      <c r="F2940" s="118">
        <v>0.17249999999999999</v>
      </c>
      <c r="G2940" s="119">
        <v>27.02</v>
      </c>
      <c r="H2940" s="119">
        <v>4.66</v>
      </c>
    </row>
    <row r="2941" spans="1:8">
      <c r="B2941" s="116" t="s">
        <v>2599</v>
      </c>
      <c r="C2941" s="117" t="s">
        <v>2600</v>
      </c>
      <c r="D2941" s="116" t="s">
        <v>125</v>
      </c>
      <c r="E2941" s="116" t="s">
        <v>150</v>
      </c>
      <c r="F2941" s="118">
        <v>1</v>
      </c>
      <c r="G2941" s="119">
        <v>14.65</v>
      </c>
      <c r="H2941" s="119">
        <v>14.65</v>
      </c>
    </row>
    <row r="2942" spans="1:8">
      <c r="B2942" s="103"/>
      <c r="C2942" s="103"/>
      <c r="D2942" s="103"/>
      <c r="E2942" s="103"/>
      <c r="F2942" s="408" t="s">
        <v>831</v>
      </c>
      <c r="G2942" s="408"/>
      <c r="H2942" s="120">
        <v>28.31</v>
      </c>
    </row>
    <row r="2943" spans="1:8" ht="12.75" customHeight="1">
      <c r="B2943" s="407" t="s">
        <v>834</v>
      </c>
      <c r="C2943" s="407"/>
      <c r="D2943" s="102" t="s">
        <v>806</v>
      </c>
      <c r="E2943" s="102" t="s">
        <v>807</v>
      </c>
      <c r="F2943" s="102" t="s">
        <v>808</v>
      </c>
      <c r="G2943" s="102" t="s">
        <v>809</v>
      </c>
      <c r="H2943" s="102" t="s">
        <v>810</v>
      </c>
    </row>
    <row r="2944" spans="1:8">
      <c r="B2944" s="116" t="s">
        <v>2116</v>
      </c>
      <c r="C2944" s="117" t="s">
        <v>838</v>
      </c>
      <c r="D2944" s="116" t="s">
        <v>125</v>
      </c>
      <c r="E2944" s="116" t="s">
        <v>127</v>
      </c>
      <c r="F2944" s="118">
        <v>0.25679999999999997</v>
      </c>
      <c r="G2944" s="119">
        <v>23.63</v>
      </c>
      <c r="H2944" s="119">
        <v>6.07</v>
      </c>
    </row>
    <row r="2945" spans="1:8">
      <c r="B2945" s="116" t="s">
        <v>2117</v>
      </c>
      <c r="C2945" s="117" t="s">
        <v>839</v>
      </c>
      <c r="D2945" s="116" t="s">
        <v>125</v>
      </c>
      <c r="E2945" s="116" t="s">
        <v>127</v>
      </c>
      <c r="F2945" s="118">
        <v>0.25679999999999997</v>
      </c>
      <c r="G2945" s="119">
        <v>30.33</v>
      </c>
      <c r="H2945" s="119">
        <v>7.79</v>
      </c>
    </row>
    <row r="2946" spans="1:8" ht="12.75" customHeight="1">
      <c r="B2946" s="103"/>
      <c r="C2946" s="103"/>
      <c r="D2946" s="103"/>
      <c r="E2946" s="103"/>
      <c r="F2946" s="408" t="s">
        <v>837</v>
      </c>
      <c r="G2946" s="408"/>
      <c r="H2946" s="120">
        <v>13.86</v>
      </c>
    </row>
    <row r="2947" spans="1:8" ht="12.75" customHeight="1">
      <c r="B2947" s="103"/>
      <c r="C2947" s="103"/>
      <c r="D2947" s="103"/>
      <c r="E2947" s="103"/>
      <c r="F2947" s="409" t="s">
        <v>585</v>
      </c>
      <c r="G2947" s="409"/>
      <c r="H2947" s="101">
        <v>42.15</v>
      </c>
    </row>
    <row r="2948" spans="1:8">
      <c r="B2948" s="142"/>
      <c r="C2948" s="142"/>
      <c r="D2948" s="142"/>
      <c r="E2948" s="142"/>
      <c r="F2948" s="410"/>
      <c r="G2948" s="410"/>
      <c r="H2948" s="410"/>
    </row>
    <row r="2949" spans="1:8" s="245" customFormat="1" ht="12.75" customHeight="1">
      <c r="A2949" s="179" t="s">
        <v>653</v>
      </c>
      <c r="B2949" s="179">
        <f>VLOOKUP(A2949,ORÇAMENTO!$A$15:$F$743,2,FALSE)</f>
        <v>89829</v>
      </c>
      <c r="C2949" s="404" t="str">
        <f>VLOOKUP(B2949,ORÇAMENTO!$B$15:$F$743,2,FALSE)</f>
        <v>TE, PVC, SERIE NORMAL, ESGOTO PREDIAL, DN 75 X 75 MM, JUNTA ELÁSTICA, FORNECIDO E INSTALADO</v>
      </c>
      <c r="D2949" s="405"/>
      <c r="E2949" s="405"/>
      <c r="F2949" s="405"/>
      <c r="G2949" s="406"/>
      <c r="H2949" s="121" t="str">
        <f>VLOOKUP(B2949,ORÇAMENTO!$B$15:$F$743,4,FALSE)</f>
        <v>UN</v>
      </c>
    </row>
    <row r="2950" spans="1:8">
      <c r="B2950" s="407" t="s">
        <v>820</v>
      </c>
      <c r="C2950" s="407"/>
      <c r="D2950" s="102" t="s">
        <v>806</v>
      </c>
      <c r="E2950" s="102" t="s">
        <v>807</v>
      </c>
      <c r="F2950" s="102" t="s">
        <v>808</v>
      </c>
      <c r="G2950" s="102" t="s">
        <v>809</v>
      </c>
      <c r="H2950" s="102" t="s">
        <v>810</v>
      </c>
    </row>
    <row r="2951" spans="1:8">
      <c r="B2951" s="116" t="s">
        <v>2601</v>
      </c>
      <c r="C2951" s="117" t="s">
        <v>2602</v>
      </c>
      <c r="D2951" s="116" t="s">
        <v>125</v>
      </c>
      <c r="E2951" s="116" t="s">
        <v>150</v>
      </c>
      <c r="F2951" s="118">
        <v>3</v>
      </c>
      <c r="G2951" s="119">
        <v>2.4900000000000002</v>
      </c>
      <c r="H2951" s="119">
        <v>7.47</v>
      </c>
    </row>
    <row r="2952" spans="1:8" ht="25.5">
      <c r="B2952" s="116" t="s">
        <v>2597</v>
      </c>
      <c r="C2952" s="117" t="s">
        <v>2598</v>
      </c>
      <c r="D2952" s="116" t="s">
        <v>125</v>
      </c>
      <c r="E2952" s="116" t="s">
        <v>150</v>
      </c>
      <c r="F2952" s="118">
        <v>0.1125</v>
      </c>
      <c r="G2952" s="119">
        <v>27.02</v>
      </c>
      <c r="H2952" s="119">
        <v>3.04</v>
      </c>
    </row>
    <row r="2953" spans="1:8">
      <c r="B2953" s="116" t="s">
        <v>2603</v>
      </c>
      <c r="C2953" s="117" t="s">
        <v>2604</v>
      </c>
      <c r="D2953" s="116" t="s">
        <v>125</v>
      </c>
      <c r="E2953" s="116" t="s">
        <v>150</v>
      </c>
      <c r="F2953" s="118">
        <v>1</v>
      </c>
      <c r="G2953" s="119">
        <v>15.21</v>
      </c>
      <c r="H2953" s="119">
        <v>15.21</v>
      </c>
    </row>
    <row r="2954" spans="1:8">
      <c r="B2954" s="103"/>
      <c r="C2954" s="103"/>
      <c r="D2954" s="103"/>
      <c r="E2954" s="103"/>
      <c r="F2954" s="408" t="s">
        <v>831</v>
      </c>
      <c r="G2954" s="408"/>
      <c r="H2954" s="120">
        <v>25.72</v>
      </c>
    </row>
    <row r="2955" spans="1:8" ht="12.75" customHeight="1">
      <c r="B2955" s="407" t="s">
        <v>834</v>
      </c>
      <c r="C2955" s="407"/>
      <c r="D2955" s="102" t="s">
        <v>806</v>
      </c>
      <c r="E2955" s="102" t="s">
        <v>807</v>
      </c>
      <c r="F2955" s="102" t="s">
        <v>808</v>
      </c>
      <c r="G2955" s="102" t="s">
        <v>809</v>
      </c>
      <c r="H2955" s="102" t="s">
        <v>810</v>
      </c>
    </row>
    <row r="2956" spans="1:8">
      <c r="B2956" s="116" t="s">
        <v>2116</v>
      </c>
      <c r="C2956" s="117" t="s">
        <v>838</v>
      </c>
      <c r="D2956" s="116" t="s">
        <v>125</v>
      </c>
      <c r="E2956" s="116" t="s">
        <v>127</v>
      </c>
      <c r="F2956" s="118">
        <v>0.1676</v>
      </c>
      <c r="G2956" s="119">
        <v>23.63</v>
      </c>
      <c r="H2956" s="119">
        <v>3.96</v>
      </c>
    </row>
    <row r="2957" spans="1:8">
      <c r="B2957" s="116" t="s">
        <v>2117</v>
      </c>
      <c r="C2957" s="117" t="s">
        <v>839</v>
      </c>
      <c r="D2957" s="116" t="s">
        <v>125</v>
      </c>
      <c r="E2957" s="116" t="s">
        <v>127</v>
      </c>
      <c r="F2957" s="118">
        <v>0.1676</v>
      </c>
      <c r="G2957" s="119">
        <v>30.33</v>
      </c>
      <c r="H2957" s="119">
        <v>5.08</v>
      </c>
    </row>
    <row r="2958" spans="1:8" ht="12.75" customHeight="1">
      <c r="B2958" s="103"/>
      <c r="C2958" s="103"/>
      <c r="D2958" s="103"/>
      <c r="E2958" s="103"/>
      <c r="F2958" s="408" t="s">
        <v>837</v>
      </c>
      <c r="G2958" s="408"/>
      <c r="H2958" s="120">
        <v>9.0399999999999991</v>
      </c>
    </row>
    <row r="2959" spans="1:8" ht="12.75" customHeight="1">
      <c r="B2959" s="103"/>
      <c r="C2959" s="103"/>
      <c r="D2959" s="103"/>
      <c r="E2959" s="103"/>
      <c r="F2959" s="409" t="s">
        <v>585</v>
      </c>
      <c r="G2959" s="409"/>
      <c r="H2959" s="101">
        <v>34.75</v>
      </c>
    </row>
    <row r="2960" spans="1:8">
      <c r="B2960" s="142"/>
      <c r="C2960" s="142"/>
      <c r="D2960" s="142"/>
      <c r="E2960" s="142"/>
      <c r="F2960" s="410"/>
      <c r="G2960" s="410"/>
      <c r="H2960" s="410"/>
    </row>
    <row r="2961" spans="1:8">
      <c r="B2961" s="142"/>
      <c r="C2961" s="142"/>
      <c r="D2961" s="142"/>
      <c r="E2961" s="142"/>
      <c r="F2961" s="410"/>
      <c r="G2961" s="410"/>
      <c r="H2961" s="410"/>
    </row>
    <row r="2962" spans="1:8" s="245" customFormat="1" ht="12.75" customHeight="1">
      <c r="A2962" s="179" t="s">
        <v>656</v>
      </c>
      <c r="B2962" s="179">
        <f>VLOOKUP(A2962,ORÇAMENTO!$A$15:$F$743,2,FALSE)</f>
        <v>89784</v>
      </c>
      <c r="C2962" s="404" t="str">
        <f>VLOOKUP(B2962,ORÇAMENTO!$B$15:$F$743,2,FALSE)</f>
        <v>TE, PVC, SERIE NORMAL, ESGOTO PREDIAL, DN 50 X 50 MM, JUNTA ELÁSTICA, FORNECIDO E INSTALADO</v>
      </c>
      <c r="D2962" s="405"/>
      <c r="E2962" s="405"/>
      <c r="F2962" s="405"/>
      <c r="G2962" s="406"/>
      <c r="H2962" s="121" t="str">
        <f>VLOOKUP(B2962,ORÇAMENTO!$B$15:$F$743,4,FALSE)</f>
        <v>UN</v>
      </c>
    </row>
    <row r="2963" spans="1:8">
      <c r="B2963" s="407" t="s">
        <v>820</v>
      </c>
      <c r="C2963" s="407"/>
      <c r="D2963" s="102" t="s">
        <v>806</v>
      </c>
      <c r="E2963" s="102" t="s">
        <v>807</v>
      </c>
      <c r="F2963" s="102" t="s">
        <v>808</v>
      </c>
      <c r="G2963" s="102" t="s">
        <v>809</v>
      </c>
      <c r="H2963" s="102" t="s">
        <v>810</v>
      </c>
    </row>
    <row r="2964" spans="1:8">
      <c r="B2964" s="116" t="s">
        <v>2605</v>
      </c>
      <c r="C2964" s="117" t="s">
        <v>2606</v>
      </c>
      <c r="D2964" s="116" t="s">
        <v>125</v>
      </c>
      <c r="E2964" s="116" t="s">
        <v>150</v>
      </c>
      <c r="F2964" s="118">
        <v>3</v>
      </c>
      <c r="G2964" s="119">
        <v>1.69</v>
      </c>
      <c r="H2964" s="119">
        <v>5.07</v>
      </c>
    </row>
    <row r="2965" spans="1:8" ht="25.5">
      <c r="B2965" s="116" t="s">
        <v>2597</v>
      </c>
      <c r="C2965" s="117" t="s">
        <v>2598</v>
      </c>
      <c r="D2965" s="116" t="s">
        <v>125</v>
      </c>
      <c r="E2965" s="116" t="s">
        <v>150</v>
      </c>
      <c r="F2965" s="118">
        <v>7.4999999999999997E-2</v>
      </c>
      <c r="G2965" s="119">
        <v>27.02</v>
      </c>
      <c r="H2965" s="119">
        <v>2.0299999999999998</v>
      </c>
    </row>
    <row r="2966" spans="1:8">
      <c r="B2966" s="116" t="s">
        <v>2607</v>
      </c>
      <c r="C2966" s="117" t="s">
        <v>2608</v>
      </c>
      <c r="D2966" s="116" t="s">
        <v>125</v>
      </c>
      <c r="E2966" s="116" t="s">
        <v>150</v>
      </c>
      <c r="F2966" s="118">
        <v>1</v>
      </c>
      <c r="G2966" s="119">
        <v>6.88</v>
      </c>
      <c r="H2966" s="119">
        <v>6.88</v>
      </c>
    </row>
    <row r="2967" spans="1:8">
      <c r="B2967" s="103"/>
      <c r="C2967" s="103"/>
      <c r="D2967" s="103"/>
      <c r="E2967" s="103"/>
      <c r="F2967" s="408" t="s">
        <v>831</v>
      </c>
      <c r="G2967" s="408"/>
      <c r="H2967" s="120">
        <v>13.98</v>
      </c>
    </row>
    <row r="2968" spans="1:8" ht="12.75" customHeight="1">
      <c r="B2968" s="407" t="s">
        <v>834</v>
      </c>
      <c r="C2968" s="407"/>
      <c r="D2968" s="102" t="s">
        <v>806</v>
      </c>
      <c r="E2968" s="102" t="s">
        <v>807</v>
      </c>
      <c r="F2968" s="102" t="s">
        <v>808</v>
      </c>
      <c r="G2968" s="102" t="s">
        <v>809</v>
      </c>
      <c r="H2968" s="102" t="s">
        <v>810</v>
      </c>
    </row>
    <row r="2969" spans="1:8">
      <c r="B2969" s="116" t="s">
        <v>2116</v>
      </c>
      <c r="C2969" s="117" t="s">
        <v>838</v>
      </c>
      <c r="D2969" s="116" t="s">
        <v>125</v>
      </c>
      <c r="E2969" s="116" t="s">
        <v>127</v>
      </c>
      <c r="F2969" s="118">
        <v>0.18390000000000001</v>
      </c>
      <c r="G2969" s="119">
        <v>23.63</v>
      </c>
      <c r="H2969" s="119">
        <v>4.3499999999999996</v>
      </c>
    </row>
    <row r="2970" spans="1:8">
      <c r="B2970" s="116" t="s">
        <v>2117</v>
      </c>
      <c r="C2970" s="117" t="s">
        <v>839</v>
      </c>
      <c r="D2970" s="116" t="s">
        <v>125</v>
      </c>
      <c r="E2970" s="116" t="s">
        <v>127</v>
      </c>
      <c r="F2970" s="118">
        <v>0.18390000000000001</v>
      </c>
      <c r="G2970" s="119">
        <v>30.33</v>
      </c>
      <c r="H2970" s="119">
        <v>5.58</v>
      </c>
    </row>
    <row r="2971" spans="1:8" ht="12.75" customHeight="1">
      <c r="B2971" s="103"/>
      <c r="C2971" s="103"/>
      <c r="D2971" s="103"/>
      <c r="E2971" s="103"/>
      <c r="F2971" s="408" t="s">
        <v>837</v>
      </c>
      <c r="G2971" s="408"/>
      <c r="H2971" s="120">
        <v>9.93</v>
      </c>
    </row>
    <row r="2972" spans="1:8" ht="12.75" customHeight="1">
      <c r="B2972" s="103"/>
      <c r="C2972" s="103"/>
      <c r="D2972" s="103"/>
      <c r="E2972" s="103"/>
      <c r="F2972" s="409" t="s">
        <v>585</v>
      </c>
      <c r="G2972" s="409"/>
      <c r="H2972" s="101">
        <v>23.88</v>
      </c>
    </row>
    <row r="2973" spans="1:8">
      <c r="B2973" s="142"/>
      <c r="C2973" s="142"/>
      <c r="D2973" s="142"/>
      <c r="E2973" s="142"/>
      <c r="F2973" s="410"/>
      <c r="G2973" s="410"/>
      <c r="H2973" s="410"/>
    </row>
    <row r="2974" spans="1:8" s="245" customFormat="1" ht="12.75" customHeight="1">
      <c r="A2974" s="179" t="s">
        <v>658</v>
      </c>
      <c r="B2974" s="179">
        <f>VLOOKUP(A2974,ORÇAMENTO!$A$15:$F$743,2,FALSE)</f>
        <v>104356</v>
      </c>
      <c r="C2974" s="404" t="str">
        <f>VLOOKUP(B2974,ORÇAMENTO!$B$15:$F$743,2,FALSE)</f>
        <v>TERMINAL DE VENTILAÇÃO, PVC, SÉRIE NORMAL, ESGOTO PREDIAL, DN 100 MM, JUNTA SOLDÁVEL, FORNECIDO E INSTALADO</v>
      </c>
      <c r="D2974" s="405"/>
      <c r="E2974" s="405"/>
      <c r="F2974" s="405"/>
      <c r="G2974" s="406"/>
      <c r="H2974" s="121" t="str">
        <f>VLOOKUP(B2974,ORÇAMENTO!$B$15:$F$743,4,FALSE)</f>
        <v>UN</v>
      </c>
    </row>
    <row r="2975" spans="1:8">
      <c r="B2975" s="407" t="s">
        <v>820</v>
      </c>
      <c r="C2975" s="407"/>
      <c r="D2975" s="102" t="s">
        <v>806</v>
      </c>
      <c r="E2975" s="102" t="s">
        <v>807</v>
      </c>
      <c r="F2975" s="102" t="s">
        <v>808</v>
      </c>
      <c r="G2975" s="102" t="s">
        <v>809</v>
      </c>
      <c r="H2975" s="102" t="s">
        <v>810</v>
      </c>
    </row>
    <row r="2976" spans="1:8">
      <c r="B2976" s="116" t="s">
        <v>2440</v>
      </c>
      <c r="C2976" s="117" t="s">
        <v>2441</v>
      </c>
      <c r="D2976" s="116" t="s">
        <v>125</v>
      </c>
      <c r="E2976" s="116" t="s">
        <v>150</v>
      </c>
      <c r="F2976" s="118">
        <v>2.4500000000000001E-2</v>
      </c>
      <c r="G2976" s="119">
        <v>65.48</v>
      </c>
      <c r="H2976" s="119">
        <v>1.6</v>
      </c>
    </row>
    <row r="2977" spans="1:8">
      <c r="B2977" s="116" t="s">
        <v>925</v>
      </c>
      <c r="C2977" s="117" t="s">
        <v>926</v>
      </c>
      <c r="D2977" s="116" t="s">
        <v>125</v>
      </c>
      <c r="E2977" s="116" t="s">
        <v>150</v>
      </c>
      <c r="F2977" s="118">
        <v>5.4000000000000003E-3</v>
      </c>
      <c r="G2977" s="119">
        <v>2.5099999999999998</v>
      </c>
      <c r="H2977" s="119">
        <v>0.01</v>
      </c>
    </row>
    <row r="2978" spans="1:8">
      <c r="B2978" s="116" t="s">
        <v>2442</v>
      </c>
      <c r="C2978" s="117" t="s">
        <v>2443</v>
      </c>
      <c r="D2978" s="116" t="s">
        <v>125</v>
      </c>
      <c r="E2978" s="116" t="s">
        <v>150</v>
      </c>
      <c r="F2978" s="118">
        <v>0.04</v>
      </c>
      <c r="G2978" s="119">
        <v>74.180000000000007</v>
      </c>
      <c r="H2978" s="119">
        <v>2.97</v>
      </c>
    </row>
    <row r="2979" spans="1:8">
      <c r="B2979" s="116" t="s">
        <v>2609</v>
      </c>
      <c r="C2979" s="117" t="s">
        <v>2610</v>
      </c>
      <c r="D2979" s="116" t="s">
        <v>125</v>
      </c>
      <c r="E2979" s="116" t="s">
        <v>150</v>
      </c>
      <c r="F2979" s="118">
        <v>1</v>
      </c>
      <c r="G2979" s="119">
        <v>20.079999999999998</v>
      </c>
      <c r="H2979" s="119">
        <v>20.079999999999998</v>
      </c>
    </row>
    <row r="2980" spans="1:8">
      <c r="B2980" s="103"/>
      <c r="C2980" s="103"/>
      <c r="D2980" s="103"/>
      <c r="E2980" s="103"/>
      <c r="F2980" s="408" t="s">
        <v>831</v>
      </c>
      <c r="G2980" s="408"/>
      <c r="H2980" s="120">
        <v>24.66</v>
      </c>
    </row>
    <row r="2981" spans="1:8" ht="12.75" customHeight="1">
      <c r="B2981" s="407" t="s">
        <v>834</v>
      </c>
      <c r="C2981" s="407"/>
      <c r="D2981" s="102" t="s">
        <v>806</v>
      </c>
      <c r="E2981" s="102" t="s">
        <v>807</v>
      </c>
      <c r="F2981" s="102" t="s">
        <v>808</v>
      </c>
      <c r="G2981" s="102" t="s">
        <v>809</v>
      </c>
      <c r="H2981" s="102" t="s">
        <v>810</v>
      </c>
    </row>
    <row r="2982" spans="1:8">
      <c r="B2982" s="116" t="s">
        <v>2116</v>
      </c>
      <c r="C2982" s="117" t="s">
        <v>838</v>
      </c>
      <c r="D2982" s="116" t="s">
        <v>125</v>
      </c>
      <c r="E2982" s="116" t="s">
        <v>127</v>
      </c>
      <c r="F2982" s="118">
        <v>7.2400000000000006E-2</v>
      </c>
      <c r="G2982" s="119">
        <v>23.63</v>
      </c>
      <c r="H2982" s="119">
        <v>1.71</v>
      </c>
    </row>
    <row r="2983" spans="1:8">
      <c r="B2983" s="116" t="s">
        <v>2117</v>
      </c>
      <c r="C2983" s="117" t="s">
        <v>839</v>
      </c>
      <c r="D2983" s="116" t="s">
        <v>125</v>
      </c>
      <c r="E2983" s="116" t="s">
        <v>127</v>
      </c>
      <c r="F2983" s="118">
        <v>7.2400000000000006E-2</v>
      </c>
      <c r="G2983" s="119">
        <v>30.33</v>
      </c>
      <c r="H2983" s="119">
        <v>2.2000000000000002</v>
      </c>
    </row>
    <row r="2984" spans="1:8" ht="12.75" customHeight="1">
      <c r="B2984" s="103"/>
      <c r="C2984" s="103"/>
      <c r="D2984" s="103"/>
      <c r="E2984" s="103"/>
      <c r="F2984" s="408" t="s">
        <v>837</v>
      </c>
      <c r="G2984" s="408"/>
      <c r="H2984" s="120">
        <v>3.91</v>
      </c>
    </row>
    <row r="2985" spans="1:8" ht="12.75" customHeight="1">
      <c r="B2985" s="103"/>
      <c r="C2985" s="103"/>
      <c r="D2985" s="103"/>
      <c r="E2985" s="103"/>
      <c r="F2985" s="409" t="s">
        <v>585</v>
      </c>
      <c r="G2985" s="409"/>
      <c r="H2985" s="101">
        <v>28.55</v>
      </c>
    </row>
    <row r="2986" spans="1:8">
      <c r="B2986" s="142"/>
      <c r="C2986" s="142"/>
      <c r="D2986" s="142"/>
      <c r="E2986" s="142"/>
      <c r="F2986" s="410"/>
      <c r="G2986" s="410"/>
      <c r="H2986" s="410"/>
    </row>
    <row r="2987" spans="1:8" s="245" customFormat="1" ht="12.75" customHeight="1">
      <c r="A2987" s="179" t="s">
        <v>660</v>
      </c>
      <c r="B2987" s="179">
        <f>VLOOKUP(A2987,ORÇAMENTO!$A$15:$F$743,2,FALSE)</f>
        <v>104348</v>
      </c>
      <c r="C2987" s="404" t="str">
        <f>VLOOKUP(B2987,ORÇAMENTO!$B$15:$F$743,2,FALSE)</f>
        <v>TERMINAL DE VENTILAÇÃO, PVC, SÉRIE NORMAL, ESGOTO PREDIAL, DN 50 MM, JUNTA SOLDÁVEL, FORNECIDO E INSTALADO</v>
      </c>
      <c r="D2987" s="405"/>
      <c r="E2987" s="405"/>
      <c r="F2987" s="405"/>
      <c r="G2987" s="406"/>
      <c r="H2987" s="121" t="str">
        <f>VLOOKUP(B2987,ORÇAMENTO!$B$15:$F$743,4,FALSE)</f>
        <v>UN</v>
      </c>
    </row>
    <row r="2988" spans="1:8">
      <c r="B2988" s="407" t="s">
        <v>820</v>
      </c>
      <c r="C2988" s="407"/>
      <c r="D2988" s="102" t="s">
        <v>806</v>
      </c>
      <c r="E2988" s="102" t="s">
        <v>807</v>
      </c>
      <c r="F2988" s="102" t="s">
        <v>808</v>
      </c>
      <c r="G2988" s="102" t="s">
        <v>809</v>
      </c>
      <c r="H2988" s="102" t="s">
        <v>810</v>
      </c>
    </row>
    <row r="2989" spans="1:8">
      <c r="B2989" s="116" t="s">
        <v>2440</v>
      </c>
      <c r="C2989" s="117" t="s">
        <v>2441</v>
      </c>
      <c r="D2989" s="116" t="s">
        <v>125</v>
      </c>
      <c r="E2989" s="116" t="s">
        <v>150</v>
      </c>
      <c r="F2989" s="118">
        <v>7.3000000000000001E-3</v>
      </c>
      <c r="G2989" s="119">
        <v>65.48</v>
      </c>
      <c r="H2989" s="119">
        <v>0.48</v>
      </c>
    </row>
    <row r="2990" spans="1:8">
      <c r="B2990" s="116" t="s">
        <v>925</v>
      </c>
      <c r="C2990" s="117" t="s">
        <v>926</v>
      </c>
      <c r="D2990" s="116" t="s">
        <v>125</v>
      </c>
      <c r="E2990" s="116" t="s">
        <v>150</v>
      </c>
      <c r="F2990" s="118">
        <v>8.0000000000000002E-3</v>
      </c>
      <c r="G2990" s="119">
        <v>2.5099999999999998</v>
      </c>
      <c r="H2990" s="119">
        <v>0.02</v>
      </c>
    </row>
    <row r="2991" spans="1:8">
      <c r="B2991" s="116" t="s">
        <v>2442</v>
      </c>
      <c r="C2991" s="117" t="s">
        <v>2443</v>
      </c>
      <c r="D2991" s="116" t="s">
        <v>125</v>
      </c>
      <c r="E2991" s="116" t="s">
        <v>150</v>
      </c>
      <c r="F2991" s="118">
        <v>1.0999999999999999E-2</v>
      </c>
      <c r="G2991" s="119">
        <v>74.180000000000007</v>
      </c>
      <c r="H2991" s="119">
        <v>0.82</v>
      </c>
    </row>
    <row r="2992" spans="1:8">
      <c r="B2992" s="116" t="s">
        <v>2611</v>
      </c>
      <c r="C2992" s="117" t="s">
        <v>2612</v>
      </c>
      <c r="D2992" s="116" t="s">
        <v>125</v>
      </c>
      <c r="E2992" s="116" t="s">
        <v>150</v>
      </c>
      <c r="F2992" s="118">
        <v>1</v>
      </c>
      <c r="G2992" s="119">
        <v>8.36</v>
      </c>
      <c r="H2992" s="119">
        <v>8.36</v>
      </c>
    </row>
    <row r="2993" spans="1:8">
      <c r="B2993" s="103"/>
      <c r="C2993" s="103"/>
      <c r="D2993" s="103"/>
      <c r="E2993" s="103"/>
      <c r="F2993" s="408" t="s">
        <v>831</v>
      </c>
      <c r="G2993" s="408"/>
      <c r="H2993" s="120">
        <v>9.68</v>
      </c>
    </row>
    <row r="2994" spans="1:8" ht="12.75" customHeight="1">
      <c r="B2994" s="407" t="s">
        <v>834</v>
      </c>
      <c r="C2994" s="407"/>
      <c r="D2994" s="102" t="s">
        <v>806</v>
      </c>
      <c r="E2994" s="102" t="s">
        <v>807</v>
      </c>
      <c r="F2994" s="102" t="s">
        <v>808</v>
      </c>
      <c r="G2994" s="102" t="s">
        <v>809</v>
      </c>
      <c r="H2994" s="102" t="s">
        <v>810</v>
      </c>
    </row>
    <row r="2995" spans="1:8">
      <c r="B2995" s="116" t="s">
        <v>2116</v>
      </c>
      <c r="C2995" s="117" t="s">
        <v>838</v>
      </c>
      <c r="D2995" s="116" t="s">
        <v>125</v>
      </c>
      <c r="E2995" s="116" t="s">
        <v>127</v>
      </c>
      <c r="F2995" s="118">
        <v>1.14E-2</v>
      </c>
      <c r="G2995" s="119">
        <v>23.63</v>
      </c>
      <c r="H2995" s="119">
        <v>0.27</v>
      </c>
    </row>
    <row r="2996" spans="1:8">
      <c r="B2996" s="116" t="s">
        <v>2117</v>
      </c>
      <c r="C2996" s="117" t="s">
        <v>839</v>
      </c>
      <c r="D2996" s="116" t="s">
        <v>125</v>
      </c>
      <c r="E2996" s="116" t="s">
        <v>127</v>
      </c>
      <c r="F2996" s="118">
        <v>1.14E-2</v>
      </c>
      <c r="G2996" s="119">
        <v>30.33</v>
      </c>
      <c r="H2996" s="119">
        <v>0.35</v>
      </c>
    </row>
    <row r="2997" spans="1:8" ht="12.75" customHeight="1">
      <c r="B2997" s="103"/>
      <c r="C2997" s="103"/>
      <c r="D2997" s="103"/>
      <c r="E2997" s="103"/>
      <c r="F2997" s="408" t="s">
        <v>837</v>
      </c>
      <c r="G2997" s="408"/>
      <c r="H2997" s="120">
        <v>0.62</v>
      </c>
    </row>
    <row r="2998" spans="1:8" ht="12.75" customHeight="1">
      <c r="B2998" s="103"/>
      <c r="C2998" s="103"/>
      <c r="D2998" s="103"/>
      <c r="E2998" s="103"/>
      <c r="F2998" s="409" t="s">
        <v>585</v>
      </c>
      <c r="G2998" s="409"/>
      <c r="H2998" s="101">
        <v>10.26</v>
      </c>
    </row>
    <row r="2999" spans="1:8">
      <c r="B2999" s="142"/>
      <c r="C2999" s="142"/>
      <c r="D2999" s="142"/>
      <c r="E2999" s="142"/>
      <c r="F2999" s="410"/>
      <c r="G2999" s="410"/>
      <c r="H2999" s="410"/>
    </row>
    <row r="3000" spans="1:8" s="245" customFormat="1" ht="12.75" customHeight="1">
      <c r="A3000" s="179" t="s">
        <v>662</v>
      </c>
      <c r="B3000" s="179">
        <f>VLOOKUP(A3000,ORÇAMENTO!$A$15:$F$743,2,FALSE)</f>
        <v>104170</v>
      </c>
      <c r="C3000" s="404" t="str">
        <f>VLOOKUP(B3000,ORÇAMENTO!$B$15:$F$743,2,FALSE)</f>
        <v>LUVA SIMPLES, PVC, SERIE R, ÁGUA PLUVIAL, DN 150 MM, JUNTA ELÁSTICA, FORNECIDO E INSTALADO EM RAMAL DE ENCAMINHAMENTO. AF_06/2022</v>
      </c>
      <c r="D3000" s="405"/>
      <c r="E3000" s="405"/>
      <c r="F3000" s="405"/>
      <c r="G3000" s="406"/>
      <c r="H3000" s="121" t="str">
        <f>VLOOKUP(B3000,ORÇAMENTO!$B$15:$F$743,4,FALSE)</f>
        <v>UN</v>
      </c>
    </row>
    <row r="3001" spans="1:8">
      <c r="B3001" s="407" t="s">
        <v>820</v>
      </c>
      <c r="C3001" s="407"/>
      <c r="D3001" s="102" t="s">
        <v>806</v>
      </c>
      <c r="E3001" s="102" t="s">
        <v>807</v>
      </c>
      <c r="F3001" s="102" t="s">
        <v>808</v>
      </c>
      <c r="G3001" s="102" t="s">
        <v>809</v>
      </c>
      <c r="H3001" s="102" t="s">
        <v>810</v>
      </c>
    </row>
    <row r="3002" spans="1:8">
      <c r="B3002" s="116" t="s">
        <v>2440</v>
      </c>
      <c r="C3002" s="117" t="s">
        <v>2441</v>
      </c>
      <c r="D3002" s="116" t="s">
        <v>125</v>
      </c>
      <c r="E3002" s="116" t="s">
        <v>150</v>
      </c>
      <c r="F3002" s="118">
        <v>3.0599999999999999E-2</v>
      </c>
      <c r="G3002" s="119">
        <v>65.48</v>
      </c>
      <c r="H3002" s="119">
        <v>2</v>
      </c>
    </row>
    <row r="3003" spans="1:8">
      <c r="B3003" s="116" t="s">
        <v>930</v>
      </c>
      <c r="C3003" s="117" t="s">
        <v>931</v>
      </c>
      <c r="D3003" s="116" t="s">
        <v>125</v>
      </c>
      <c r="E3003" s="116" t="s">
        <v>150</v>
      </c>
      <c r="F3003" s="118">
        <v>1</v>
      </c>
      <c r="G3003" s="119">
        <v>12.18</v>
      </c>
      <c r="H3003" s="119">
        <v>12.18</v>
      </c>
    </row>
    <row r="3004" spans="1:8">
      <c r="B3004" s="116" t="s">
        <v>2613</v>
      </c>
      <c r="C3004" s="117" t="s">
        <v>2614</v>
      </c>
      <c r="D3004" s="116" t="s">
        <v>125</v>
      </c>
      <c r="E3004" s="116" t="s">
        <v>150</v>
      </c>
      <c r="F3004" s="118">
        <v>1</v>
      </c>
      <c r="G3004" s="119">
        <v>35.85</v>
      </c>
      <c r="H3004" s="119">
        <v>35.85</v>
      </c>
    </row>
    <row r="3005" spans="1:8" ht="25.5">
      <c r="B3005" s="116" t="s">
        <v>2597</v>
      </c>
      <c r="C3005" s="117" t="s">
        <v>2598</v>
      </c>
      <c r="D3005" s="116" t="s">
        <v>125</v>
      </c>
      <c r="E3005" s="116" t="s">
        <v>150</v>
      </c>
      <c r="F3005" s="118">
        <v>8.7499999999999994E-2</v>
      </c>
      <c r="G3005" s="119">
        <v>27.02</v>
      </c>
      <c r="H3005" s="119">
        <v>2.36</v>
      </c>
    </row>
    <row r="3006" spans="1:8">
      <c r="B3006" s="116" t="s">
        <v>2442</v>
      </c>
      <c r="C3006" s="117" t="s">
        <v>2443</v>
      </c>
      <c r="D3006" s="116" t="s">
        <v>125</v>
      </c>
      <c r="E3006" s="116" t="s">
        <v>150</v>
      </c>
      <c r="F3006" s="118">
        <v>0.05</v>
      </c>
      <c r="G3006" s="119">
        <v>74.180000000000007</v>
      </c>
      <c r="H3006" s="119">
        <v>3.71</v>
      </c>
    </row>
    <row r="3007" spans="1:8">
      <c r="B3007" s="103"/>
      <c r="C3007" s="103"/>
      <c r="D3007" s="103"/>
      <c r="E3007" s="103"/>
      <c r="F3007" s="408" t="s">
        <v>831</v>
      </c>
      <c r="G3007" s="408"/>
      <c r="H3007" s="120">
        <v>56.1</v>
      </c>
    </row>
    <row r="3008" spans="1:8" ht="12.75" customHeight="1">
      <c r="B3008" s="407" t="s">
        <v>834</v>
      </c>
      <c r="C3008" s="407"/>
      <c r="D3008" s="102" t="s">
        <v>806</v>
      </c>
      <c r="E3008" s="102" t="s">
        <v>807</v>
      </c>
      <c r="F3008" s="102" t="s">
        <v>808</v>
      </c>
      <c r="G3008" s="102" t="s">
        <v>809</v>
      </c>
      <c r="H3008" s="102" t="s">
        <v>810</v>
      </c>
    </row>
    <row r="3009" spans="1:8">
      <c r="B3009" s="116" t="s">
        <v>2116</v>
      </c>
      <c r="C3009" s="117" t="s">
        <v>838</v>
      </c>
      <c r="D3009" s="116" t="s">
        <v>125</v>
      </c>
      <c r="E3009" s="116" t="s">
        <v>127</v>
      </c>
      <c r="F3009" s="118">
        <v>0.1734</v>
      </c>
      <c r="G3009" s="119">
        <v>23.63</v>
      </c>
      <c r="H3009" s="119">
        <v>4.0999999999999996</v>
      </c>
    </row>
    <row r="3010" spans="1:8">
      <c r="B3010" s="116" t="s">
        <v>2117</v>
      </c>
      <c r="C3010" s="117" t="s">
        <v>839</v>
      </c>
      <c r="D3010" s="116" t="s">
        <v>125</v>
      </c>
      <c r="E3010" s="116" t="s">
        <v>127</v>
      </c>
      <c r="F3010" s="118">
        <v>0.1734</v>
      </c>
      <c r="G3010" s="119">
        <v>30.33</v>
      </c>
      <c r="H3010" s="119">
        <v>5.26</v>
      </c>
    </row>
    <row r="3011" spans="1:8" ht="12.75" customHeight="1">
      <c r="B3011" s="103"/>
      <c r="C3011" s="103"/>
      <c r="D3011" s="103"/>
      <c r="E3011" s="103"/>
      <c r="F3011" s="408" t="s">
        <v>837</v>
      </c>
      <c r="G3011" s="408"/>
      <c r="H3011" s="120">
        <v>9.36</v>
      </c>
    </row>
    <row r="3012" spans="1:8" ht="12.75" customHeight="1">
      <c r="B3012" s="103"/>
      <c r="C3012" s="103"/>
      <c r="D3012" s="103"/>
      <c r="E3012" s="103"/>
      <c r="F3012" s="409" t="s">
        <v>585</v>
      </c>
      <c r="G3012" s="409"/>
      <c r="H3012" s="101">
        <v>65.430000000000007</v>
      </c>
    </row>
    <row r="3013" spans="1:8">
      <c r="B3013" s="142"/>
      <c r="C3013" s="142"/>
      <c r="D3013" s="142"/>
      <c r="E3013" s="142"/>
      <c r="F3013" s="410"/>
      <c r="G3013" s="410"/>
      <c r="H3013" s="410"/>
    </row>
    <row r="3014" spans="1:8" s="245" customFormat="1" ht="12.75" customHeight="1">
      <c r="A3014" s="179" t="s">
        <v>664</v>
      </c>
      <c r="B3014" s="179">
        <f>VLOOKUP(A3014,ORÇAMENTO!$A$15:$F$743,2,FALSE)</f>
        <v>89554</v>
      </c>
      <c r="C3014" s="404" t="str">
        <f>VLOOKUP(B3014,ORÇAMENTO!$B$15:$F$743,2,FALSE)</f>
        <v>LUVA SIMPLES, PVC, SERIE R, ESGOTO, DN 100 MM, JUNTA ELÁSTICA, FORNECIDO E INSTALADO</v>
      </c>
      <c r="D3014" s="405"/>
      <c r="E3014" s="405"/>
      <c r="F3014" s="405"/>
      <c r="G3014" s="406"/>
      <c r="H3014" s="121" t="str">
        <f>VLOOKUP(B3014,ORÇAMENTO!$B$15:$F$743,4,FALSE)</f>
        <v>UN</v>
      </c>
    </row>
    <row r="3015" spans="1:8">
      <c r="B3015" s="407" t="s">
        <v>820</v>
      </c>
      <c r="C3015" s="407"/>
      <c r="D3015" s="102" t="s">
        <v>806</v>
      </c>
      <c r="E3015" s="102" t="s">
        <v>807</v>
      </c>
      <c r="F3015" s="102" t="s">
        <v>808</v>
      </c>
      <c r="G3015" s="102" t="s">
        <v>809</v>
      </c>
      <c r="H3015" s="102" t="s">
        <v>810</v>
      </c>
    </row>
    <row r="3016" spans="1:8">
      <c r="B3016" s="116" t="s">
        <v>2440</v>
      </c>
      <c r="C3016" s="117" t="s">
        <v>2441</v>
      </c>
      <c r="D3016" s="116" t="s">
        <v>125</v>
      </c>
      <c r="E3016" s="116" t="s">
        <v>150</v>
      </c>
      <c r="F3016" s="118">
        <v>2.4500000000000001E-2</v>
      </c>
      <c r="G3016" s="119">
        <v>65.48</v>
      </c>
      <c r="H3016" s="119">
        <v>1.6</v>
      </c>
    </row>
    <row r="3017" spans="1:8">
      <c r="B3017" s="116" t="s">
        <v>932</v>
      </c>
      <c r="C3017" s="117" t="s">
        <v>933</v>
      </c>
      <c r="D3017" s="116" t="s">
        <v>125</v>
      </c>
      <c r="E3017" s="116" t="s">
        <v>150</v>
      </c>
      <c r="F3017" s="118">
        <v>1</v>
      </c>
      <c r="G3017" s="119">
        <v>3.52</v>
      </c>
      <c r="H3017" s="119">
        <v>3.52</v>
      </c>
    </row>
    <row r="3018" spans="1:8">
      <c r="B3018" s="116" t="s">
        <v>925</v>
      </c>
      <c r="C3018" s="117" t="s">
        <v>926</v>
      </c>
      <c r="D3018" s="116" t="s">
        <v>125</v>
      </c>
      <c r="E3018" s="116" t="s">
        <v>150</v>
      </c>
      <c r="F3018" s="118">
        <v>3.5999999999999997E-2</v>
      </c>
      <c r="G3018" s="119">
        <v>2.5099999999999998</v>
      </c>
      <c r="H3018" s="119">
        <v>0.09</v>
      </c>
    </row>
    <row r="3019" spans="1:8">
      <c r="B3019" s="116" t="s">
        <v>2615</v>
      </c>
      <c r="C3019" s="117" t="s">
        <v>2616</v>
      </c>
      <c r="D3019" s="116" t="s">
        <v>125</v>
      </c>
      <c r="E3019" s="116" t="s">
        <v>150</v>
      </c>
      <c r="F3019" s="118">
        <v>1</v>
      </c>
      <c r="G3019" s="119">
        <v>12.43</v>
      </c>
      <c r="H3019" s="119">
        <v>12.43</v>
      </c>
    </row>
    <row r="3020" spans="1:8" ht="25.5">
      <c r="B3020" s="116" t="s">
        <v>2597</v>
      </c>
      <c r="C3020" s="117" t="s">
        <v>2598</v>
      </c>
      <c r="D3020" s="116" t="s">
        <v>125</v>
      </c>
      <c r="E3020" s="116" t="s">
        <v>150</v>
      </c>
      <c r="F3020" s="118">
        <v>5.7500000000000002E-2</v>
      </c>
      <c r="G3020" s="119">
        <v>27.02</v>
      </c>
      <c r="H3020" s="119">
        <v>1.55</v>
      </c>
    </row>
    <row r="3021" spans="1:8">
      <c r="B3021" s="116" t="s">
        <v>2442</v>
      </c>
      <c r="C3021" s="117" t="s">
        <v>2443</v>
      </c>
      <c r="D3021" s="116" t="s">
        <v>125</v>
      </c>
      <c r="E3021" s="116" t="s">
        <v>150</v>
      </c>
      <c r="F3021" s="118">
        <v>0.04</v>
      </c>
      <c r="G3021" s="119">
        <v>74.180000000000007</v>
      </c>
      <c r="H3021" s="119">
        <v>2.97</v>
      </c>
    </row>
    <row r="3022" spans="1:8">
      <c r="B3022" s="103"/>
      <c r="C3022" s="103"/>
      <c r="D3022" s="103"/>
      <c r="E3022" s="103"/>
      <c r="F3022" s="408" t="s">
        <v>831</v>
      </c>
      <c r="G3022" s="408"/>
      <c r="H3022" s="120">
        <v>22.16</v>
      </c>
    </row>
    <row r="3023" spans="1:8" ht="12.75" customHeight="1">
      <c r="B3023" s="407" t="s">
        <v>834</v>
      </c>
      <c r="C3023" s="407"/>
      <c r="D3023" s="102" t="s">
        <v>806</v>
      </c>
      <c r="E3023" s="102" t="s">
        <v>807</v>
      </c>
      <c r="F3023" s="102" t="s">
        <v>808</v>
      </c>
      <c r="G3023" s="102" t="s">
        <v>809</v>
      </c>
      <c r="H3023" s="102" t="s">
        <v>810</v>
      </c>
    </row>
    <row r="3024" spans="1:8">
      <c r="B3024" s="116" t="s">
        <v>2116</v>
      </c>
      <c r="C3024" s="117" t="s">
        <v>838</v>
      </c>
      <c r="D3024" s="116" t="s">
        <v>125</v>
      </c>
      <c r="E3024" s="116" t="s">
        <v>127</v>
      </c>
      <c r="F3024" s="118">
        <v>8.5800000000000001E-2</v>
      </c>
      <c r="G3024" s="119">
        <v>23.63</v>
      </c>
      <c r="H3024" s="119">
        <v>2.0299999999999998</v>
      </c>
    </row>
    <row r="3025" spans="1:8">
      <c r="B3025" s="116" t="s">
        <v>2117</v>
      </c>
      <c r="C3025" s="117" t="s">
        <v>839</v>
      </c>
      <c r="D3025" s="116" t="s">
        <v>125</v>
      </c>
      <c r="E3025" s="116" t="s">
        <v>127</v>
      </c>
      <c r="F3025" s="118">
        <v>8.5800000000000001E-2</v>
      </c>
      <c r="G3025" s="119">
        <v>30.33</v>
      </c>
      <c r="H3025" s="119">
        <v>2.6</v>
      </c>
    </row>
    <row r="3026" spans="1:8" ht="12.75" customHeight="1">
      <c r="B3026" s="103"/>
      <c r="C3026" s="103"/>
      <c r="D3026" s="103"/>
      <c r="E3026" s="103"/>
      <c r="F3026" s="408" t="s">
        <v>837</v>
      </c>
      <c r="G3026" s="408"/>
      <c r="H3026" s="120">
        <v>4.63</v>
      </c>
    </row>
    <row r="3027" spans="1:8" ht="12.75" customHeight="1">
      <c r="B3027" s="103"/>
      <c r="C3027" s="103"/>
      <c r="D3027" s="103"/>
      <c r="E3027" s="103"/>
      <c r="F3027" s="409" t="s">
        <v>585</v>
      </c>
      <c r="G3027" s="409"/>
      <c r="H3027" s="101">
        <v>26.77</v>
      </c>
    </row>
    <row r="3028" spans="1:8">
      <c r="B3028" s="142"/>
      <c r="C3028" s="142"/>
      <c r="D3028" s="142"/>
      <c r="E3028" s="142"/>
      <c r="F3028" s="410"/>
      <c r="G3028" s="410"/>
      <c r="H3028" s="410"/>
    </row>
    <row r="3029" spans="1:8" s="245" customFormat="1" ht="12.75" customHeight="1">
      <c r="A3029" s="179" t="s">
        <v>666</v>
      </c>
      <c r="B3029" s="179">
        <f>VLOOKUP(A3029,ORÇAMENTO!$A$15:$F$743,2,FALSE)</f>
        <v>89545</v>
      </c>
      <c r="C3029" s="404" t="str">
        <f>VLOOKUP(B3029,ORÇAMENTO!$B$15:$F$743,2,FALSE)</f>
        <v>LUVA SIMPLES, PVC, SERIE R, ÁGUA PLUVIAL, DN 50 MM, JUNTA ELÁSTICA. AF_06/2022</v>
      </c>
      <c r="D3029" s="405"/>
      <c r="E3029" s="405"/>
      <c r="F3029" s="405"/>
      <c r="G3029" s="406"/>
      <c r="H3029" s="121" t="str">
        <f>VLOOKUP(B3029,ORÇAMENTO!$B$15:$F$743,4,FALSE)</f>
        <v>UN</v>
      </c>
    </row>
    <row r="3030" spans="1:8">
      <c r="B3030" s="407" t="s">
        <v>820</v>
      </c>
      <c r="C3030" s="407"/>
      <c r="D3030" s="102" t="s">
        <v>806</v>
      </c>
      <c r="E3030" s="102" t="s">
        <v>807</v>
      </c>
      <c r="F3030" s="102" t="s">
        <v>808</v>
      </c>
      <c r="G3030" s="102" t="s">
        <v>809</v>
      </c>
      <c r="H3030" s="102" t="s">
        <v>810</v>
      </c>
    </row>
    <row r="3031" spans="1:8">
      <c r="B3031" s="116" t="s">
        <v>2440</v>
      </c>
      <c r="C3031" s="117" t="s">
        <v>2441</v>
      </c>
      <c r="D3031" s="116" t="s">
        <v>125</v>
      </c>
      <c r="E3031" s="116" t="s">
        <v>150</v>
      </c>
      <c r="F3031" s="118">
        <v>7.3000000000000001E-3</v>
      </c>
      <c r="G3031" s="119">
        <v>65.48</v>
      </c>
      <c r="H3031" s="119">
        <v>0.48</v>
      </c>
    </row>
    <row r="3032" spans="1:8">
      <c r="B3032" s="116" t="s">
        <v>3685</v>
      </c>
      <c r="C3032" s="117" t="s">
        <v>3686</v>
      </c>
      <c r="D3032" s="116" t="s">
        <v>125</v>
      </c>
      <c r="E3032" s="116" t="s">
        <v>150</v>
      </c>
      <c r="F3032" s="118">
        <v>1</v>
      </c>
      <c r="G3032" s="119">
        <v>2.2200000000000002</v>
      </c>
      <c r="H3032" s="119">
        <v>2.2200000000000002</v>
      </c>
    </row>
    <row r="3033" spans="1:8">
      <c r="B3033" s="116" t="s">
        <v>925</v>
      </c>
      <c r="C3033" s="117" t="s">
        <v>926</v>
      </c>
      <c r="D3033" s="116" t="s">
        <v>125</v>
      </c>
      <c r="E3033" s="116" t="s">
        <v>150</v>
      </c>
      <c r="F3033" s="118">
        <v>1.7000000000000001E-2</v>
      </c>
      <c r="G3033" s="119">
        <v>2.5099999999999998</v>
      </c>
      <c r="H3033" s="119">
        <v>0.04</v>
      </c>
    </row>
    <row r="3034" spans="1:8">
      <c r="B3034" s="116" t="s">
        <v>3687</v>
      </c>
      <c r="C3034" s="117" t="s">
        <v>3688</v>
      </c>
      <c r="D3034" s="116" t="s">
        <v>125</v>
      </c>
      <c r="E3034" s="116" t="s">
        <v>150</v>
      </c>
      <c r="F3034" s="118">
        <v>1</v>
      </c>
      <c r="G3034" s="119">
        <v>9.2799999999999994</v>
      </c>
      <c r="H3034" s="119">
        <v>9.2799999999999994</v>
      </c>
    </row>
    <row r="3035" spans="1:8" ht="25.5">
      <c r="B3035" s="116" t="s">
        <v>2597</v>
      </c>
      <c r="C3035" s="117" t="s">
        <v>2598</v>
      </c>
      <c r="D3035" s="116" t="s">
        <v>125</v>
      </c>
      <c r="E3035" s="116" t="s">
        <v>150</v>
      </c>
      <c r="F3035" s="118">
        <v>2.5000000000000001E-2</v>
      </c>
      <c r="G3035" s="119">
        <v>27.02</v>
      </c>
      <c r="H3035" s="119">
        <v>0.68</v>
      </c>
    </row>
    <row r="3036" spans="1:8">
      <c r="B3036" s="116" t="s">
        <v>2442</v>
      </c>
      <c r="C3036" s="117" t="s">
        <v>2443</v>
      </c>
      <c r="D3036" s="116" t="s">
        <v>125</v>
      </c>
      <c r="E3036" s="116" t="s">
        <v>150</v>
      </c>
      <c r="F3036" s="118">
        <v>1.0999999999999999E-2</v>
      </c>
      <c r="G3036" s="119">
        <v>74.180000000000007</v>
      </c>
      <c r="H3036" s="119">
        <v>0.82</v>
      </c>
    </row>
    <row r="3037" spans="1:8">
      <c r="B3037" s="103"/>
      <c r="C3037" s="103"/>
      <c r="D3037" s="103"/>
      <c r="E3037" s="103"/>
      <c r="F3037" s="408" t="s">
        <v>831</v>
      </c>
      <c r="G3037" s="408"/>
      <c r="H3037" s="120">
        <v>13.52</v>
      </c>
    </row>
    <row r="3038" spans="1:8" ht="12.75" customHeight="1">
      <c r="B3038" s="407" t="s">
        <v>834</v>
      </c>
      <c r="C3038" s="407"/>
      <c r="D3038" s="102" t="s">
        <v>806</v>
      </c>
      <c r="E3038" s="102" t="s">
        <v>807</v>
      </c>
      <c r="F3038" s="102" t="s">
        <v>808</v>
      </c>
      <c r="G3038" s="102" t="s">
        <v>809</v>
      </c>
      <c r="H3038" s="102" t="s">
        <v>810</v>
      </c>
    </row>
    <row r="3039" spans="1:8">
      <c r="B3039" s="116" t="s">
        <v>2116</v>
      </c>
      <c r="C3039" s="117" t="s">
        <v>838</v>
      </c>
      <c r="D3039" s="116" t="s">
        <v>125</v>
      </c>
      <c r="E3039" s="116" t="s">
        <v>127</v>
      </c>
      <c r="F3039" s="118">
        <v>4.0500000000000001E-2</v>
      </c>
      <c r="G3039" s="119">
        <v>23.63</v>
      </c>
      <c r="H3039" s="119">
        <v>0.96</v>
      </c>
    </row>
    <row r="3040" spans="1:8">
      <c r="B3040" s="116" t="s">
        <v>2117</v>
      </c>
      <c r="C3040" s="117" t="s">
        <v>839</v>
      </c>
      <c r="D3040" s="116" t="s">
        <v>125</v>
      </c>
      <c r="E3040" s="116" t="s">
        <v>127</v>
      </c>
      <c r="F3040" s="118">
        <v>4.0500000000000001E-2</v>
      </c>
      <c r="G3040" s="119">
        <v>30.33</v>
      </c>
      <c r="H3040" s="119">
        <v>1.23</v>
      </c>
    </row>
    <row r="3041" spans="1:8" ht="12.75" customHeight="1">
      <c r="B3041" s="103"/>
      <c r="C3041" s="103"/>
      <c r="D3041" s="103"/>
      <c r="E3041" s="103"/>
      <c r="F3041" s="408" t="s">
        <v>837</v>
      </c>
      <c r="G3041" s="408"/>
      <c r="H3041" s="120">
        <v>2.19</v>
      </c>
    </row>
    <row r="3042" spans="1:8" ht="12.75" customHeight="1">
      <c r="B3042" s="103"/>
      <c r="C3042" s="103"/>
      <c r="D3042" s="103"/>
      <c r="E3042" s="103"/>
      <c r="F3042" s="409" t="s">
        <v>585</v>
      </c>
      <c r="G3042" s="409"/>
      <c r="H3042" s="101">
        <v>15.66</v>
      </c>
    </row>
    <row r="3043" spans="1:8">
      <c r="B3043" s="142"/>
      <c r="C3043" s="142"/>
      <c r="D3043" s="142"/>
      <c r="E3043" s="142"/>
      <c r="F3043" s="410"/>
      <c r="G3043" s="410"/>
      <c r="H3043" s="410"/>
    </row>
    <row r="3044" spans="1:8" s="245" customFormat="1" ht="12.75" customHeight="1">
      <c r="A3044" s="179" t="s">
        <v>668</v>
      </c>
      <c r="B3044" s="179">
        <f>VLOOKUP(A3044,ORÇAMENTO!$A$15:$F$743,2,FALSE)</f>
        <v>95693</v>
      </c>
      <c r="C3044" s="404" t="str">
        <f>VLOOKUP(B3044,ORÇAMENTO!$B$15:$F$743,2,FALSE)</f>
        <v>LUVA SIMPLES, PVC, SÉRIE NORMAL, ESGOTO PREDIAL, DN 150 MM, JUNTA ELÁSTICA, FORNECIDO E INSTALADO. AF_08/2022</v>
      </c>
      <c r="D3044" s="405"/>
      <c r="E3044" s="405"/>
      <c r="F3044" s="405"/>
      <c r="G3044" s="406"/>
      <c r="H3044" s="121" t="str">
        <f>VLOOKUP(B3044,ORÇAMENTO!$B$15:$F$743,4,FALSE)</f>
        <v>UN</v>
      </c>
    </row>
    <row r="3045" spans="1:8">
      <c r="B3045" s="407" t="s">
        <v>820</v>
      </c>
      <c r="C3045" s="407"/>
      <c r="D3045" s="102" t="s">
        <v>806</v>
      </c>
      <c r="E3045" s="102" t="s">
        <v>807</v>
      </c>
      <c r="F3045" s="102" t="s">
        <v>808</v>
      </c>
      <c r="G3045" s="102" t="s">
        <v>809</v>
      </c>
      <c r="H3045" s="102" t="s">
        <v>810</v>
      </c>
    </row>
    <row r="3046" spans="1:8">
      <c r="B3046" s="116" t="s">
        <v>2440</v>
      </c>
      <c r="C3046" s="117" t="s">
        <v>2441</v>
      </c>
      <c r="D3046" s="116" t="s">
        <v>125</v>
      </c>
      <c r="E3046" s="116" t="s">
        <v>150</v>
      </c>
      <c r="F3046" s="118">
        <v>3.0599999999999999E-2</v>
      </c>
      <c r="G3046" s="119">
        <v>65.48</v>
      </c>
      <c r="H3046" s="119">
        <v>2</v>
      </c>
    </row>
    <row r="3047" spans="1:8">
      <c r="B3047" s="116" t="s">
        <v>925</v>
      </c>
      <c r="C3047" s="117" t="s">
        <v>926</v>
      </c>
      <c r="D3047" s="116" t="s">
        <v>125</v>
      </c>
      <c r="E3047" s="116" t="s">
        <v>150</v>
      </c>
      <c r="F3047" s="118">
        <v>0.01</v>
      </c>
      <c r="G3047" s="119">
        <v>2.5099999999999998</v>
      </c>
      <c r="H3047" s="119">
        <v>0.03</v>
      </c>
    </row>
    <row r="3048" spans="1:8">
      <c r="B3048" s="116" t="s">
        <v>3689</v>
      </c>
      <c r="C3048" s="117" t="s">
        <v>3690</v>
      </c>
      <c r="D3048" s="116" t="s">
        <v>125</v>
      </c>
      <c r="E3048" s="116" t="s">
        <v>150</v>
      </c>
      <c r="F3048" s="118">
        <v>1</v>
      </c>
      <c r="G3048" s="119">
        <v>30.04</v>
      </c>
      <c r="H3048" s="119">
        <v>30.04</v>
      </c>
    </row>
    <row r="3049" spans="1:8">
      <c r="B3049" s="116" t="s">
        <v>2442</v>
      </c>
      <c r="C3049" s="117" t="s">
        <v>2443</v>
      </c>
      <c r="D3049" s="116" t="s">
        <v>125</v>
      </c>
      <c r="E3049" s="116" t="s">
        <v>150</v>
      </c>
      <c r="F3049" s="118">
        <v>0.05</v>
      </c>
      <c r="G3049" s="119">
        <v>74.180000000000007</v>
      </c>
      <c r="H3049" s="119">
        <v>3.71</v>
      </c>
    </row>
    <row r="3050" spans="1:8">
      <c r="B3050" s="103"/>
      <c r="C3050" s="103"/>
      <c r="D3050" s="103"/>
      <c r="E3050" s="103"/>
      <c r="F3050" s="408" t="s">
        <v>831</v>
      </c>
      <c r="G3050" s="408"/>
      <c r="H3050" s="120">
        <v>35.78</v>
      </c>
    </row>
    <row r="3051" spans="1:8" ht="12.75" customHeight="1">
      <c r="B3051" s="407" t="s">
        <v>834</v>
      </c>
      <c r="C3051" s="407"/>
      <c r="D3051" s="102" t="s">
        <v>806</v>
      </c>
      <c r="E3051" s="102" t="s">
        <v>807</v>
      </c>
      <c r="F3051" s="102" t="s">
        <v>808</v>
      </c>
      <c r="G3051" s="102" t="s">
        <v>809</v>
      </c>
      <c r="H3051" s="102" t="s">
        <v>810</v>
      </c>
    </row>
    <row r="3052" spans="1:8">
      <c r="B3052" s="116" t="s">
        <v>2116</v>
      </c>
      <c r="C3052" s="117" t="s">
        <v>838</v>
      </c>
      <c r="D3052" s="116" t="s">
        <v>125</v>
      </c>
      <c r="E3052" s="116" t="s">
        <v>127</v>
      </c>
      <c r="F3052" s="118">
        <v>0.24030000000000001</v>
      </c>
      <c r="G3052" s="119">
        <v>23.63</v>
      </c>
      <c r="H3052" s="119">
        <v>5.68</v>
      </c>
    </row>
    <row r="3053" spans="1:8">
      <c r="B3053" s="116" t="s">
        <v>2117</v>
      </c>
      <c r="C3053" s="117" t="s">
        <v>839</v>
      </c>
      <c r="D3053" s="116" t="s">
        <v>125</v>
      </c>
      <c r="E3053" s="116" t="s">
        <v>127</v>
      </c>
      <c r="F3053" s="118">
        <v>0.24030000000000001</v>
      </c>
      <c r="G3053" s="119">
        <v>30.33</v>
      </c>
      <c r="H3053" s="119">
        <v>7.29</v>
      </c>
    </row>
    <row r="3054" spans="1:8" ht="12.75" customHeight="1">
      <c r="B3054" s="103"/>
      <c r="C3054" s="103"/>
      <c r="D3054" s="103"/>
      <c r="E3054" s="103"/>
      <c r="F3054" s="408" t="s">
        <v>837</v>
      </c>
      <c r="G3054" s="408"/>
      <c r="H3054" s="120">
        <v>12.97</v>
      </c>
    </row>
    <row r="3055" spans="1:8" ht="12.75" customHeight="1">
      <c r="B3055" s="103"/>
      <c r="C3055" s="103"/>
      <c r="D3055" s="103"/>
      <c r="E3055" s="103"/>
      <c r="F3055" s="409" t="s">
        <v>585</v>
      </c>
      <c r="G3055" s="409"/>
      <c r="H3055" s="101">
        <v>48.71</v>
      </c>
    </row>
    <row r="3056" spans="1:8">
      <c r="B3056" s="142"/>
      <c r="C3056" s="142"/>
      <c r="D3056" s="142"/>
      <c r="E3056" s="142"/>
      <c r="F3056" s="410"/>
      <c r="G3056" s="410"/>
      <c r="H3056" s="410"/>
    </row>
    <row r="3057" spans="1:8" s="245" customFormat="1" ht="12.75" customHeight="1">
      <c r="A3057" s="179" t="s">
        <v>670</v>
      </c>
      <c r="B3057" s="179">
        <f>VLOOKUP(A3057,ORÇAMENTO!$A$15:$F$743,2,FALSE)</f>
        <v>89821</v>
      </c>
      <c r="C3057" s="404" t="str">
        <f>VLOOKUP(B3057,ORÇAMENTO!$B$15:$F$743,2,FALSE)</f>
        <v>LUVA SIMPLES, PVC, SERIE NORMAL, ESGOTO PREDIAL, DN 100 MM, JUNTA ELÁSTICA, FORNECIDO E INSTALADO</v>
      </c>
      <c r="D3057" s="405"/>
      <c r="E3057" s="405"/>
      <c r="F3057" s="405"/>
      <c r="G3057" s="406"/>
      <c r="H3057" s="121" t="str">
        <f>VLOOKUP(B3057,ORÇAMENTO!$B$15:$F$743,4,FALSE)</f>
        <v>UN</v>
      </c>
    </row>
    <row r="3058" spans="1:8">
      <c r="B3058" s="407" t="s">
        <v>820</v>
      </c>
      <c r="C3058" s="407"/>
      <c r="D3058" s="102" t="s">
        <v>806</v>
      </c>
      <c r="E3058" s="102" t="s">
        <v>807</v>
      </c>
      <c r="F3058" s="102" t="s">
        <v>808</v>
      </c>
      <c r="G3058" s="102" t="s">
        <v>809</v>
      </c>
      <c r="H3058" s="102" t="s">
        <v>810</v>
      </c>
    </row>
    <row r="3059" spans="1:8">
      <c r="B3059" s="116" t="s">
        <v>2440</v>
      </c>
      <c r="C3059" s="117" t="s">
        <v>2441</v>
      </c>
      <c r="D3059" s="116" t="s">
        <v>125</v>
      </c>
      <c r="E3059" s="116" t="s">
        <v>150</v>
      </c>
      <c r="F3059" s="118">
        <v>2.4500000000000001E-2</v>
      </c>
      <c r="G3059" s="119">
        <v>65.48</v>
      </c>
      <c r="H3059" s="119">
        <v>1.6</v>
      </c>
    </row>
    <row r="3060" spans="1:8">
      <c r="B3060" s="116" t="s">
        <v>925</v>
      </c>
      <c r="C3060" s="117" t="s">
        <v>926</v>
      </c>
      <c r="D3060" s="116" t="s">
        <v>125</v>
      </c>
      <c r="E3060" s="116" t="s">
        <v>150</v>
      </c>
      <c r="F3060" s="118">
        <v>5.4000000000000003E-3</v>
      </c>
      <c r="G3060" s="119">
        <v>2.5099999999999998</v>
      </c>
      <c r="H3060" s="119">
        <v>0.01</v>
      </c>
    </row>
    <row r="3061" spans="1:8">
      <c r="B3061" s="116" t="s">
        <v>2617</v>
      </c>
      <c r="C3061" s="117" t="s">
        <v>2618</v>
      </c>
      <c r="D3061" s="116" t="s">
        <v>125</v>
      </c>
      <c r="E3061" s="116" t="s">
        <v>150</v>
      </c>
      <c r="F3061" s="118">
        <v>1</v>
      </c>
      <c r="G3061" s="119">
        <v>6</v>
      </c>
      <c r="H3061" s="119">
        <v>6</v>
      </c>
    </row>
    <row r="3062" spans="1:8">
      <c r="B3062" s="116" t="s">
        <v>2442</v>
      </c>
      <c r="C3062" s="117" t="s">
        <v>2443</v>
      </c>
      <c r="D3062" s="116" t="s">
        <v>125</v>
      </c>
      <c r="E3062" s="116" t="s">
        <v>150</v>
      </c>
      <c r="F3062" s="118">
        <v>0.04</v>
      </c>
      <c r="G3062" s="119">
        <v>74.180000000000007</v>
      </c>
      <c r="H3062" s="119">
        <v>2.97</v>
      </c>
    </row>
    <row r="3063" spans="1:8">
      <c r="B3063" s="103"/>
      <c r="C3063" s="103"/>
      <c r="D3063" s="103"/>
      <c r="E3063" s="103"/>
      <c r="F3063" s="408" t="s">
        <v>831</v>
      </c>
      <c r="G3063" s="408"/>
      <c r="H3063" s="120">
        <v>10.58</v>
      </c>
    </row>
    <row r="3064" spans="1:8" ht="12.75" customHeight="1">
      <c r="B3064" s="407" t="s">
        <v>834</v>
      </c>
      <c r="C3064" s="407"/>
      <c r="D3064" s="102" t="s">
        <v>806</v>
      </c>
      <c r="E3064" s="102" t="s">
        <v>807</v>
      </c>
      <c r="F3064" s="102" t="s">
        <v>808</v>
      </c>
      <c r="G3064" s="102" t="s">
        <v>809</v>
      </c>
      <c r="H3064" s="102" t="s">
        <v>810</v>
      </c>
    </row>
    <row r="3065" spans="1:8">
      <c r="B3065" s="116" t="s">
        <v>2116</v>
      </c>
      <c r="C3065" s="117" t="s">
        <v>838</v>
      </c>
      <c r="D3065" s="116" t="s">
        <v>125</v>
      </c>
      <c r="E3065" s="116" t="s">
        <v>127</v>
      </c>
      <c r="F3065" s="118">
        <v>0.14480000000000001</v>
      </c>
      <c r="G3065" s="119">
        <v>23.63</v>
      </c>
      <c r="H3065" s="119">
        <v>3.42</v>
      </c>
    </row>
    <row r="3066" spans="1:8">
      <c r="B3066" s="116" t="s">
        <v>2117</v>
      </c>
      <c r="C3066" s="117" t="s">
        <v>839</v>
      </c>
      <c r="D3066" s="116" t="s">
        <v>125</v>
      </c>
      <c r="E3066" s="116" t="s">
        <v>127</v>
      </c>
      <c r="F3066" s="118">
        <v>0.14480000000000001</v>
      </c>
      <c r="G3066" s="119">
        <v>30.33</v>
      </c>
      <c r="H3066" s="119">
        <v>4.3899999999999997</v>
      </c>
    </row>
    <row r="3067" spans="1:8" ht="12.75" customHeight="1">
      <c r="B3067" s="103"/>
      <c r="C3067" s="103"/>
      <c r="D3067" s="103"/>
      <c r="E3067" s="103"/>
      <c r="F3067" s="408" t="s">
        <v>837</v>
      </c>
      <c r="G3067" s="408"/>
      <c r="H3067" s="120">
        <v>7.81</v>
      </c>
    </row>
    <row r="3068" spans="1:8" ht="12.75" customHeight="1">
      <c r="B3068" s="103"/>
      <c r="C3068" s="103"/>
      <c r="D3068" s="103"/>
      <c r="E3068" s="103"/>
      <c r="F3068" s="409" t="s">
        <v>585</v>
      </c>
      <c r="G3068" s="409"/>
      <c r="H3068" s="101">
        <v>18.38</v>
      </c>
    </row>
    <row r="3069" spans="1:8">
      <c r="B3069" s="142"/>
      <c r="C3069" s="142"/>
      <c r="D3069" s="142"/>
      <c r="E3069" s="142"/>
      <c r="F3069" s="410"/>
      <c r="G3069" s="410"/>
      <c r="H3069" s="410"/>
    </row>
    <row r="3070" spans="1:8" s="245" customFormat="1" ht="12.75" customHeight="1">
      <c r="A3070" s="179" t="s">
        <v>672</v>
      </c>
      <c r="B3070" s="179">
        <f>VLOOKUP(A3070,ORÇAMENTO!$A$15:$F$743,2,FALSE)</f>
        <v>89817</v>
      </c>
      <c r="C3070" s="404" t="str">
        <f>VLOOKUP(B3070,ORÇAMENTO!$B$15:$F$743,2,FALSE)</f>
        <v>LUVA SIMPLES, PVC, SERIE NORMAL, ESGOTO PREDIAL, DN 75 MM, JUNTA ELÁSTICA, FORNECIDO E INSTALADO</v>
      </c>
      <c r="D3070" s="405"/>
      <c r="E3070" s="405"/>
      <c r="F3070" s="405"/>
      <c r="G3070" s="406"/>
      <c r="H3070" s="121" t="str">
        <f>VLOOKUP(B3070,ORÇAMENTO!$B$15:$F$743,4,FALSE)</f>
        <v>UN</v>
      </c>
    </row>
    <row r="3071" spans="1:8">
      <c r="B3071" s="407" t="s">
        <v>820</v>
      </c>
      <c r="C3071" s="407"/>
      <c r="D3071" s="102" t="s">
        <v>806</v>
      </c>
      <c r="E3071" s="102" t="s">
        <v>807</v>
      </c>
      <c r="F3071" s="102" t="s">
        <v>808</v>
      </c>
      <c r="G3071" s="102" t="s">
        <v>809</v>
      </c>
      <c r="H3071" s="102" t="s">
        <v>810</v>
      </c>
    </row>
    <row r="3072" spans="1:8">
      <c r="B3072" s="116" t="s">
        <v>2440</v>
      </c>
      <c r="C3072" s="117" t="s">
        <v>2441</v>
      </c>
      <c r="D3072" s="116" t="s">
        <v>125</v>
      </c>
      <c r="E3072" s="116" t="s">
        <v>150</v>
      </c>
      <c r="F3072" s="118">
        <v>1.67E-2</v>
      </c>
      <c r="G3072" s="119">
        <v>65.48</v>
      </c>
      <c r="H3072" s="119">
        <v>1.0900000000000001</v>
      </c>
    </row>
    <row r="3073" spans="1:8">
      <c r="B3073" s="116" t="s">
        <v>925</v>
      </c>
      <c r="C3073" s="117" t="s">
        <v>926</v>
      </c>
      <c r="D3073" s="116" t="s">
        <v>125</v>
      </c>
      <c r="E3073" s="116" t="s">
        <v>150</v>
      </c>
      <c r="F3073" s="118">
        <v>3.1E-2</v>
      </c>
      <c r="G3073" s="119">
        <v>2.5099999999999998</v>
      </c>
      <c r="H3073" s="119">
        <v>0.08</v>
      </c>
    </row>
    <row r="3074" spans="1:8">
      <c r="B3074" s="116" t="s">
        <v>2619</v>
      </c>
      <c r="C3074" s="117" t="s">
        <v>2620</v>
      </c>
      <c r="D3074" s="116" t="s">
        <v>125</v>
      </c>
      <c r="E3074" s="116" t="s">
        <v>150</v>
      </c>
      <c r="F3074" s="118">
        <v>1</v>
      </c>
      <c r="G3074" s="119">
        <v>6.14</v>
      </c>
      <c r="H3074" s="119">
        <v>6.14</v>
      </c>
    </row>
    <row r="3075" spans="1:8">
      <c r="B3075" s="116" t="s">
        <v>2442</v>
      </c>
      <c r="C3075" s="117" t="s">
        <v>2443</v>
      </c>
      <c r="D3075" s="116" t="s">
        <v>125</v>
      </c>
      <c r="E3075" s="116" t="s">
        <v>150</v>
      </c>
      <c r="F3075" s="118">
        <v>2.5999999999999999E-2</v>
      </c>
      <c r="G3075" s="119">
        <v>74.180000000000007</v>
      </c>
      <c r="H3075" s="119">
        <v>1.93</v>
      </c>
    </row>
    <row r="3076" spans="1:8">
      <c r="B3076" s="103"/>
      <c r="C3076" s="103"/>
      <c r="D3076" s="103"/>
      <c r="E3076" s="103"/>
      <c r="F3076" s="408" t="s">
        <v>831</v>
      </c>
      <c r="G3076" s="408"/>
      <c r="H3076" s="120">
        <v>9.24</v>
      </c>
    </row>
    <row r="3077" spans="1:8" ht="12.75" customHeight="1">
      <c r="B3077" s="407" t="s">
        <v>834</v>
      </c>
      <c r="C3077" s="407"/>
      <c r="D3077" s="102" t="s">
        <v>806</v>
      </c>
      <c r="E3077" s="102" t="s">
        <v>807</v>
      </c>
      <c r="F3077" s="102" t="s">
        <v>808</v>
      </c>
      <c r="G3077" s="102" t="s">
        <v>809</v>
      </c>
      <c r="H3077" s="102" t="s">
        <v>810</v>
      </c>
    </row>
    <row r="3078" spans="1:8">
      <c r="B3078" s="116" t="s">
        <v>2116</v>
      </c>
      <c r="C3078" s="117" t="s">
        <v>838</v>
      </c>
      <c r="D3078" s="116" t="s">
        <v>125</v>
      </c>
      <c r="E3078" s="116" t="s">
        <v>127</v>
      </c>
      <c r="F3078" s="118">
        <v>8.3799999999999999E-2</v>
      </c>
      <c r="G3078" s="119">
        <v>23.63</v>
      </c>
      <c r="H3078" s="119">
        <v>1.98</v>
      </c>
    </row>
    <row r="3079" spans="1:8">
      <c r="B3079" s="116" t="s">
        <v>2117</v>
      </c>
      <c r="C3079" s="117" t="s">
        <v>839</v>
      </c>
      <c r="D3079" s="116" t="s">
        <v>125</v>
      </c>
      <c r="E3079" s="116" t="s">
        <v>127</v>
      </c>
      <c r="F3079" s="118">
        <v>8.3799999999999999E-2</v>
      </c>
      <c r="G3079" s="119">
        <v>30.33</v>
      </c>
      <c r="H3079" s="119">
        <v>2.54</v>
      </c>
    </row>
    <row r="3080" spans="1:8" ht="12.75" customHeight="1">
      <c r="B3080" s="103"/>
      <c r="C3080" s="103"/>
      <c r="D3080" s="103"/>
      <c r="E3080" s="103"/>
      <c r="F3080" s="408" t="s">
        <v>837</v>
      </c>
      <c r="G3080" s="408"/>
      <c r="H3080" s="120">
        <v>4.5199999999999996</v>
      </c>
    </row>
    <row r="3081" spans="1:8" ht="12.75" customHeight="1">
      <c r="B3081" s="103"/>
      <c r="C3081" s="103"/>
      <c r="D3081" s="103"/>
      <c r="E3081" s="103"/>
      <c r="F3081" s="409" t="s">
        <v>585</v>
      </c>
      <c r="G3081" s="409"/>
      <c r="H3081" s="101">
        <v>13.74</v>
      </c>
    </row>
    <row r="3082" spans="1:8">
      <c r="B3082" s="142"/>
      <c r="C3082" s="142"/>
      <c r="D3082" s="142"/>
      <c r="E3082" s="142"/>
      <c r="F3082" s="410"/>
      <c r="G3082" s="410"/>
      <c r="H3082" s="410"/>
    </row>
    <row r="3083" spans="1:8" s="245" customFormat="1" ht="12.75" customHeight="1">
      <c r="A3083" s="179" t="s">
        <v>674</v>
      </c>
      <c r="B3083" s="179">
        <f>VLOOKUP(A3083,ORÇAMENTO!$A$15:$F$743,2,FALSE)</f>
        <v>89813</v>
      </c>
      <c r="C3083" s="404" t="str">
        <f>VLOOKUP(B3083,ORÇAMENTO!$B$15:$F$743,2,FALSE)</f>
        <v>LUVA SIMPLES, PVC, SERIE NORMAL, ESGOTO PREDIAL, DN 50 MM, JUNTA ELÁSTICA, FORNECIDO E INSTALADO</v>
      </c>
      <c r="D3083" s="405"/>
      <c r="E3083" s="405"/>
      <c r="F3083" s="405"/>
      <c r="G3083" s="406"/>
      <c r="H3083" s="121" t="str">
        <f>VLOOKUP(B3083,ORÇAMENTO!$B$15:$F$743,4,FALSE)</f>
        <v>UN</v>
      </c>
    </row>
    <row r="3084" spans="1:8">
      <c r="B3084" s="407" t="s">
        <v>820</v>
      </c>
      <c r="C3084" s="407"/>
      <c r="D3084" s="102" t="s">
        <v>806</v>
      </c>
      <c r="E3084" s="102" t="s">
        <v>807</v>
      </c>
      <c r="F3084" s="102" t="s">
        <v>808</v>
      </c>
      <c r="G3084" s="102" t="s">
        <v>809</v>
      </c>
      <c r="H3084" s="102" t="s">
        <v>810</v>
      </c>
    </row>
    <row r="3085" spans="1:8">
      <c r="B3085" s="116" t="s">
        <v>2440</v>
      </c>
      <c r="C3085" s="117" t="s">
        <v>2441</v>
      </c>
      <c r="D3085" s="116" t="s">
        <v>125</v>
      </c>
      <c r="E3085" s="116" t="s">
        <v>150</v>
      </c>
      <c r="F3085" s="118">
        <v>7.3000000000000001E-3</v>
      </c>
      <c r="G3085" s="119">
        <v>65.48</v>
      </c>
      <c r="H3085" s="119">
        <v>0.48</v>
      </c>
    </row>
    <row r="3086" spans="1:8">
      <c r="B3086" s="116" t="s">
        <v>925</v>
      </c>
      <c r="C3086" s="117" t="s">
        <v>926</v>
      </c>
      <c r="D3086" s="116" t="s">
        <v>125</v>
      </c>
      <c r="E3086" s="116" t="s">
        <v>150</v>
      </c>
      <c r="F3086" s="118">
        <v>8.0000000000000002E-3</v>
      </c>
      <c r="G3086" s="119">
        <v>2.5099999999999998</v>
      </c>
      <c r="H3086" s="119">
        <v>0.02</v>
      </c>
    </row>
    <row r="3087" spans="1:8">
      <c r="B3087" s="116" t="s">
        <v>2621</v>
      </c>
      <c r="C3087" s="117" t="s">
        <v>2622</v>
      </c>
      <c r="D3087" s="116" t="s">
        <v>125</v>
      </c>
      <c r="E3087" s="116" t="s">
        <v>150</v>
      </c>
      <c r="F3087" s="118">
        <v>1</v>
      </c>
      <c r="G3087" s="119">
        <v>3.03</v>
      </c>
      <c r="H3087" s="119">
        <v>3.03</v>
      </c>
    </row>
    <row r="3088" spans="1:8">
      <c r="B3088" s="116" t="s">
        <v>2442</v>
      </c>
      <c r="C3088" s="117" t="s">
        <v>2443</v>
      </c>
      <c r="D3088" s="116" t="s">
        <v>125</v>
      </c>
      <c r="E3088" s="116" t="s">
        <v>150</v>
      </c>
      <c r="F3088" s="118">
        <v>1.0999999999999999E-2</v>
      </c>
      <c r="G3088" s="119">
        <v>74.180000000000007</v>
      </c>
      <c r="H3088" s="119">
        <v>0.82</v>
      </c>
    </row>
    <row r="3089" spans="1:8">
      <c r="B3089" s="103"/>
      <c r="C3089" s="103"/>
      <c r="D3089" s="103"/>
      <c r="E3089" s="103"/>
      <c r="F3089" s="408" t="s">
        <v>831</v>
      </c>
      <c r="G3089" s="408"/>
      <c r="H3089" s="120">
        <v>4.3499999999999996</v>
      </c>
    </row>
    <row r="3090" spans="1:8" ht="12.75" customHeight="1">
      <c r="B3090" s="407" t="s">
        <v>834</v>
      </c>
      <c r="C3090" s="407"/>
      <c r="D3090" s="102" t="s">
        <v>806</v>
      </c>
      <c r="E3090" s="102" t="s">
        <v>807</v>
      </c>
      <c r="F3090" s="102" t="s">
        <v>808</v>
      </c>
      <c r="G3090" s="102" t="s">
        <v>809</v>
      </c>
      <c r="H3090" s="102" t="s">
        <v>810</v>
      </c>
    </row>
    <row r="3091" spans="1:8">
      <c r="B3091" s="116" t="s">
        <v>2116</v>
      </c>
      <c r="C3091" s="117" t="s">
        <v>838</v>
      </c>
      <c r="D3091" s="116" t="s">
        <v>125</v>
      </c>
      <c r="E3091" s="116" t="s">
        <v>127</v>
      </c>
      <c r="F3091" s="118">
        <v>2.2800000000000001E-2</v>
      </c>
      <c r="G3091" s="119">
        <v>23.63</v>
      </c>
      <c r="H3091" s="119">
        <v>0.54</v>
      </c>
    </row>
    <row r="3092" spans="1:8">
      <c r="B3092" s="116" t="s">
        <v>2117</v>
      </c>
      <c r="C3092" s="117" t="s">
        <v>839</v>
      </c>
      <c r="D3092" s="116" t="s">
        <v>125</v>
      </c>
      <c r="E3092" s="116" t="s">
        <v>127</v>
      </c>
      <c r="F3092" s="118">
        <v>2.2800000000000001E-2</v>
      </c>
      <c r="G3092" s="119">
        <v>30.33</v>
      </c>
      <c r="H3092" s="119">
        <v>0.69</v>
      </c>
    </row>
    <row r="3093" spans="1:8" ht="12.75" customHeight="1">
      <c r="B3093" s="103"/>
      <c r="C3093" s="103"/>
      <c r="D3093" s="103"/>
      <c r="E3093" s="103"/>
      <c r="F3093" s="408" t="s">
        <v>837</v>
      </c>
      <c r="G3093" s="408"/>
      <c r="H3093" s="120">
        <v>1.23</v>
      </c>
    </row>
    <row r="3094" spans="1:8" ht="12.75" customHeight="1">
      <c r="B3094" s="103"/>
      <c r="C3094" s="103"/>
      <c r="D3094" s="103"/>
      <c r="E3094" s="103"/>
      <c r="F3094" s="409" t="s">
        <v>585</v>
      </c>
      <c r="G3094" s="409"/>
      <c r="H3094" s="101">
        <v>5.55</v>
      </c>
    </row>
    <row r="3095" spans="1:8">
      <c r="B3095" s="142"/>
      <c r="C3095" s="142"/>
      <c r="D3095" s="142"/>
      <c r="E3095" s="142"/>
      <c r="F3095" s="410"/>
      <c r="G3095" s="410"/>
      <c r="H3095" s="410"/>
    </row>
    <row r="3096" spans="1:8" s="245" customFormat="1" ht="12.75" customHeight="1">
      <c r="A3096" s="179" t="s">
        <v>676</v>
      </c>
      <c r="B3096" s="179">
        <f>VLOOKUP(A3096,ORÇAMENTO!$A$15:$F$743,2,FALSE)</f>
        <v>89797</v>
      </c>
      <c r="C3096" s="404" t="str">
        <f>VLOOKUP(B3096,ORÇAMENTO!$B$15:$F$743,2,FALSE)</f>
        <v>JUNÇÃO SIMPLES, PVC, SERIE NORMAL, ESGOTO PREDIAL, DN 100 X 100 MM, JUNTA ELÁSTICA, FORNECIDO E INSTALADO</v>
      </c>
      <c r="D3096" s="405"/>
      <c r="E3096" s="405"/>
      <c r="F3096" s="405"/>
      <c r="G3096" s="406"/>
      <c r="H3096" s="121" t="str">
        <f>VLOOKUP(B3096,ORÇAMENTO!$B$15:$F$743,4,FALSE)</f>
        <v>UN</v>
      </c>
    </row>
    <row r="3097" spans="1:8">
      <c r="B3097" s="407" t="s">
        <v>820</v>
      </c>
      <c r="C3097" s="407"/>
      <c r="D3097" s="102" t="s">
        <v>806</v>
      </c>
      <c r="E3097" s="102" t="s">
        <v>807</v>
      </c>
      <c r="F3097" s="102" t="s">
        <v>808</v>
      </c>
      <c r="G3097" s="102" t="s">
        <v>809</v>
      </c>
      <c r="H3097" s="102" t="s">
        <v>810</v>
      </c>
    </row>
    <row r="3098" spans="1:8">
      <c r="B3098" s="116" t="s">
        <v>2595</v>
      </c>
      <c r="C3098" s="117" t="s">
        <v>2596</v>
      </c>
      <c r="D3098" s="116" t="s">
        <v>125</v>
      </c>
      <c r="E3098" s="116" t="s">
        <v>150</v>
      </c>
      <c r="F3098" s="118">
        <v>3</v>
      </c>
      <c r="G3098" s="119">
        <v>3</v>
      </c>
      <c r="H3098" s="119">
        <v>9</v>
      </c>
    </row>
    <row r="3099" spans="1:8">
      <c r="B3099" s="116" t="s">
        <v>2623</v>
      </c>
      <c r="C3099" s="117" t="s">
        <v>2624</v>
      </c>
      <c r="D3099" s="116" t="s">
        <v>125</v>
      </c>
      <c r="E3099" s="116" t="s">
        <v>150</v>
      </c>
      <c r="F3099" s="118">
        <v>1</v>
      </c>
      <c r="G3099" s="119">
        <v>22</v>
      </c>
      <c r="H3099" s="119">
        <v>22</v>
      </c>
    </row>
    <row r="3100" spans="1:8" ht="25.5">
      <c r="B3100" s="116" t="s">
        <v>2597</v>
      </c>
      <c r="C3100" s="117" t="s">
        <v>2598</v>
      </c>
      <c r="D3100" s="116" t="s">
        <v>125</v>
      </c>
      <c r="E3100" s="116" t="s">
        <v>150</v>
      </c>
      <c r="F3100" s="118">
        <v>0.17249999999999999</v>
      </c>
      <c r="G3100" s="119">
        <v>27.02</v>
      </c>
      <c r="H3100" s="119">
        <v>4.66</v>
      </c>
    </row>
    <row r="3101" spans="1:8">
      <c r="B3101" s="103"/>
      <c r="C3101" s="103"/>
      <c r="D3101" s="103"/>
      <c r="E3101" s="103"/>
      <c r="F3101" s="408" t="s">
        <v>831</v>
      </c>
      <c r="G3101" s="408"/>
      <c r="H3101" s="120">
        <v>35.659999999999997</v>
      </c>
    </row>
    <row r="3102" spans="1:8" ht="12.75" customHeight="1">
      <c r="B3102" s="407" t="s">
        <v>834</v>
      </c>
      <c r="C3102" s="407"/>
      <c r="D3102" s="102" t="s">
        <v>806</v>
      </c>
      <c r="E3102" s="102" t="s">
        <v>807</v>
      </c>
      <c r="F3102" s="102" t="s">
        <v>808</v>
      </c>
      <c r="G3102" s="102" t="s">
        <v>809</v>
      </c>
      <c r="H3102" s="102" t="s">
        <v>810</v>
      </c>
    </row>
    <row r="3103" spans="1:8">
      <c r="B3103" s="116" t="s">
        <v>2116</v>
      </c>
      <c r="C3103" s="117" t="s">
        <v>838</v>
      </c>
      <c r="D3103" s="116" t="s">
        <v>125</v>
      </c>
      <c r="E3103" s="116" t="s">
        <v>127</v>
      </c>
      <c r="F3103" s="118">
        <v>0.25679999999999997</v>
      </c>
      <c r="G3103" s="119">
        <v>23.63</v>
      </c>
      <c r="H3103" s="119">
        <v>6.07</v>
      </c>
    </row>
    <row r="3104" spans="1:8">
      <c r="B3104" s="116" t="s">
        <v>2117</v>
      </c>
      <c r="C3104" s="117" t="s">
        <v>839</v>
      </c>
      <c r="D3104" s="116" t="s">
        <v>125</v>
      </c>
      <c r="E3104" s="116" t="s">
        <v>127</v>
      </c>
      <c r="F3104" s="118">
        <v>0.25679999999999997</v>
      </c>
      <c r="G3104" s="119">
        <v>30.33</v>
      </c>
      <c r="H3104" s="119">
        <v>7.79</v>
      </c>
    </row>
    <row r="3105" spans="1:8" ht="12.75" customHeight="1">
      <c r="B3105" s="103"/>
      <c r="C3105" s="103"/>
      <c r="D3105" s="103"/>
      <c r="E3105" s="103"/>
      <c r="F3105" s="408" t="s">
        <v>837</v>
      </c>
      <c r="G3105" s="408"/>
      <c r="H3105" s="120">
        <v>13.86</v>
      </c>
    </row>
    <row r="3106" spans="1:8" ht="12.75" customHeight="1">
      <c r="B3106" s="103"/>
      <c r="C3106" s="103"/>
      <c r="D3106" s="103"/>
      <c r="E3106" s="103"/>
      <c r="F3106" s="409" t="s">
        <v>585</v>
      </c>
      <c r="G3106" s="409"/>
      <c r="H3106" s="101">
        <v>49.5</v>
      </c>
    </row>
    <row r="3107" spans="1:8">
      <c r="B3107" s="142"/>
      <c r="C3107" s="142"/>
      <c r="D3107" s="142"/>
      <c r="E3107" s="142"/>
      <c r="F3107" s="410"/>
      <c r="G3107" s="410"/>
      <c r="H3107" s="410"/>
    </row>
    <row r="3108" spans="1:8" s="245" customFormat="1" ht="12.75" customHeight="1">
      <c r="A3108" s="179" t="s">
        <v>678</v>
      </c>
      <c r="B3108" s="179">
        <f>VLOOKUP(A3108,ORÇAMENTO!$A$15:$F$743,2,FALSE)</f>
        <v>89797</v>
      </c>
      <c r="C3108" s="404" t="str">
        <f>VLOOKUP(B3108,ORÇAMENTO!$B$15:$F$743,2,FALSE)</f>
        <v>JUNÇÃO SIMPLES, PVC, SERIE NORMAL, ESGOTO PREDIAL, DN 100 X 100 MM, JUNTA ELÁSTICA, FORNECIDO E INSTALADO</v>
      </c>
      <c r="D3108" s="405"/>
      <c r="E3108" s="405"/>
      <c r="F3108" s="405"/>
      <c r="G3108" s="406"/>
      <c r="H3108" s="121" t="str">
        <f>VLOOKUP(B3108,ORÇAMENTO!$B$15:$F$743,4,FALSE)</f>
        <v>UN</v>
      </c>
    </row>
    <row r="3109" spans="1:8">
      <c r="B3109" s="407" t="s">
        <v>820</v>
      </c>
      <c r="C3109" s="407"/>
      <c r="D3109" s="102" t="s">
        <v>806</v>
      </c>
      <c r="E3109" s="102" t="s">
        <v>807</v>
      </c>
      <c r="F3109" s="102" t="s">
        <v>808</v>
      </c>
      <c r="G3109" s="102" t="s">
        <v>809</v>
      </c>
      <c r="H3109" s="102" t="s">
        <v>810</v>
      </c>
    </row>
    <row r="3110" spans="1:8">
      <c r="B3110" s="116" t="s">
        <v>2595</v>
      </c>
      <c r="C3110" s="117" t="s">
        <v>2596</v>
      </c>
      <c r="D3110" s="116" t="s">
        <v>125</v>
      </c>
      <c r="E3110" s="116" t="s">
        <v>150</v>
      </c>
      <c r="F3110" s="118">
        <v>3</v>
      </c>
      <c r="G3110" s="119">
        <v>3</v>
      </c>
      <c r="H3110" s="119">
        <v>9</v>
      </c>
    </row>
    <row r="3111" spans="1:8">
      <c r="B3111" s="116" t="s">
        <v>2623</v>
      </c>
      <c r="C3111" s="117" t="s">
        <v>2624</v>
      </c>
      <c r="D3111" s="116" t="s">
        <v>125</v>
      </c>
      <c r="E3111" s="116" t="s">
        <v>150</v>
      </c>
      <c r="F3111" s="118">
        <v>1</v>
      </c>
      <c r="G3111" s="119">
        <v>22</v>
      </c>
      <c r="H3111" s="119">
        <v>22</v>
      </c>
    </row>
    <row r="3112" spans="1:8" ht="25.5">
      <c r="B3112" s="116" t="s">
        <v>2597</v>
      </c>
      <c r="C3112" s="117" t="s">
        <v>2598</v>
      </c>
      <c r="D3112" s="116" t="s">
        <v>125</v>
      </c>
      <c r="E3112" s="116" t="s">
        <v>150</v>
      </c>
      <c r="F3112" s="118">
        <v>0.17249999999999999</v>
      </c>
      <c r="G3112" s="119">
        <v>27.02</v>
      </c>
      <c r="H3112" s="119">
        <v>4.66</v>
      </c>
    </row>
    <row r="3113" spans="1:8">
      <c r="B3113" s="103"/>
      <c r="C3113" s="103"/>
      <c r="D3113" s="103"/>
      <c r="E3113" s="103"/>
      <c r="F3113" s="408" t="s">
        <v>831</v>
      </c>
      <c r="G3113" s="408"/>
      <c r="H3113" s="120">
        <v>35.659999999999997</v>
      </c>
    </row>
    <row r="3114" spans="1:8" ht="12.75" customHeight="1">
      <c r="B3114" s="407" t="s">
        <v>834</v>
      </c>
      <c r="C3114" s="407"/>
      <c r="D3114" s="102" t="s">
        <v>806</v>
      </c>
      <c r="E3114" s="102" t="s">
        <v>807</v>
      </c>
      <c r="F3114" s="102" t="s">
        <v>808</v>
      </c>
      <c r="G3114" s="102" t="s">
        <v>809</v>
      </c>
      <c r="H3114" s="102" t="s">
        <v>810</v>
      </c>
    </row>
    <row r="3115" spans="1:8">
      <c r="B3115" s="116" t="s">
        <v>2116</v>
      </c>
      <c r="C3115" s="117" t="s">
        <v>838</v>
      </c>
      <c r="D3115" s="116" t="s">
        <v>125</v>
      </c>
      <c r="E3115" s="116" t="s">
        <v>127</v>
      </c>
      <c r="F3115" s="118">
        <v>0.25679999999999997</v>
      </c>
      <c r="G3115" s="119">
        <v>23.63</v>
      </c>
      <c r="H3115" s="119">
        <v>6.07</v>
      </c>
    </row>
    <row r="3116" spans="1:8">
      <c r="B3116" s="116" t="s">
        <v>2117</v>
      </c>
      <c r="C3116" s="117" t="s">
        <v>839</v>
      </c>
      <c r="D3116" s="116" t="s">
        <v>125</v>
      </c>
      <c r="E3116" s="116" t="s">
        <v>127</v>
      </c>
      <c r="F3116" s="118">
        <v>0.25679999999999997</v>
      </c>
      <c r="G3116" s="119">
        <v>30.33</v>
      </c>
      <c r="H3116" s="119">
        <v>7.79</v>
      </c>
    </row>
    <row r="3117" spans="1:8" ht="12.75" customHeight="1">
      <c r="B3117" s="103"/>
      <c r="C3117" s="103"/>
      <c r="D3117" s="103"/>
      <c r="E3117" s="103"/>
      <c r="F3117" s="408" t="s">
        <v>837</v>
      </c>
      <c r="G3117" s="408"/>
      <c r="H3117" s="120">
        <v>13.86</v>
      </c>
    </row>
    <row r="3118" spans="1:8" ht="12.75" customHeight="1">
      <c r="B3118" s="103"/>
      <c r="C3118" s="103"/>
      <c r="D3118" s="103"/>
      <c r="E3118" s="103"/>
      <c r="F3118" s="409" t="s">
        <v>585</v>
      </c>
      <c r="G3118" s="409"/>
      <c r="H3118" s="101">
        <v>49.5</v>
      </c>
    </row>
    <row r="3119" spans="1:8">
      <c r="B3119" s="142"/>
      <c r="C3119" s="142"/>
      <c r="D3119" s="142"/>
      <c r="E3119" s="142"/>
      <c r="F3119" s="410"/>
      <c r="G3119" s="410"/>
      <c r="H3119" s="410"/>
    </row>
    <row r="3120" spans="1:8" s="245" customFormat="1" ht="12.75" customHeight="1">
      <c r="A3120" s="179" t="s">
        <v>680</v>
      </c>
      <c r="B3120" s="179">
        <f>VLOOKUP(A3120,ORÇAMENTO!$A$15:$F$743,2,FALSE)</f>
        <v>89797</v>
      </c>
      <c r="C3120" s="404" t="str">
        <f>VLOOKUP(B3120,ORÇAMENTO!$B$15:$F$743,2,FALSE)</f>
        <v>JUNÇÃO SIMPLES, PVC, SERIE NORMAL, ESGOTO PREDIAL, DN 100 X 100 MM, JUNTA ELÁSTICA, FORNECIDO E INSTALADO</v>
      </c>
      <c r="D3120" s="405"/>
      <c r="E3120" s="405"/>
      <c r="F3120" s="405"/>
      <c r="G3120" s="406"/>
      <c r="H3120" s="121" t="str">
        <f>VLOOKUP(B3120,ORÇAMENTO!$B$15:$F$743,4,FALSE)</f>
        <v>UN</v>
      </c>
    </row>
    <row r="3121" spans="1:8">
      <c r="B3121" s="407" t="s">
        <v>820</v>
      </c>
      <c r="C3121" s="407"/>
      <c r="D3121" s="102" t="s">
        <v>806</v>
      </c>
      <c r="E3121" s="102" t="s">
        <v>807</v>
      </c>
      <c r="F3121" s="102" t="s">
        <v>808</v>
      </c>
      <c r="G3121" s="102" t="s">
        <v>809</v>
      </c>
      <c r="H3121" s="102" t="s">
        <v>810</v>
      </c>
    </row>
    <row r="3122" spans="1:8">
      <c r="B3122" s="116" t="s">
        <v>2595</v>
      </c>
      <c r="C3122" s="117" t="s">
        <v>2596</v>
      </c>
      <c r="D3122" s="116" t="s">
        <v>125</v>
      </c>
      <c r="E3122" s="116" t="s">
        <v>150</v>
      </c>
      <c r="F3122" s="118">
        <v>3</v>
      </c>
      <c r="G3122" s="119">
        <v>3</v>
      </c>
      <c r="H3122" s="119">
        <v>9</v>
      </c>
    </row>
    <row r="3123" spans="1:8">
      <c r="B3123" s="116" t="s">
        <v>2623</v>
      </c>
      <c r="C3123" s="117" t="s">
        <v>2624</v>
      </c>
      <c r="D3123" s="116" t="s">
        <v>125</v>
      </c>
      <c r="E3123" s="116" t="s">
        <v>150</v>
      </c>
      <c r="F3123" s="118">
        <v>1</v>
      </c>
      <c r="G3123" s="119">
        <v>22</v>
      </c>
      <c r="H3123" s="119">
        <v>22</v>
      </c>
    </row>
    <row r="3124" spans="1:8" ht="25.5">
      <c r="B3124" s="116" t="s">
        <v>2597</v>
      </c>
      <c r="C3124" s="117" t="s">
        <v>2598</v>
      </c>
      <c r="D3124" s="116" t="s">
        <v>125</v>
      </c>
      <c r="E3124" s="116" t="s">
        <v>150</v>
      </c>
      <c r="F3124" s="118">
        <v>0.17249999999999999</v>
      </c>
      <c r="G3124" s="119">
        <v>27.02</v>
      </c>
      <c r="H3124" s="119">
        <v>4.66</v>
      </c>
    </row>
    <row r="3125" spans="1:8">
      <c r="B3125" s="103"/>
      <c r="C3125" s="103"/>
      <c r="D3125" s="103"/>
      <c r="E3125" s="103"/>
      <c r="F3125" s="408" t="s">
        <v>831</v>
      </c>
      <c r="G3125" s="408"/>
      <c r="H3125" s="120">
        <v>35.659999999999997</v>
      </c>
    </row>
    <row r="3126" spans="1:8" ht="12.75" customHeight="1">
      <c r="B3126" s="407" t="s">
        <v>834</v>
      </c>
      <c r="C3126" s="407"/>
      <c r="D3126" s="102" t="s">
        <v>806</v>
      </c>
      <c r="E3126" s="102" t="s">
        <v>807</v>
      </c>
      <c r="F3126" s="102" t="s">
        <v>808</v>
      </c>
      <c r="G3126" s="102" t="s">
        <v>809</v>
      </c>
      <c r="H3126" s="102" t="s">
        <v>810</v>
      </c>
    </row>
    <row r="3127" spans="1:8">
      <c r="B3127" s="116" t="s">
        <v>2116</v>
      </c>
      <c r="C3127" s="117" t="s">
        <v>838</v>
      </c>
      <c r="D3127" s="116" t="s">
        <v>125</v>
      </c>
      <c r="E3127" s="116" t="s">
        <v>127</v>
      </c>
      <c r="F3127" s="118">
        <v>0.25679999999999997</v>
      </c>
      <c r="G3127" s="119">
        <v>23.63</v>
      </c>
      <c r="H3127" s="119">
        <v>6.07</v>
      </c>
    </row>
    <row r="3128" spans="1:8">
      <c r="B3128" s="116" t="s">
        <v>2117</v>
      </c>
      <c r="C3128" s="117" t="s">
        <v>839</v>
      </c>
      <c r="D3128" s="116" t="s">
        <v>125</v>
      </c>
      <c r="E3128" s="116" t="s">
        <v>127</v>
      </c>
      <c r="F3128" s="118">
        <v>0.25679999999999997</v>
      </c>
      <c r="G3128" s="119">
        <v>30.33</v>
      </c>
      <c r="H3128" s="119">
        <v>7.79</v>
      </c>
    </row>
    <row r="3129" spans="1:8" ht="12.75" customHeight="1">
      <c r="B3129" s="103"/>
      <c r="C3129" s="103"/>
      <c r="D3129" s="103"/>
      <c r="E3129" s="103"/>
      <c r="F3129" s="408" t="s">
        <v>837</v>
      </c>
      <c r="G3129" s="408"/>
      <c r="H3129" s="120">
        <v>13.86</v>
      </c>
    </row>
    <row r="3130" spans="1:8" ht="12.75" customHeight="1">
      <c r="B3130" s="103"/>
      <c r="C3130" s="103"/>
      <c r="D3130" s="103"/>
      <c r="E3130" s="103"/>
      <c r="F3130" s="409" t="s">
        <v>585</v>
      </c>
      <c r="G3130" s="409"/>
      <c r="H3130" s="101">
        <v>49.5</v>
      </c>
    </row>
    <row r="3131" spans="1:8">
      <c r="B3131" s="142"/>
      <c r="C3131" s="142"/>
      <c r="D3131" s="142"/>
      <c r="E3131" s="142"/>
      <c r="F3131" s="410"/>
      <c r="G3131" s="410"/>
      <c r="H3131" s="410"/>
    </row>
    <row r="3132" spans="1:8" s="245" customFormat="1" ht="12.75" customHeight="1">
      <c r="A3132" s="179" t="s">
        <v>682</v>
      </c>
      <c r="B3132" s="179">
        <f>VLOOKUP(A3132,ORÇAMENTO!$A$15:$F$743,2,FALSE)</f>
        <v>89827</v>
      </c>
      <c r="C3132" s="404" t="str">
        <f>VLOOKUP(B3132,ORÇAMENTO!$B$15:$F$743,2,FALSE)</f>
        <v>JUNÇÃO SIMPLES, PVC, SERIE NORMAL, ESGOTO PREDIAL, DN 50 X 50 MM, JUNTA ELÁSTICA, FORNECIDO E INSTALADO</v>
      </c>
      <c r="D3132" s="405"/>
      <c r="E3132" s="405"/>
      <c r="F3132" s="405"/>
      <c r="G3132" s="406"/>
      <c r="H3132" s="121" t="str">
        <f>VLOOKUP(B3132,ORÇAMENTO!$B$15:$F$743,4,FALSE)</f>
        <v>UN</v>
      </c>
    </row>
    <row r="3133" spans="1:8">
      <c r="B3133" s="407" t="s">
        <v>820</v>
      </c>
      <c r="C3133" s="407"/>
      <c r="D3133" s="102" t="s">
        <v>806</v>
      </c>
      <c r="E3133" s="102" t="s">
        <v>807</v>
      </c>
      <c r="F3133" s="102" t="s">
        <v>808</v>
      </c>
      <c r="G3133" s="102" t="s">
        <v>809</v>
      </c>
      <c r="H3133" s="102" t="s">
        <v>810</v>
      </c>
    </row>
    <row r="3134" spans="1:8">
      <c r="B3134" s="116" t="s">
        <v>2605</v>
      </c>
      <c r="C3134" s="117" t="s">
        <v>2606</v>
      </c>
      <c r="D3134" s="116" t="s">
        <v>125</v>
      </c>
      <c r="E3134" s="116" t="s">
        <v>150</v>
      </c>
      <c r="F3134" s="118">
        <v>3</v>
      </c>
      <c r="G3134" s="119">
        <v>1.69</v>
      </c>
      <c r="H3134" s="119">
        <v>5.07</v>
      </c>
    </row>
    <row r="3135" spans="1:8">
      <c r="B3135" s="116" t="s">
        <v>2625</v>
      </c>
      <c r="C3135" s="117" t="s">
        <v>2626</v>
      </c>
      <c r="D3135" s="116" t="s">
        <v>125</v>
      </c>
      <c r="E3135" s="116" t="s">
        <v>150</v>
      </c>
      <c r="F3135" s="118">
        <v>1</v>
      </c>
      <c r="G3135" s="119">
        <v>9.0299999999999994</v>
      </c>
      <c r="H3135" s="119">
        <v>9.0299999999999994</v>
      </c>
    </row>
    <row r="3136" spans="1:8" ht="25.5">
      <c r="B3136" s="116" t="s">
        <v>2597</v>
      </c>
      <c r="C3136" s="117" t="s">
        <v>2598</v>
      </c>
      <c r="D3136" s="116" t="s">
        <v>125</v>
      </c>
      <c r="E3136" s="116" t="s">
        <v>150</v>
      </c>
      <c r="F3136" s="118">
        <v>7.4999999999999997E-2</v>
      </c>
      <c r="G3136" s="119">
        <v>27.02</v>
      </c>
      <c r="H3136" s="119">
        <v>2.0299999999999998</v>
      </c>
    </row>
    <row r="3137" spans="1:8">
      <c r="B3137" s="103"/>
      <c r="C3137" s="103"/>
      <c r="D3137" s="103"/>
      <c r="E3137" s="103"/>
      <c r="F3137" s="408" t="s">
        <v>831</v>
      </c>
      <c r="G3137" s="408"/>
      <c r="H3137" s="120">
        <v>16.13</v>
      </c>
    </row>
    <row r="3138" spans="1:8" ht="12.75" customHeight="1">
      <c r="B3138" s="407" t="s">
        <v>834</v>
      </c>
      <c r="C3138" s="407"/>
      <c r="D3138" s="102" t="s">
        <v>806</v>
      </c>
      <c r="E3138" s="102" t="s">
        <v>807</v>
      </c>
      <c r="F3138" s="102" t="s">
        <v>808</v>
      </c>
      <c r="G3138" s="102" t="s">
        <v>809</v>
      </c>
      <c r="H3138" s="102" t="s">
        <v>810</v>
      </c>
    </row>
    <row r="3139" spans="1:8">
      <c r="B3139" s="116" t="s">
        <v>2116</v>
      </c>
      <c r="C3139" s="117" t="s">
        <v>838</v>
      </c>
      <c r="D3139" s="116" t="s">
        <v>125</v>
      </c>
      <c r="E3139" s="116" t="s">
        <v>127</v>
      </c>
      <c r="F3139" s="118">
        <v>4.5699999999999998E-2</v>
      </c>
      <c r="G3139" s="119">
        <v>23.63</v>
      </c>
      <c r="H3139" s="119">
        <v>1.08</v>
      </c>
    </row>
    <row r="3140" spans="1:8">
      <c r="B3140" s="116" t="s">
        <v>2117</v>
      </c>
      <c r="C3140" s="117" t="s">
        <v>839</v>
      </c>
      <c r="D3140" s="116" t="s">
        <v>125</v>
      </c>
      <c r="E3140" s="116" t="s">
        <v>127</v>
      </c>
      <c r="F3140" s="118">
        <v>4.5699999999999998E-2</v>
      </c>
      <c r="G3140" s="119">
        <v>30.33</v>
      </c>
      <c r="H3140" s="119">
        <v>1.39</v>
      </c>
    </row>
    <row r="3141" spans="1:8" ht="12.75" customHeight="1">
      <c r="B3141" s="103"/>
      <c r="C3141" s="103"/>
      <c r="D3141" s="103"/>
      <c r="E3141" s="103"/>
      <c r="F3141" s="408" t="s">
        <v>837</v>
      </c>
      <c r="G3141" s="408"/>
      <c r="H3141" s="120">
        <v>2.4700000000000002</v>
      </c>
    </row>
    <row r="3142" spans="1:8" ht="12.75" customHeight="1">
      <c r="B3142" s="103"/>
      <c r="C3142" s="103"/>
      <c r="D3142" s="103"/>
      <c r="E3142" s="103"/>
      <c r="F3142" s="409" t="s">
        <v>585</v>
      </c>
      <c r="G3142" s="409"/>
      <c r="H3142" s="101">
        <v>18.57</v>
      </c>
    </row>
    <row r="3143" spans="1:8">
      <c r="B3143" s="142"/>
      <c r="C3143" s="142"/>
      <c r="D3143" s="142"/>
      <c r="E3143" s="142"/>
      <c r="F3143" s="410"/>
      <c r="G3143" s="410"/>
      <c r="H3143" s="410"/>
    </row>
    <row r="3144" spans="1:8" s="245" customFormat="1" ht="12.75" customHeight="1">
      <c r="A3144" s="179" t="s">
        <v>684</v>
      </c>
      <c r="B3144" s="179">
        <f>VLOOKUP(A3144,ORÇAMENTO!$A$15:$F$743,2,FALSE)</f>
        <v>89854</v>
      </c>
      <c r="C3144" s="404" t="str">
        <f>VLOOKUP(B3144,ORÇAMENTO!$B$15:$F$743,2,FALSE)</f>
        <v>JOELHO 90 GRAUS, PVC, SERIE R, ESGOTO PREDIAL, DN 150 MM, JUNTA ELÁSTICA, FORNECIDO E INSTALADO EM SUBCOLETOR AÉREO DE ESGOTO SANITÁRIO. AF_08/2022</v>
      </c>
      <c r="D3144" s="405"/>
      <c r="E3144" s="405"/>
      <c r="F3144" s="405"/>
      <c r="G3144" s="406"/>
      <c r="H3144" s="121" t="str">
        <f>VLOOKUP(B3144,ORÇAMENTO!$B$15:$F$743,4,FALSE)</f>
        <v>UN</v>
      </c>
    </row>
    <row r="3145" spans="1:8">
      <c r="B3145" s="407" t="s">
        <v>820</v>
      </c>
      <c r="C3145" s="407"/>
      <c r="D3145" s="102" t="s">
        <v>806</v>
      </c>
      <c r="E3145" s="102" t="s">
        <v>807</v>
      </c>
      <c r="F3145" s="102" t="s">
        <v>808</v>
      </c>
      <c r="G3145" s="102" t="s">
        <v>809</v>
      </c>
      <c r="H3145" s="102" t="s">
        <v>810</v>
      </c>
    </row>
    <row r="3146" spans="1:8">
      <c r="B3146" s="116" t="s">
        <v>2627</v>
      </c>
      <c r="C3146" s="117" t="s">
        <v>2628</v>
      </c>
      <c r="D3146" s="116" t="s">
        <v>125</v>
      </c>
      <c r="E3146" s="116" t="s">
        <v>150</v>
      </c>
      <c r="F3146" s="118">
        <v>2</v>
      </c>
      <c r="G3146" s="119">
        <v>10.45</v>
      </c>
      <c r="H3146" s="119">
        <v>20.9</v>
      </c>
    </row>
    <row r="3147" spans="1:8">
      <c r="B3147" s="116" t="s">
        <v>2629</v>
      </c>
      <c r="C3147" s="117" t="s">
        <v>2630</v>
      </c>
      <c r="D3147" s="116" t="s">
        <v>125</v>
      </c>
      <c r="E3147" s="116" t="s">
        <v>150</v>
      </c>
      <c r="F3147" s="118">
        <v>1</v>
      </c>
      <c r="G3147" s="119">
        <v>55.24</v>
      </c>
      <c r="H3147" s="119">
        <v>55.24</v>
      </c>
    </row>
    <row r="3148" spans="1:8" ht="25.5">
      <c r="B3148" s="116" t="s">
        <v>2597</v>
      </c>
      <c r="C3148" s="117" t="s">
        <v>2598</v>
      </c>
      <c r="D3148" s="116" t="s">
        <v>125</v>
      </c>
      <c r="E3148" s="116" t="s">
        <v>150</v>
      </c>
      <c r="F3148" s="118">
        <v>0.17499999999999999</v>
      </c>
      <c r="G3148" s="119">
        <v>27.02</v>
      </c>
      <c r="H3148" s="119">
        <v>4.7300000000000004</v>
      </c>
    </row>
    <row r="3149" spans="1:8">
      <c r="B3149" s="103"/>
      <c r="C3149" s="103"/>
      <c r="D3149" s="103"/>
      <c r="E3149" s="103"/>
      <c r="F3149" s="408" t="s">
        <v>831</v>
      </c>
      <c r="G3149" s="408"/>
      <c r="H3149" s="120">
        <v>80.87</v>
      </c>
    </row>
    <row r="3150" spans="1:8" ht="12.75" customHeight="1">
      <c r="B3150" s="407" t="s">
        <v>834</v>
      </c>
      <c r="C3150" s="407"/>
      <c r="D3150" s="102" t="s">
        <v>806</v>
      </c>
      <c r="E3150" s="102" t="s">
        <v>807</v>
      </c>
      <c r="F3150" s="102" t="s">
        <v>808</v>
      </c>
      <c r="G3150" s="102" t="s">
        <v>809</v>
      </c>
      <c r="H3150" s="102" t="s">
        <v>810</v>
      </c>
    </row>
    <row r="3151" spans="1:8">
      <c r="B3151" s="116" t="s">
        <v>2116</v>
      </c>
      <c r="C3151" s="117" t="s">
        <v>838</v>
      </c>
      <c r="D3151" s="116" t="s">
        <v>125</v>
      </c>
      <c r="E3151" s="116" t="s">
        <v>127</v>
      </c>
      <c r="F3151" s="118">
        <v>0.36049999999999999</v>
      </c>
      <c r="G3151" s="119">
        <v>23.63</v>
      </c>
      <c r="H3151" s="119">
        <v>8.52</v>
      </c>
    </row>
    <row r="3152" spans="1:8">
      <c r="B3152" s="116" t="s">
        <v>2117</v>
      </c>
      <c r="C3152" s="117" t="s">
        <v>839</v>
      </c>
      <c r="D3152" s="116" t="s">
        <v>125</v>
      </c>
      <c r="E3152" s="116" t="s">
        <v>127</v>
      </c>
      <c r="F3152" s="118">
        <v>0.36049999999999999</v>
      </c>
      <c r="G3152" s="119">
        <v>30.33</v>
      </c>
      <c r="H3152" s="119">
        <v>10.93</v>
      </c>
    </row>
    <row r="3153" spans="1:8" ht="12.75" customHeight="1">
      <c r="B3153" s="103"/>
      <c r="C3153" s="103"/>
      <c r="D3153" s="103"/>
      <c r="E3153" s="103"/>
      <c r="F3153" s="408" t="s">
        <v>837</v>
      </c>
      <c r="G3153" s="408"/>
      <c r="H3153" s="120">
        <v>19.45</v>
      </c>
    </row>
    <row r="3154" spans="1:8" ht="12.75" customHeight="1">
      <c r="B3154" s="103"/>
      <c r="C3154" s="103"/>
      <c r="D3154" s="103"/>
      <c r="E3154" s="103"/>
      <c r="F3154" s="409" t="s">
        <v>585</v>
      </c>
      <c r="G3154" s="409"/>
      <c r="H3154" s="101">
        <v>100.3</v>
      </c>
    </row>
    <row r="3155" spans="1:8">
      <c r="B3155" s="142"/>
      <c r="C3155" s="142"/>
      <c r="D3155" s="142"/>
      <c r="E3155" s="142"/>
      <c r="F3155" s="410"/>
      <c r="G3155" s="410"/>
      <c r="H3155" s="410"/>
    </row>
    <row r="3156" spans="1:8" s="245" customFormat="1" ht="12.75" customHeight="1">
      <c r="A3156" s="179" t="s">
        <v>686</v>
      </c>
      <c r="B3156" s="179">
        <f>VLOOKUP(A3156,ORÇAMENTO!$A$15:$F$743,2,FALSE)</f>
        <v>89809</v>
      </c>
      <c r="C3156" s="404" t="str">
        <f>VLOOKUP(B3156,ORÇAMENTO!$B$15:$F$743,2,FALSE)</f>
        <v>JOELHO 90 GRAUS, PVC, SERIE R, ESGOTO PREDIAL, DN 100 MM, JUNTA ELÁSTICA, FORNECIDO E INSTALADO</v>
      </c>
      <c r="D3156" s="405"/>
      <c r="E3156" s="405"/>
      <c r="F3156" s="405"/>
      <c r="G3156" s="406"/>
      <c r="H3156" s="121" t="str">
        <f>VLOOKUP(B3156,ORÇAMENTO!$B$15:$F$743,4,FALSE)</f>
        <v>UN</v>
      </c>
    </row>
    <row r="3157" spans="1:8">
      <c r="B3157" s="407" t="s">
        <v>820</v>
      </c>
      <c r="C3157" s="407"/>
      <c r="D3157" s="102" t="s">
        <v>806</v>
      </c>
      <c r="E3157" s="102" t="s">
        <v>807</v>
      </c>
      <c r="F3157" s="102" t="s">
        <v>808</v>
      </c>
      <c r="G3157" s="102" t="s">
        <v>809</v>
      </c>
      <c r="H3157" s="102" t="s">
        <v>810</v>
      </c>
    </row>
    <row r="3158" spans="1:8">
      <c r="B3158" s="116" t="s">
        <v>2595</v>
      </c>
      <c r="C3158" s="117" t="s">
        <v>2596</v>
      </c>
      <c r="D3158" s="116" t="s">
        <v>125</v>
      </c>
      <c r="E3158" s="116" t="s">
        <v>150</v>
      </c>
      <c r="F3158" s="118">
        <v>2</v>
      </c>
      <c r="G3158" s="119">
        <v>3</v>
      </c>
      <c r="H3158" s="119">
        <v>6</v>
      </c>
    </row>
    <row r="3159" spans="1:8">
      <c r="B3159" s="116" t="s">
        <v>2631</v>
      </c>
      <c r="C3159" s="117" t="s">
        <v>2632</v>
      </c>
      <c r="D3159" s="116" t="s">
        <v>125</v>
      </c>
      <c r="E3159" s="116" t="s">
        <v>150</v>
      </c>
      <c r="F3159" s="118">
        <v>1</v>
      </c>
      <c r="G3159" s="119">
        <v>7.61</v>
      </c>
      <c r="H3159" s="119">
        <v>7.61</v>
      </c>
    </row>
    <row r="3160" spans="1:8" ht="25.5">
      <c r="B3160" s="116" t="s">
        <v>2597</v>
      </c>
      <c r="C3160" s="117" t="s">
        <v>2598</v>
      </c>
      <c r="D3160" s="116" t="s">
        <v>125</v>
      </c>
      <c r="E3160" s="116" t="s">
        <v>150</v>
      </c>
      <c r="F3160" s="118">
        <v>0.115</v>
      </c>
      <c r="G3160" s="119">
        <v>27.02</v>
      </c>
      <c r="H3160" s="119">
        <v>3.11</v>
      </c>
    </row>
    <row r="3161" spans="1:8">
      <c r="B3161" s="103"/>
      <c r="C3161" s="103"/>
      <c r="D3161" s="103"/>
      <c r="E3161" s="103"/>
      <c r="F3161" s="408" t="s">
        <v>831</v>
      </c>
      <c r="G3161" s="408"/>
      <c r="H3161" s="120">
        <v>16.72</v>
      </c>
    </row>
    <row r="3162" spans="1:8" ht="12.75" customHeight="1">
      <c r="B3162" s="407" t="s">
        <v>834</v>
      </c>
      <c r="C3162" s="407"/>
      <c r="D3162" s="102" t="s">
        <v>806</v>
      </c>
      <c r="E3162" s="102" t="s">
        <v>807</v>
      </c>
      <c r="F3162" s="102" t="s">
        <v>808</v>
      </c>
      <c r="G3162" s="102" t="s">
        <v>809</v>
      </c>
      <c r="H3162" s="102" t="s">
        <v>810</v>
      </c>
    </row>
    <row r="3163" spans="1:8">
      <c r="B3163" s="116" t="s">
        <v>2116</v>
      </c>
      <c r="C3163" s="117" t="s">
        <v>838</v>
      </c>
      <c r="D3163" s="116" t="s">
        <v>125</v>
      </c>
      <c r="E3163" s="116" t="s">
        <v>127</v>
      </c>
      <c r="F3163" s="118">
        <v>0.2172</v>
      </c>
      <c r="G3163" s="119">
        <v>23.63</v>
      </c>
      <c r="H3163" s="119">
        <v>5.13</v>
      </c>
    </row>
    <row r="3164" spans="1:8">
      <c r="B3164" s="116" t="s">
        <v>2117</v>
      </c>
      <c r="C3164" s="117" t="s">
        <v>839</v>
      </c>
      <c r="D3164" s="116" t="s">
        <v>125</v>
      </c>
      <c r="E3164" s="116" t="s">
        <v>127</v>
      </c>
      <c r="F3164" s="118">
        <v>0.2172</v>
      </c>
      <c r="G3164" s="119">
        <v>30.33</v>
      </c>
      <c r="H3164" s="119">
        <v>6.59</v>
      </c>
    </row>
    <row r="3165" spans="1:8" ht="12.75" customHeight="1">
      <c r="B3165" s="103"/>
      <c r="C3165" s="103"/>
      <c r="D3165" s="103"/>
      <c r="E3165" s="103"/>
      <c r="F3165" s="408" t="s">
        <v>837</v>
      </c>
      <c r="G3165" s="408"/>
      <c r="H3165" s="120">
        <v>11.72</v>
      </c>
    </row>
    <row r="3166" spans="1:8" ht="12.75" customHeight="1">
      <c r="B3166" s="103"/>
      <c r="C3166" s="103"/>
      <c r="D3166" s="103"/>
      <c r="E3166" s="103"/>
      <c r="F3166" s="409" t="s">
        <v>585</v>
      </c>
      <c r="G3166" s="409"/>
      <c r="H3166" s="101">
        <v>28.42</v>
      </c>
    </row>
    <row r="3167" spans="1:8">
      <c r="B3167" s="142"/>
      <c r="C3167" s="142"/>
      <c r="D3167" s="142"/>
      <c r="E3167" s="142"/>
      <c r="F3167" s="410"/>
      <c r="G3167" s="410"/>
      <c r="H3167" s="410"/>
    </row>
    <row r="3168" spans="1:8" s="245" customFormat="1" ht="12.75" customHeight="1">
      <c r="A3168" s="179" t="s">
        <v>688</v>
      </c>
      <c r="B3168" s="179">
        <f>VLOOKUP(A3168,ORÇAMENTO!$A$15:$F$743,2,FALSE)</f>
        <v>89518</v>
      </c>
      <c r="C3168" s="404" t="str">
        <f>VLOOKUP(B3168,ORÇAMENTO!$B$15:$F$743,2,FALSE)</f>
        <v>JOELHO 90 GRAUS, PVC, SERIE R, ÁGUA PLUVIAL, DN 50 MM, JUNTA ELÁSTICA, FORNECIDO E INSTALADO</v>
      </c>
      <c r="D3168" s="405"/>
      <c r="E3168" s="405"/>
      <c r="F3168" s="405"/>
      <c r="G3168" s="406"/>
      <c r="H3168" s="121" t="str">
        <f>VLOOKUP(B3168,ORÇAMENTO!$B$15:$F$743,4,FALSE)</f>
        <v>UN</v>
      </c>
    </row>
    <row r="3169" spans="1:8">
      <c r="B3169" s="407" t="s">
        <v>820</v>
      </c>
      <c r="C3169" s="407"/>
      <c r="D3169" s="102" t="s">
        <v>806</v>
      </c>
      <c r="E3169" s="102" t="s">
        <v>807</v>
      </c>
      <c r="F3169" s="102" t="s">
        <v>808</v>
      </c>
      <c r="G3169" s="102" t="s">
        <v>809</v>
      </c>
      <c r="H3169" s="102" t="s">
        <v>810</v>
      </c>
    </row>
    <row r="3170" spans="1:8">
      <c r="B3170" s="116" t="s">
        <v>3685</v>
      </c>
      <c r="C3170" s="117" t="s">
        <v>3686</v>
      </c>
      <c r="D3170" s="116" t="s">
        <v>125</v>
      </c>
      <c r="E3170" s="116" t="s">
        <v>150</v>
      </c>
      <c r="F3170" s="118">
        <v>2</v>
      </c>
      <c r="G3170" s="119">
        <v>2.2200000000000002</v>
      </c>
      <c r="H3170" s="119">
        <v>4.4400000000000004</v>
      </c>
    </row>
    <row r="3171" spans="1:8">
      <c r="B3171" s="116" t="s">
        <v>3691</v>
      </c>
      <c r="C3171" s="117" t="s">
        <v>3692</v>
      </c>
      <c r="D3171" s="116" t="s">
        <v>125</v>
      </c>
      <c r="E3171" s="116" t="s">
        <v>150</v>
      </c>
      <c r="F3171" s="118">
        <v>1</v>
      </c>
      <c r="G3171" s="119">
        <v>5.48</v>
      </c>
      <c r="H3171" s="119">
        <v>5.48</v>
      </c>
    </row>
    <row r="3172" spans="1:8" ht="25.5">
      <c r="B3172" s="116" t="s">
        <v>2597</v>
      </c>
      <c r="C3172" s="117" t="s">
        <v>2598</v>
      </c>
      <c r="D3172" s="116" t="s">
        <v>125</v>
      </c>
      <c r="E3172" s="116" t="s">
        <v>150</v>
      </c>
      <c r="F3172" s="118">
        <v>0.05</v>
      </c>
      <c r="G3172" s="119">
        <v>27.02</v>
      </c>
      <c r="H3172" s="119">
        <v>1.35</v>
      </c>
    </row>
    <row r="3173" spans="1:8">
      <c r="B3173" s="103"/>
      <c r="C3173" s="103"/>
      <c r="D3173" s="103"/>
      <c r="E3173" s="103"/>
      <c r="F3173" s="408" t="s">
        <v>831</v>
      </c>
      <c r="G3173" s="408"/>
      <c r="H3173" s="120">
        <v>11.27</v>
      </c>
    </row>
    <row r="3174" spans="1:8" ht="12.75" customHeight="1">
      <c r="B3174" s="407" t="s">
        <v>834</v>
      </c>
      <c r="C3174" s="407"/>
      <c r="D3174" s="102" t="s">
        <v>806</v>
      </c>
      <c r="E3174" s="102" t="s">
        <v>807</v>
      </c>
      <c r="F3174" s="102" t="s">
        <v>808</v>
      </c>
      <c r="G3174" s="102" t="s">
        <v>809</v>
      </c>
      <c r="H3174" s="102" t="s">
        <v>810</v>
      </c>
    </row>
    <row r="3175" spans="1:8">
      <c r="B3175" s="116" t="s">
        <v>2116</v>
      </c>
      <c r="C3175" s="117" t="s">
        <v>838</v>
      </c>
      <c r="D3175" s="116" t="s">
        <v>125</v>
      </c>
      <c r="E3175" s="116" t="s">
        <v>127</v>
      </c>
      <c r="F3175" s="118">
        <v>6.0699999999999997E-2</v>
      </c>
      <c r="G3175" s="119">
        <v>23.63</v>
      </c>
      <c r="H3175" s="119">
        <v>1.43</v>
      </c>
    </row>
    <row r="3176" spans="1:8">
      <c r="B3176" s="116" t="s">
        <v>2117</v>
      </c>
      <c r="C3176" s="117" t="s">
        <v>839</v>
      </c>
      <c r="D3176" s="116" t="s">
        <v>125</v>
      </c>
      <c r="E3176" s="116" t="s">
        <v>127</v>
      </c>
      <c r="F3176" s="118">
        <v>6.0699999999999997E-2</v>
      </c>
      <c r="G3176" s="119">
        <v>30.33</v>
      </c>
      <c r="H3176" s="119">
        <v>1.84</v>
      </c>
    </row>
    <row r="3177" spans="1:8" ht="12.75" customHeight="1">
      <c r="B3177" s="103"/>
      <c r="C3177" s="103"/>
      <c r="D3177" s="103"/>
      <c r="E3177" s="103"/>
      <c r="F3177" s="408" t="s">
        <v>837</v>
      </c>
      <c r="G3177" s="408"/>
      <c r="H3177" s="120">
        <v>3.27</v>
      </c>
    </row>
    <row r="3178" spans="1:8" ht="12.75" customHeight="1">
      <c r="B3178" s="103"/>
      <c r="C3178" s="103"/>
      <c r="D3178" s="103"/>
      <c r="E3178" s="103"/>
      <c r="F3178" s="409" t="s">
        <v>585</v>
      </c>
      <c r="G3178" s="409"/>
      <c r="H3178" s="101">
        <v>14.54</v>
      </c>
    </row>
    <row r="3179" spans="1:8">
      <c r="B3179" s="142"/>
      <c r="C3179" s="142"/>
      <c r="D3179" s="142"/>
      <c r="E3179" s="142"/>
      <c r="F3179" s="410"/>
      <c r="G3179" s="410"/>
      <c r="H3179" s="410"/>
    </row>
    <row r="3180" spans="1:8" s="245" customFormat="1" ht="12.75" customHeight="1">
      <c r="A3180" s="179" t="s">
        <v>690</v>
      </c>
      <c r="B3180" s="179">
        <f>VLOOKUP(A3180,ORÇAMENTO!$A$15:$F$743,2,FALSE)</f>
        <v>89850</v>
      </c>
      <c r="C3180" s="404" t="str">
        <f>VLOOKUP(B3180,ORÇAMENTO!$B$15:$F$743,2,FALSE)</f>
        <v>JOELHO 90 GRAUS, PVC, SERIE NORMAL, ESGOTO PREDIAL, DN 100 MM, JUNTA ELÁSTICA, FORNECIDO E INSTALADO</v>
      </c>
      <c r="D3180" s="405"/>
      <c r="E3180" s="405"/>
      <c r="F3180" s="405"/>
      <c r="G3180" s="406"/>
      <c r="H3180" s="121" t="str">
        <f>VLOOKUP(B3180,ORÇAMENTO!$B$15:$F$743,4,FALSE)</f>
        <v>UN</v>
      </c>
    </row>
    <row r="3181" spans="1:8">
      <c r="B3181" s="407" t="s">
        <v>820</v>
      </c>
      <c r="C3181" s="407"/>
      <c r="D3181" s="102" t="s">
        <v>806</v>
      </c>
      <c r="E3181" s="102" t="s">
        <v>807</v>
      </c>
      <c r="F3181" s="102" t="s">
        <v>808</v>
      </c>
      <c r="G3181" s="102" t="s">
        <v>809</v>
      </c>
      <c r="H3181" s="102" t="s">
        <v>810</v>
      </c>
    </row>
    <row r="3182" spans="1:8">
      <c r="B3182" s="116" t="s">
        <v>2595</v>
      </c>
      <c r="C3182" s="117" t="s">
        <v>2596</v>
      </c>
      <c r="D3182" s="116" t="s">
        <v>125</v>
      </c>
      <c r="E3182" s="116" t="s">
        <v>150</v>
      </c>
      <c r="F3182" s="118">
        <v>2</v>
      </c>
      <c r="G3182" s="119">
        <v>3</v>
      </c>
      <c r="H3182" s="119">
        <v>6</v>
      </c>
    </row>
    <row r="3183" spans="1:8">
      <c r="B3183" s="116" t="s">
        <v>2631</v>
      </c>
      <c r="C3183" s="117" t="s">
        <v>2632</v>
      </c>
      <c r="D3183" s="116" t="s">
        <v>125</v>
      </c>
      <c r="E3183" s="116" t="s">
        <v>150</v>
      </c>
      <c r="F3183" s="118">
        <v>1</v>
      </c>
      <c r="G3183" s="119">
        <v>7.61</v>
      </c>
      <c r="H3183" s="119">
        <v>7.61</v>
      </c>
    </row>
    <row r="3184" spans="1:8" ht="25.5">
      <c r="B3184" s="116" t="s">
        <v>2597</v>
      </c>
      <c r="C3184" s="117" t="s">
        <v>2598</v>
      </c>
      <c r="D3184" s="116" t="s">
        <v>125</v>
      </c>
      <c r="E3184" s="116" t="s">
        <v>150</v>
      </c>
      <c r="F3184" s="118">
        <v>0.115</v>
      </c>
      <c r="G3184" s="119">
        <v>27.02</v>
      </c>
      <c r="H3184" s="119">
        <v>3.11</v>
      </c>
    </row>
    <row r="3185" spans="1:8">
      <c r="B3185" s="103"/>
      <c r="C3185" s="103"/>
      <c r="D3185" s="103"/>
      <c r="E3185" s="103"/>
      <c r="F3185" s="408" t="s">
        <v>831</v>
      </c>
      <c r="G3185" s="408"/>
      <c r="H3185" s="120">
        <v>16.72</v>
      </c>
    </row>
    <row r="3186" spans="1:8" ht="12.75" customHeight="1">
      <c r="B3186" s="407" t="s">
        <v>834</v>
      </c>
      <c r="C3186" s="407"/>
      <c r="D3186" s="102" t="s">
        <v>806</v>
      </c>
      <c r="E3186" s="102" t="s">
        <v>807</v>
      </c>
      <c r="F3186" s="102" t="s">
        <v>808</v>
      </c>
      <c r="G3186" s="102" t="s">
        <v>809</v>
      </c>
      <c r="H3186" s="102" t="s">
        <v>810</v>
      </c>
    </row>
    <row r="3187" spans="1:8">
      <c r="B3187" s="116" t="s">
        <v>2116</v>
      </c>
      <c r="C3187" s="117" t="s">
        <v>838</v>
      </c>
      <c r="D3187" s="116" t="s">
        <v>125</v>
      </c>
      <c r="E3187" s="116" t="s">
        <v>127</v>
      </c>
      <c r="F3187" s="118">
        <v>0.27739999999999998</v>
      </c>
      <c r="G3187" s="119">
        <v>23.63</v>
      </c>
      <c r="H3187" s="119">
        <v>6.55</v>
      </c>
    </row>
    <row r="3188" spans="1:8">
      <c r="B3188" s="116" t="s">
        <v>2117</v>
      </c>
      <c r="C3188" s="117" t="s">
        <v>839</v>
      </c>
      <c r="D3188" s="116" t="s">
        <v>125</v>
      </c>
      <c r="E3188" s="116" t="s">
        <v>127</v>
      </c>
      <c r="F3188" s="118">
        <v>0.27739999999999998</v>
      </c>
      <c r="G3188" s="119">
        <v>30.33</v>
      </c>
      <c r="H3188" s="119">
        <v>8.41</v>
      </c>
    </row>
    <row r="3189" spans="1:8" ht="12.75" customHeight="1">
      <c r="B3189" s="103"/>
      <c r="C3189" s="103"/>
      <c r="D3189" s="103"/>
      <c r="E3189" s="103"/>
      <c r="F3189" s="408" t="s">
        <v>837</v>
      </c>
      <c r="G3189" s="408"/>
      <c r="H3189" s="120">
        <v>14.96</v>
      </c>
    </row>
    <row r="3190" spans="1:8" ht="12.75" customHeight="1">
      <c r="B3190" s="103"/>
      <c r="C3190" s="103"/>
      <c r="D3190" s="103"/>
      <c r="E3190" s="103"/>
      <c r="F3190" s="409" t="s">
        <v>585</v>
      </c>
      <c r="G3190" s="409"/>
      <c r="H3190" s="101">
        <v>31.67</v>
      </c>
    </row>
    <row r="3191" spans="1:8">
      <c r="B3191" s="142"/>
      <c r="C3191" s="142"/>
      <c r="D3191" s="142"/>
      <c r="E3191" s="142"/>
      <c r="F3191" s="410"/>
      <c r="G3191" s="410"/>
      <c r="H3191" s="410"/>
    </row>
    <row r="3192" spans="1:8" s="245" customFormat="1" ht="12.75" customHeight="1">
      <c r="A3192" s="179" t="s">
        <v>692</v>
      </c>
      <c r="B3192" s="179">
        <f>VLOOKUP(A3192,ORÇAMENTO!$A$15:$F$743,2,FALSE)</f>
        <v>89805</v>
      </c>
      <c r="C3192" s="404" t="str">
        <f>VLOOKUP(B3192,ORÇAMENTO!$B$15:$F$743,2,FALSE)</f>
        <v>JOELHO 90 GRAUS, PVC, SERIE NORMAL, ESGOTO PREDIAL, DN 75 MM, JUNTA ELÁSTICA, FORNECIDO E INSTALADO</v>
      </c>
      <c r="D3192" s="405"/>
      <c r="E3192" s="405"/>
      <c r="F3192" s="405"/>
      <c r="G3192" s="406"/>
      <c r="H3192" s="121" t="str">
        <f>VLOOKUP(B3192,ORÇAMENTO!$B$15:$F$743,4,FALSE)</f>
        <v>UN</v>
      </c>
    </row>
    <row r="3193" spans="1:8">
      <c r="B3193" s="407" t="s">
        <v>820</v>
      </c>
      <c r="C3193" s="407"/>
      <c r="D3193" s="102" t="s">
        <v>806</v>
      </c>
      <c r="E3193" s="102" t="s">
        <v>807</v>
      </c>
      <c r="F3193" s="102" t="s">
        <v>808</v>
      </c>
      <c r="G3193" s="102" t="s">
        <v>809</v>
      </c>
      <c r="H3193" s="102" t="s">
        <v>810</v>
      </c>
    </row>
    <row r="3194" spans="1:8">
      <c r="B3194" s="116" t="s">
        <v>2601</v>
      </c>
      <c r="C3194" s="117" t="s">
        <v>2602</v>
      </c>
      <c r="D3194" s="116" t="s">
        <v>125</v>
      </c>
      <c r="E3194" s="116" t="s">
        <v>150</v>
      </c>
      <c r="F3194" s="118">
        <v>2</v>
      </c>
      <c r="G3194" s="119">
        <v>2.4900000000000002</v>
      </c>
      <c r="H3194" s="119">
        <v>4.9800000000000004</v>
      </c>
    </row>
    <row r="3195" spans="1:8">
      <c r="B3195" s="116" t="s">
        <v>2633</v>
      </c>
      <c r="C3195" s="117" t="s">
        <v>2634</v>
      </c>
      <c r="D3195" s="116" t="s">
        <v>125</v>
      </c>
      <c r="E3195" s="116" t="s">
        <v>150</v>
      </c>
      <c r="F3195" s="118">
        <v>1</v>
      </c>
      <c r="G3195" s="119">
        <v>6.37</v>
      </c>
      <c r="H3195" s="119">
        <v>6.37</v>
      </c>
    </row>
    <row r="3196" spans="1:8" ht="25.5">
      <c r="B3196" s="116" t="s">
        <v>2597</v>
      </c>
      <c r="C3196" s="117" t="s">
        <v>2598</v>
      </c>
      <c r="D3196" s="116" t="s">
        <v>125</v>
      </c>
      <c r="E3196" s="116" t="s">
        <v>150</v>
      </c>
      <c r="F3196" s="118">
        <v>7.4999999999999997E-2</v>
      </c>
      <c r="G3196" s="119">
        <v>27.02</v>
      </c>
      <c r="H3196" s="119">
        <v>2.0299999999999998</v>
      </c>
    </row>
    <row r="3197" spans="1:8">
      <c r="B3197" s="103"/>
      <c r="C3197" s="103"/>
      <c r="D3197" s="103"/>
      <c r="E3197" s="103"/>
      <c r="F3197" s="408" t="s">
        <v>831</v>
      </c>
      <c r="G3197" s="408"/>
      <c r="H3197" s="120">
        <v>13.38</v>
      </c>
    </row>
    <row r="3198" spans="1:8" ht="12.75" customHeight="1">
      <c r="B3198" s="407" t="s">
        <v>834</v>
      </c>
      <c r="C3198" s="407"/>
      <c r="D3198" s="102" t="s">
        <v>806</v>
      </c>
      <c r="E3198" s="102" t="s">
        <v>807</v>
      </c>
      <c r="F3198" s="102" t="s">
        <v>808</v>
      </c>
      <c r="G3198" s="102" t="s">
        <v>809</v>
      </c>
      <c r="H3198" s="102" t="s">
        <v>810</v>
      </c>
    </row>
    <row r="3199" spans="1:8">
      <c r="B3199" s="116" t="s">
        <v>2116</v>
      </c>
      <c r="C3199" s="117" t="s">
        <v>838</v>
      </c>
      <c r="D3199" s="116" t="s">
        <v>125</v>
      </c>
      <c r="E3199" s="116" t="s">
        <v>127</v>
      </c>
      <c r="F3199" s="118">
        <v>0.12570000000000001</v>
      </c>
      <c r="G3199" s="119">
        <v>23.63</v>
      </c>
      <c r="H3199" s="119">
        <v>2.97</v>
      </c>
    </row>
    <row r="3200" spans="1:8">
      <c r="B3200" s="116" t="s">
        <v>2117</v>
      </c>
      <c r="C3200" s="117" t="s">
        <v>839</v>
      </c>
      <c r="D3200" s="116" t="s">
        <v>125</v>
      </c>
      <c r="E3200" s="116" t="s">
        <v>127</v>
      </c>
      <c r="F3200" s="118">
        <v>0.12570000000000001</v>
      </c>
      <c r="G3200" s="119">
        <v>30.33</v>
      </c>
      <c r="H3200" s="119">
        <v>3.81</v>
      </c>
    </row>
    <row r="3201" spans="1:8" ht="12.75" customHeight="1">
      <c r="B3201" s="103"/>
      <c r="C3201" s="103"/>
      <c r="D3201" s="103"/>
      <c r="E3201" s="103"/>
      <c r="F3201" s="408" t="s">
        <v>837</v>
      </c>
      <c r="G3201" s="408"/>
      <c r="H3201" s="120">
        <v>6.78</v>
      </c>
    </row>
    <row r="3202" spans="1:8" ht="12.75" customHeight="1">
      <c r="B3202" s="103"/>
      <c r="C3202" s="103"/>
      <c r="D3202" s="103"/>
      <c r="E3202" s="103"/>
      <c r="F3202" s="409" t="s">
        <v>585</v>
      </c>
      <c r="G3202" s="409"/>
      <c r="H3202" s="101">
        <v>20.149999999999999</v>
      </c>
    </row>
    <row r="3203" spans="1:8">
      <c r="B3203" s="142"/>
      <c r="C3203" s="142"/>
      <c r="D3203" s="142"/>
      <c r="E3203" s="142"/>
      <c r="F3203" s="410"/>
      <c r="G3203" s="410"/>
      <c r="H3203" s="410"/>
    </row>
    <row r="3204" spans="1:8" s="245" customFormat="1" ht="12.75" customHeight="1">
      <c r="A3204" s="179" t="s">
        <v>693</v>
      </c>
      <c r="B3204" s="179">
        <f>VLOOKUP(A3204,ORÇAMENTO!$A$15:$F$743,2,FALSE)</f>
        <v>89801</v>
      </c>
      <c r="C3204" s="404" t="str">
        <f>VLOOKUP(B3204,ORÇAMENTO!$B$15:$F$743,2,FALSE)</f>
        <v>JOELHO 90 GRAUS, PVC, SERIE NORMAL, ESGOTO PREDIAL, DN 50 MM, JUNTA ELÁSTICA, FORNECIDO E INSTALADO</v>
      </c>
      <c r="D3204" s="405"/>
      <c r="E3204" s="405"/>
      <c r="F3204" s="405"/>
      <c r="G3204" s="406"/>
      <c r="H3204" s="121" t="str">
        <f>VLOOKUP(B3204,ORÇAMENTO!$B$15:$F$743,4,FALSE)</f>
        <v>UN</v>
      </c>
    </row>
    <row r="3205" spans="1:8">
      <c r="B3205" s="407" t="s">
        <v>820</v>
      </c>
      <c r="C3205" s="407"/>
      <c r="D3205" s="102" t="s">
        <v>806</v>
      </c>
      <c r="E3205" s="102" t="s">
        <v>807</v>
      </c>
      <c r="F3205" s="102" t="s">
        <v>808</v>
      </c>
      <c r="G3205" s="102" t="s">
        <v>809</v>
      </c>
      <c r="H3205" s="102" t="s">
        <v>810</v>
      </c>
    </row>
    <row r="3206" spans="1:8">
      <c r="B3206" s="116" t="s">
        <v>2605</v>
      </c>
      <c r="C3206" s="117" t="s">
        <v>2606</v>
      </c>
      <c r="D3206" s="116" t="s">
        <v>125</v>
      </c>
      <c r="E3206" s="116" t="s">
        <v>150</v>
      </c>
      <c r="F3206" s="118">
        <v>2</v>
      </c>
      <c r="G3206" s="119">
        <v>1.69</v>
      </c>
      <c r="H3206" s="119">
        <v>3.38</v>
      </c>
    </row>
    <row r="3207" spans="1:8">
      <c r="B3207" s="116" t="s">
        <v>2635</v>
      </c>
      <c r="C3207" s="117" t="s">
        <v>2636</v>
      </c>
      <c r="D3207" s="116" t="s">
        <v>125</v>
      </c>
      <c r="E3207" s="116" t="s">
        <v>150</v>
      </c>
      <c r="F3207" s="118">
        <v>1</v>
      </c>
      <c r="G3207" s="119">
        <v>2.8</v>
      </c>
      <c r="H3207" s="119">
        <v>2.8</v>
      </c>
    </row>
    <row r="3208" spans="1:8" ht="25.5">
      <c r="B3208" s="116" t="s">
        <v>2597</v>
      </c>
      <c r="C3208" s="117" t="s">
        <v>2598</v>
      </c>
      <c r="D3208" s="116" t="s">
        <v>125</v>
      </c>
      <c r="E3208" s="116" t="s">
        <v>150</v>
      </c>
      <c r="F3208" s="118">
        <v>0.05</v>
      </c>
      <c r="G3208" s="119">
        <v>27.02</v>
      </c>
      <c r="H3208" s="119">
        <v>1.35</v>
      </c>
    </row>
    <row r="3209" spans="1:8">
      <c r="B3209" s="103"/>
      <c r="C3209" s="103"/>
      <c r="D3209" s="103"/>
      <c r="E3209" s="103"/>
      <c r="F3209" s="408" t="s">
        <v>831</v>
      </c>
      <c r="G3209" s="408"/>
      <c r="H3209" s="120">
        <v>7.53</v>
      </c>
    </row>
    <row r="3210" spans="1:8" ht="12.75" customHeight="1">
      <c r="B3210" s="407" t="s">
        <v>834</v>
      </c>
      <c r="C3210" s="407"/>
      <c r="D3210" s="102" t="s">
        <v>806</v>
      </c>
      <c r="E3210" s="102" t="s">
        <v>807</v>
      </c>
      <c r="F3210" s="102" t="s">
        <v>808</v>
      </c>
      <c r="G3210" s="102" t="s">
        <v>809</v>
      </c>
      <c r="H3210" s="102" t="s">
        <v>810</v>
      </c>
    </row>
    <row r="3211" spans="1:8">
      <c r="B3211" s="116" t="s">
        <v>2116</v>
      </c>
      <c r="C3211" s="117" t="s">
        <v>838</v>
      </c>
      <c r="D3211" s="116" t="s">
        <v>125</v>
      </c>
      <c r="E3211" s="116" t="s">
        <v>127</v>
      </c>
      <c r="F3211" s="118">
        <v>3.4299999999999997E-2</v>
      </c>
      <c r="G3211" s="119">
        <v>23.63</v>
      </c>
      <c r="H3211" s="119">
        <v>0.81</v>
      </c>
    </row>
    <row r="3212" spans="1:8">
      <c r="B3212" s="116" t="s">
        <v>2117</v>
      </c>
      <c r="C3212" s="117" t="s">
        <v>839</v>
      </c>
      <c r="D3212" s="116" t="s">
        <v>125</v>
      </c>
      <c r="E3212" s="116" t="s">
        <v>127</v>
      </c>
      <c r="F3212" s="118">
        <v>3.4299999999999997E-2</v>
      </c>
      <c r="G3212" s="119">
        <v>30.33</v>
      </c>
      <c r="H3212" s="119">
        <v>1.04</v>
      </c>
    </row>
    <row r="3213" spans="1:8" ht="12.75" customHeight="1">
      <c r="B3213" s="103"/>
      <c r="C3213" s="103"/>
      <c r="D3213" s="103"/>
      <c r="E3213" s="103"/>
      <c r="F3213" s="408" t="s">
        <v>837</v>
      </c>
      <c r="G3213" s="408"/>
      <c r="H3213" s="120">
        <v>1.85</v>
      </c>
    </row>
    <row r="3214" spans="1:8" ht="12.75" customHeight="1">
      <c r="B3214" s="103"/>
      <c r="C3214" s="103"/>
      <c r="D3214" s="103"/>
      <c r="E3214" s="103"/>
      <c r="F3214" s="409" t="s">
        <v>585</v>
      </c>
      <c r="G3214" s="409"/>
      <c r="H3214" s="101">
        <v>9.3800000000000008</v>
      </c>
    </row>
    <row r="3215" spans="1:8">
      <c r="B3215" s="142"/>
      <c r="C3215" s="142"/>
      <c r="D3215" s="142"/>
      <c r="E3215" s="142"/>
      <c r="F3215" s="410"/>
      <c r="G3215" s="410"/>
      <c r="H3215" s="410"/>
    </row>
    <row r="3216" spans="1:8" s="245" customFormat="1" ht="12.75" customHeight="1">
      <c r="A3216" s="179" t="s">
        <v>695</v>
      </c>
      <c r="B3216" s="179">
        <f>VLOOKUP(A3216,ORÇAMENTO!$A$15:$F$743,2,FALSE)</f>
        <v>89724</v>
      </c>
      <c r="C3216" s="404" t="str">
        <f>VLOOKUP(B3216,ORÇAMENTO!$B$15:$F$743,2,FALSE)</f>
        <v>JOELHO 90 GRAUS, PVC, SERIE NORMAL, ESGOTO PREDIAL, DN 40 MM, JUNTA SOLDÁVEL, FORNECIDO E INSTALADO</v>
      </c>
      <c r="D3216" s="405"/>
      <c r="E3216" s="405"/>
      <c r="F3216" s="405"/>
      <c r="G3216" s="406"/>
      <c r="H3216" s="121" t="str">
        <f>VLOOKUP(B3216,ORÇAMENTO!$B$15:$F$743,4,FALSE)</f>
        <v>UN</v>
      </c>
    </row>
    <row r="3217" spans="1:8">
      <c r="B3217" s="407" t="s">
        <v>820</v>
      </c>
      <c r="C3217" s="407"/>
      <c r="D3217" s="102" t="s">
        <v>806</v>
      </c>
      <c r="E3217" s="102" t="s">
        <v>807</v>
      </c>
      <c r="F3217" s="102" t="s">
        <v>808</v>
      </c>
      <c r="G3217" s="102" t="s">
        <v>809</v>
      </c>
      <c r="H3217" s="102" t="s">
        <v>810</v>
      </c>
    </row>
    <row r="3218" spans="1:8">
      <c r="B3218" s="116" t="s">
        <v>2440</v>
      </c>
      <c r="C3218" s="117" t="s">
        <v>2441</v>
      </c>
      <c r="D3218" s="116" t="s">
        <v>125</v>
      </c>
      <c r="E3218" s="116" t="s">
        <v>150</v>
      </c>
      <c r="F3218" s="118">
        <v>9.9000000000000008E-3</v>
      </c>
      <c r="G3218" s="119">
        <v>65.48</v>
      </c>
      <c r="H3218" s="119">
        <v>0.65</v>
      </c>
    </row>
    <row r="3219" spans="1:8">
      <c r="B3219" s="116" t="s">
        <v>2637</v>
      </c>
      <c r="C3219" s="117" t="s">
        <v>2638</v>
      </c>
      <c r="D3219" s="116" t="s">
        <v>125</v>
      </c>
      <c r="E3219" s="116" t="s">
        <v>150</v>
      </c>
      <c r="F3219" s="118">
        <v>1</v>
      </c>
      <c r="G3219" s="119">
        <v>1.93</v>
      </c>
      <c r="H3219" s="119">
        <v>1.93</v>
      </c>
    </row>
    <row r="3220" spans="1:8">
      <c r="B3220" s="116" t="s">
        <v>925</v>
      </c>
      <c r="C3220" s="117" t="s">
        <v>926</v>
      </c>
      <c r="D3220" s="116" t="s">
        <v>125</v>
      </c>
      <c r="E3220" s="116" t="s">
        <v>150</v>
      </c>
      <c r="F3220" s="118">
        <v>7.1000000000000004E-3</v>
      </c>
      <c r="G3220" s="119">
        <v>2.5099999999999998</v>
      </c>
      <c r="H3220" s="119">
        <v>0.02</v>
      </c>
    </row>
    <row r="3221" spans="1:8">
      <c r="B3221" s="116" t="s">
        <v>2442</v>
      </c>
      <c r="C3221" s="117" t="s">
        <v>2443</v>
      </c>
      <c r="D3221" s="116" t="s">
        <v>125</v>
      </c>
      <c r="E3221" s="116" t="s">
        <v>150</v>
      </c>
      <c r="F3221" s="118">
        <v>1.4999999999999999E-2</v>
      </c>
      <c r="G3221" s="119">
        <v>74.180000000000007</v>
      </c>
      <c r="H3221" s="119">
        <v>1.1100000000000001</v>
      </c>
    </row>
    <row r="3222" spans="1:8">
      <c r="B3222" s="103"/>
      <c r="C3222" s="103"/>
      <c r="D3222" s="103"/>
      <c r="E3222" s="103"/>
      <c r="F3222" s="408" t="s">
        <v>831</v>
      </c>
      <c r="G3222" s="408"/>
      <c r="H3222" s="120">
        <v>3.71</v>
      </c>
    </row>
    <row r="3223" spans="1:8" ht="12.75" customHeight="1">
      <c r="B3223" s="407" t="s">
        <v>834</v>
      </c>
      <c r="C3223" s="407"/>
      <c r="D3223" s="102" t="s">
        <v>806</v>
      </c>
      <c r="E3223" s="102" t="s">
        <v>807</v>
      </c>
      <c r="F3223" s="102" t="s">
        <v>808</v>
      </c>
      <c r="G3223" s="102" t="s">
        <v>809</v>
      </c>
      <c r="H3223" s="102" t="s">
        <v>810</v>
      </c>
    </row>
    <row r="3224" spans="1:8">
      <c r="B3224" s="116" t="s">
        <v>2116</v>
      </c>
      <c r="C3224" s="117" t="s">
        <v>838</v>
      </c>
      <c r="D3224" s="116" t="s">
        <v>125</v>
      </c>
      <c r="E3224" s="116" t="s">
        <v>127</v>
      </c>
      <c r="F3224" s="118">
        <v>0.127</v>
      </c>
      <c r="G3224" s="119">
        <v>23.63</v>
      </c>
      <c r="H3224" s="119">
        <v>3</v>
      </c>
    </row>
    <row r="3225" spans="1:8">
      <c r="B3225" s="116" t="s">
        <v>2117</v>
      </c>
      <c r="C3225" s="117" t="s">
        <v>839</v>
      </c>
      <c r="D3225" s="116" t="s">
        <v>125</v>
      </c>
      <c r="E3225" s="116" t="s">
        <v>127</v>
      </c>
      <c r="F3225" s="118">
        <v>0.127</v>
      </c>
      <c r="G3225" s="119">
        <v>30.33</v>
      </c>
      <c r="H3225" s="119">
        <v>3.85</v>
      </c>
    </row>
    <row r="3226" spans="1:8" ht="12.75" customHeight="1">
      <c r="B3226" s="103"/>
      <c r="C3226" s="103"/>
      <c r="D3226" s="103"/>
      <c r="E3226" s="103"/>
      <c r="F3226" s="408" t="s">
        <v>837</v>
      </c>
      <c r="G3226" s="408"/>
      <c r="H3226" s="120">
        <v>6.85</v>
      </c>
    </row>
    <row r="3227" spans="1:8" ht="12.75" customHeight="1">
      <c r="B3227" s="103"/>
      <c r="C3227" s="103"/>
      <c r="D3227" s="103"/>
      <c r="E3227" s="103"/>
      <c r="F3227" s="409" t="s">
        <v>585</v>
      </c>
      <c r="G3227" s="409"/>
      <c r="H3227" s="101">
        <v>10.54</v>
      </c>
    </row>
    <row r="3228" spans="1:8">
      <c r="B3228" s="142"/>
      <c r="C3228" s="142"/>
      <c r="D3228" s="142"/>
      <c r="E3228" s="142"/>
      <c r="F3228" s="410"/>
      <c r="G3228" s="410"/>
      <c r="H3228" s="410"/>
    </row>
    <row r="3229" spans="1:8" s="245" customFormat="1" ht="12.75" customHeight="1">
      <c r="A3229" s="179" t="s">
        <v>697</v>
      </c>
      <c r="B3229" s="179">
        <f>VLOOKUP(A3229,ORÇAMENTO!$A$15:$F$743,2,FALSE)</f>
        <v>104168</v>
      </c>
      <c r="C3229" s="404" t="str">
        <f>VLOOKUP(B3229,ORÇAMENTO!$B$15:$F$743,2,FALSE)</f>
        <v>JOELHO 45 GRAUS, PVC, SERIE R, ÁGUA PLUVIAL, DN 150 MM, JUNTA ELÁSTICA, FORNECIDO E INSTALADO</v>
      </c>
      <c r="D3229" s="405"/>
      <c r="E3229" s="405"/>
      <c r="F3229" s="405"/>
      <c r="G3229" s="406"/>
      <c r="H3229" s="121" t="str">
        <f>VLOOKUP(B3229,ORÇAMENTO!$B$15:$F$743,4,FALSE)</f>
        <v>UN</v>
      </c>
    </row>
    <row r="3230" spans="1:8">
      <c r="B3230" s="407" t="s">
        <v>820</v>
      </c>
      <c r="C3230" s="407"/>
      <c r="D3230" s="102" t="s">
        <v>806</v>
      </c>
      <c r="E3230" s="102" t="s">
        <v>807</v>
      </c>
      <c r="F3230" s="102" t="s">
        <v>808</v>
      </c>
      <c r="G3230" s="102" t="s">
        <v>809</v>
      </c>
      <c r="H3230" s="102" t="s">
        <v>810</v>
      </c>
    </row>
    <row r="3231" spans="1:8">
      <c r="B3231" s="116" t="s">
        <v>930</v>
      </c>
      <c r="C3231" s="117" t="s">
        <v>931</v>
      </c>
      <c r="D3231" s="116" t="s">
        <v>125</v>
      </c>
      <c r="E3231" s="116" t="s">
        <v>150</v>
      </c>
      <c r="F3231" s="118">
        <v>2</v>
      </c>
      <c r="G3231" s="119">
        <v>12.18</v>
      </c>
      <c r="H3231" s="119">
        <v>24.36</v>
      </c>
    </row>
    <row r="3232" spans="1:8">
      <c r="B3232" s="116" t="s">
        <v>2639</v>
      </c>
      <c r="C3232" s="117" t="s">
        <v>2640</v>
      </c>
      <c r="D3232" s="116" t="s">
        <v>125</v>
      </c>
      <c r="E3232" s="116" t="s">
        <v>150</v>
      </c>
      <c r="F3232" s="118">
        <v>1</v>
      </c>
      <c r="G3232" s="119">
        <v>67.709999999999994</v>
      </c>
      <c r="H3232" s="119">
        <v>67.709999999999994</v>
      </c>
    </row>
    <row r="3233" spans="1:8" ht="25.5">
      <c r="B3233" s="116" t="s">
        <v>2597</v>
      </c>
      <c r="C3233" s="117" t="s">
        <v>2598</v>
      </c>
      <c r="D3233" s="116" t="s">
        <v>125</v>
      </c>
      <c r="E3233" s="116" t="s">
        <v>150</v>
      </c>
      <c r="F3233" s="118">
        <v>0.17499999999999999</v>
      </c>
      <c r="G3233" s="119">
        <v>27.02</v>
      </c>
      <c r="H3233" s="119">
        <v>4.7300000000000004</v>
      </c>
    </row>
    <row r="3234" spans="1:8">
      <c r="B3234" s="103"/>
      <c r="C3234" s="103"/>
      <c r="D3234" s="103"/>
      <c r="E3234" s="103"/>
      <c r="F3234" s="408" t="s">
        <v>831</v>
      </c>
      <c r="G3234" s="408"/>
      <c r="H3234" s="120">
        <v>96.8</v>
      </c>
    </row>
    <row r="3235" spans="1:8" ht="12.75" customHeight="1">
      <c r="B3235" s="407" t="s">
        <v>834</v>
      </c>
      <c r="C3235" s="407"/>
      <c r="D3235" s="102" t="s">
        <v>806</v>
      </c>
      <c r="E3235" s="102" t="s">
        <v>807</v>
      </c>
      <c r="F3235" s="102" t="s">
        <v>808</v>
      </c>
      <c r="G3235" s="102" t="s">
        <v>809</v>
      </c>
      <c r="H3235" s="102" t="s">
        <v>810</v>
      </c>
    </row>
    <row r="3236" spans="1:8">
      <c r="B3236" s="116" t="s">
        <v>2116</v>
      </c>
      <c r="C3236" s="117" t="s">
        <v>838</v>
      </c>
      <c r="D3236" s="116" t="s">
        <v>125</v>
      </c>
      <c r="E3236" s="116" t="s">
        <v>127</v>
      </c>
      <c r="F3236" s="118">
        <v>0.2601</v>
      </c>
      <c r="G3236" s="119">
        <v>23.63</v>
      </c>
      <c r="H3236" s="119">
        <v>6.15</v>
      </c>
    </row>
    <row r="3237" spans="1:8">
      <c r="B3237" s="116" t="s">
        <v>2117</v>
      </c>
      <c r="C3237" s="117" t="s">
        <v>839</v>
      </c>
      <c r="D3237" s="116" t="s">
        <v>125</v>
      </c>
      <c r="E3237" s="116" t="s">
        <v>127</v>
      </c>
      <c r="F3237" s="118">
        <v>0.2601</v>
      </c>
      <c r="G3237" s="119">
        <v>30.33</v>
      </c>
      <c r="H3237" s="119">
        <v>7.89</v>
      </c>
    </row>
    <row r="3238" spans="1:8" ht="12.75" customHeight="1">
      <c r="B3238" s="103"/>
      <c r="C3238" s="103"/>
      <c r="D3238" s="103"/>
      <c r="E3238" s="103"/>
      <c r="F3238" s="408" t="s">
        <v>837</v>
      </c>
      <c r="G3238" s="408"/>
      <c r="H3238" s="120">
        <v>14.04</v>
      </c>
    </row>
    <row r="3239" spans="1:8" ht="12.75" customHeight="1">
      <c r="B3239" s="103"/>
      <c r="C3239" s="103"/>
      <c r="D3239" s="103"/>
      <c r="E3239" s="103"/>
      <c r="F3239" s="409" t="s">
        <v>585</v>
      </c>
      <c r="G3239" s="409"/>
      <c r="H3239" s="101">
        <v>110.81</v>
      </c>
    </row>
    <row r="3240" spans="1:8">
      <c r="B3240" s="142"/>
      <c r="C3240" s="142"/>
      <c r="D3240" s="142"/>
      <c r="E3240" s="142"/>
      <c r="F3240" s="410"/>
      <c r="G3240" s="410"/>
      <c r="H3240" s="410"/>
    </row>
    <row r="3241" spans="1:8" s="245" customFormat="1" ht="12.75" customHeight="1">
      <c r="A3241" s="179" t="s">
        <v>699</v>
      </c>
      <c r="B3241" s="179">
        <f>VLOOKUP(A3241,ORÇAMENTO!$A$15:$F$743,2,FALSE)</f>
        <v>89531</v>
      </c>
      <c r="C3241" s="404" t="str">
        <f>VLOOKUP(B3241,ORÇAMENTO!$B$15:$F$743,2,FALSE)</f>
        <v>JOELHO 45 GRAUS, PVC, SERIE R, ESGOTO PREDIAL, DN 100 MM, JUNTA ELÁSTICA, FORNECIDO E INSTALADO EM RAMAL DE ENCAMINHAMENTO. AF_06/2022</v>
      </c>
      <c r="D3241" s="405"/>
      <c r="E3241" s="405"/>
      <c r="F3241" s="405"/>
      <c r="G3241" s="406"/>
      <c r="H3241" s="121" t="str">
        <f>VLOOKUP(B3241,ORÇAMENTO!$B$15:$F$743,4,FALSE)</f>
        <v>UN</v>
      </c>
    </row>
    <row r="3242" spans="1:8">
      <c r="B3242" s="407" t="s">
        <v>820</v>
      </c>
      <c r="C3242" s="407"/>
      <c r="D3242" s="102" t="s">
        <v>806</v>
      </c>
      <c r="E3242" s="102" t="s">
        <v>807</v>
      </c>
      <c r="F3242" s="102" t="s">
        <v>808</v>
      </c>
      <c r="G3242" s="102" t="s">
        <v>809</v>
      </c>
      <c r="H3242" s="102" t="s">
        <v>810</v>
      </c>
    </row>
    <row r="3243" spans="1:8">
      <c r="B3243" s="116" t="s">
        <v>932</v>
      </c>
      <c r="C3243" s="117" t="s">
        <v>933</v>
      </c>
      <c r="D3243" s="116" t="s">
        <v>125</v>
      </c>
      <c r="E3243" s="116" t="s">
        <v>150</v>
      </c>
      <c r="F3243" s="118">
        <v>2</v>
      </c>
      <c r="G3243" s="119">
        <v>3.52</v>
      </c>
      <c r="H3243" s="119">
        <v>7.04</v>
      </c>
    </row>
    <row r="3244" spans="1:8">
      <c r="B3244" s="116" t="s">
        <v>2641</v>
      </c>
      <c r="C3244" s="117" t="s">
        <v>2642</v>
      </c>
      <c r="D3244" s="116" t="s">
        <v>125</v>
      </c>
      <c r="E3244" s="116" t="s">
        <v>150</v>
      </c>
      <c r="F3244" s="118">
        <v>1</v>
      </c>
      <c r="G3244" s="119">
        <v>18.71</v>
      </c>
      <c r="H3244" s="119">
        <v>18.71</v>
      </c>
    </row>
    <row r="3245" spans="1:8" ht="25.5">
      <c r="B3245" s="116" t="s">
        <v>2597</v>
      </c>
      <c r="C3245" s="117" t="s">
        <v>2598</v>
      </c>
      <c r="D3245" s="116" t="s">
        <v>125</v>
      </c>
      <c r="E3245" s="116" t="s">
        <v>150</v>
      </c>
      <c r="F3245" s="118">
        <v>0.115</v>
      </c>
      <c r="G3245" s="119">
        <v>27.02</v>
      </c>
      <c r="H3245" s="119">
        <v>3.11</v>
      </c>
    </row>
    <row r="3246" spans="1:8">
      <c r="B3246" s="103"/>
      <c r="C3246" s="103"/>
      <c r="D3246" s="103"/>
      <c r="E3246" s="103"/>
      <c r="F3246" s="408" t="s">
        <v>831</v>
      </c>
      <c r="G3246" s="408"/>
      <c r="H3246" s="120">
        <v>28.86</v>
      </c>
    </row>
    <row r="3247" spans="1:8" ht="12.75" customHeight="1">
      <c r="B3247" s="407" t="s">
        <v>834</v>
      </c>
      <c r="C3247" s="407"/>
      <c r="D3247" s="102" t="s">
        <v>806</v>
      </c>
      <c r="E3247" s="102" t="s">
        <v>807</v>
      </c>
      <c r="F3247" s="102" t="s">
        <v>808</v>
      </c>
      <c r="G3247" s="102" t="s">
        <v>809</v>
      </c>
      <c r="H3247" s="102" t="s">
        <v>810</v>
      </c>
    </row>
    <row r="3248" spans="1:8">
      <c r="B3248" s="116" t="s">
        <v>2116</v>
      </c>
      <c r="C3248" s="117" t="s">
        <v>838</v>
      </c>
      <c r="D3248" s="116" t="s">
        <v>125</v>
      </c>
      <c r="E3248" s="116" t="s">
        <v>127</v>
      </c>
      <c r="F3248" s="118">
        <v>0.1288</v>
      </c>
      <c r="G3248" s="119">
        <v>23.63</v>
      </c>
      <c r="H3248" s="119">
        <v>3.04</v>
      </c>
    </row>
    <row r="3249" spans="1:8">
      <c r="B3249" s="116" t="s">
        <v>2117</v>
      </c>
      <c r="C3249" s="117" t="s">
        <v>839</v>
      </c>
      <c r="D3249" s="116" t="s">
        <v>125</v>
      </c>
      <c r="E3249" s="116" t="s">
        <v>127</v>
      </c>
      <c r="F3249" s="118">
        <v>0.1288</v>
      </c>
      <c r="G3249" s="119">
        <v>30.33</v>
      </c>
      <c r="H3249" s="119">
        <v>3.91</v>
      </c>
    </row>
    <row r="3250" spans="1:8" ht="12.75" customHeight="1">
      <c r="B3250" s="103"/>
      <c r="C3250" s="103"/>
      <c r="D3250" s="103"/>
      <c r="E3250" s="103"/>
      <c r="F3250" s="408" t="s">
        <v>837</v>
      </c>
      <c r="G3250" s="408"/>
      <c r="H3250" s="120">
        <v>6.95</v>
      </c>
    </row>
    <row r="3251" spans="1:8" ht="12.75" customHeight="1">
      <c r="B3251" s="103"/>
      <c r="C3251" s="103"/>
      <c r="D3251" s="103"/>
      <c r="E3251" s="103"/>
      <c r="F3251" s="409" t="s">
        <v>585</v>
      </c>
      <c r="G3251" s="409"/>
      <c r="H3251" s="101">
        <v>35.79</v>
      </c>
    </row>
    <row r="3252" spans="1:8">
      <c r="B3252" s="142"/>
      <c r="C3252" s="142"/>
      <c r="D3252" s="142"/>
      <c r="E3252" s="142"/>
      <c r="F3252" s="410"/>
      <c r="G3252" s="410"/>
      <c r="H3252" s="410"/>
    </row>
    <row r="3253" spans="1:8" s="245" customFormat="1" ht="12.75" customHeight="1">
      <c r="A3253" s="179" t="s">
        <v>701</v>
      </c>
      <c r="B3253" s="179">
        <f>VLOOKUP(A3253,ORÇAMENTO!$A$15:$F$743,2,FALSE)</f>
        <v>89520</v>
      </c>
      <c r="C3253" s="404" t="str">
        <f>VLOOKUP(B3253,ORÇAMENTO!$B$15:$F$743,2,FALSE)</f>
        <v>JOELHO 45 GRAUS, PVC, SERIE R, ÁGUA PLUVIAL, DN 50 MM, JUNTA ELÁSTICA, FORNECIDO E INSTALADO</v>
      </c>
      <c r="D3253" s="405"/>
      <c r="E3253" s="405"/>
      <c r="F3253" s="405"/>
      <c r="G3253" s="406"/>
      <c r="H3253" s="121" t="str">
        <f>VLOOKUP(B3253,ORÇAMENTO!$B$15:$F$743,4,FALSE)</f>
        <v>UN</v>
      </c>
    </row>
    <row r="3254" spans="1:8">
      <c r="B3254" s="407" t="s">
        <v>820</v>
      </c>
      <c r="C3254" s="407"/>
      <c r="D3254" s="102" t="s">
        <v>806</v>
      </c>
      <c r="E3254" s="102" t="s">
        <v>807</v>
      </c>
      <c r="F3254" s="102" t="s">
        <v>808</v>
      </c>
      <c r="G3254" s="102" t="s">
        <v>809</v>
      </c>
      <c r="H3254" s="102" t="s">
        <v>810</v>
      </c>
    </row>
    <row r="3255" spans="1:8">
      <c r="B3255" s="116" t="s">
        <v>3685</v>
      </c>
      <c r="C3255" s="117" t="s">
        <v>3686</v>
      </c>
      <c r="D3255" s="116" t="s">
        <v>125</v>
      </c>
      <c r="E3255" s="116" t="s">
        <v>150</v>
      </c>
      <c r="F3255" s="118">
        <v>2</v>
      </c>
      <c r="G3255" s="119">
        <v>2.2200000000000002</v>
      </c>
      <c r="H3255" s="119">
        <v>4.4400000000000004</v>
      </c>
    </row>
    <row r="3256" spans="1:8">
      <c r="B3256" s="116" t="s">
        <v>3693</v>
      </c>
      <c r="C3256" s="117" t="s">
        <v>3694</v>
      </c>
      <c r="D3256" s="116" t="s">
        <v>125</v>
      </c>
      <c r="E3256" s="116" t="s">
        <v>150</v>
      </c>
      <c r="F3256" s="118">
        <v>1</v>
      </c>
      <c r="G3256" s="119">
        <v>6.14</v>
      </c>
      <c r="H3256" s="119">
        <v>6.14</v>
      </c>
    </row>
    <row r="3257" spans="1:8" ht="25.5">
      <c r="B3257" s="116" t="s">
        <v>2597</v>
      </c>
      <c r="C3257" s="117" t="s">
        <v>2598</v>
      </c>
      <c r="D3257" s="116" t="s">
        <v>125</v>
      </c>
      <c r="E3257" s="116" t="s">
        <v>150</v>
      </c>
      <c r="F3257" s="118">
        <v>0.05</v>
      </c>
      <c r="G3257" s="119">
        <v>27.02</v>
      </c>
      <c r="H3257" s="119">
        <v>1.35</v>
      </c>
    </row>
    <row r="3258" spans="1:8">
      <c r="B3258" s="103"/>
      <c r="C3258" s="103"/>
      <c r="D3258" s="103"/>
      <c r="E3258" s="103"/>
      <c r="F3258" s="408" t="s">
        <v>831</v>
      </c>
      <c r="G3258" s="408"/>
      <c r="H3258" s="120">
        <v>11.93</v>
      </c>
    </row>
    <row r="3259" spans="1:8" ht="12.75" customHeight="1">
      <c r="B3259" s="407" t="s">
        <v>834</v>
      </c>
      <c r="C3259" s="407"/>
      <c r="D3259" s="102" t="s">
        <v>806</v>
      </c>
      <c r="E3259" s="102" t="s">
        <v>807</v>
      </c>
      <c r="F3259" s="102" t="s">
        <v>808</v>
      </c>
      <c r="G3259" s="102" t="s">
        <v>809</v>
      </c>
      <c r="H3259" s="102" t="s">
        <v>810</v>
      </c>
    </row>
    <row r="3260" spans="1:8">
      <c r="B3260" s="116" t="s">
        <v>2116</v>
      </c>
      <c r="C3260" s="117" t="s">
        <v>838</v>
      </c>
      <c r="D3260" s="116" t="s">
        <v>125</v>
      </c>
      <c r="E3260" s="116" t="s">
        <v>127</v>
      </c>
      <c r="F3260" s="118">
        <v>6.0699999999999997E-2</v>
      </c>
      <c r="G3260" s="119">
        <v>23.63</v>
      </c>
      <c r="H3260" s="119">
        <v>1.43</v>
      </c>
    </row>
    <row r="3261" spans="1:8">
      <c r="B3261" s="116" t="s">
        <v>2117</v>
      </c>
      <c r="C3261" s="117" t="s">
        <v>839</v>
      </c>
      <c r="D3261" s="116" t="s">
        <v>125</v>
      </c>
      <c r="E3261" s="116" t="s">
        <v>127</v>
      </c>
      <c r="F3261" s="118">
        <v>6.0699999999999997E-2</v>
      </c>
      <c r="G3261" s="119">
        <v>30.33</v>
      </c>
      <c r="H3261" s="119">
        <v>1.84</v>
      </c>
    </row>
    <row r="3262" spans="1:8" ht="12.75" customHeight="1">
      <c r="B3262" s="103"/>
      <c r="C3262" s="103"/>
      <c r="D3262" s="103"/>
      <c r="E3262" s="103"/>
      <c r="F3262" s="408" t="s">
        <v>837</v>
      </c>
      <c r="G3262" s="408"/>
      <c r="H3262" s="120">
        <v>3.27</v>
      </c>
    </row>
    <row r="3263" spans="1:8" ht="12.75" customHeight="1">
      <c r="B3263" s="103"/>
      <c r="C3263" s="103"/>
      <c r="D3263" s="103"/>
      <c r="E3263" s="103"/>
      <c r="F3263" s="409" t="s">
        <v>585</v>
      </c>
      <c r="G3263" s="409"/>
      <c r="H3263" s="101">
        <v>15.2</v>
      </c>
    </row>
    <row r="3264" spans="1:8">
      <c r="B3264" s="142"/>
      <c r="C3264" s="142"/>
      <c r="D3264" s="142"/>
      <c r="E3264" s="142"/>
      <c r="F3264" s="410"/>
      <c r="G3264" s="410"/>
      <c r="H3264" s="410"/>
    </row>
    <row r="3265" spans="1:8" s="245" customFormat="1" ht="12.75" customHeight="1">
      <c r="A3265" s="179" t="s">
        <v>703</v>
      </c>
      <c r="B3265" s="179">
        <f>VLOOKUP(A3265,ORÇAMENTO!$A$15:$F$743,2,FALSE)</f>
        <v>89810</v>
      </c>
      <c r="C3265" s="404" t="str">
        <f>VLOOKUP(B3265,ORÇAMENTO!$B$15:$F$743,2,FALSE)</f>
        <v>JOELHO 45 GRAUS, PVC, SERIE NORMAL, ESGOTO PREDIAL, DN 100 MM, JUNTA ELÁSTICA, FORNECIDO E INSTALADO</v>
      </c>
      <c r="D3265" s="405"/>
      <c r="E3265" s="405"/>
      <c r="F3265" s="405"/>
      <c r="G3265" s="406"/>
      <c r="H3265" s="121" t="str">
        <f>VLOOKUP(B3265,ORÇAMENTO!$B$15:$F$743,4,FALSE)</f>
        <v>UN</v>
      </c>
    </row>
    <row r="3266" spans="1:8">
      <c r="B3266" s="407" t="s">
        <v>820</v>
      </c>
      <c r="C3266" s="407"/>
      <c r="D3266" s="102" t="s">
        <v>806</v>
      </c>
      <c r="E3266" s="102" t="s">
        <v>807</v>
      </c>
      <c r="F3266" s="102" t="s">
        <v>808</v>
      </c>
      <c r="G3266" s="102" t="s">
        <v>809</v>
      </c>
      <c r="H3266" s="102" t="s">
        <v>810</v>
      </c>
    </row>
    <row r="3267" spans="1:8">
      <c r="B3267" s="116" t="s">
        <v>2595</v>
      </c>
      <c r="C3267" s="117" t="s">
        <v>2596</v>
      </c>
      <c r="D3267" s="116" t="s">
        <v>125</v>
      </c>
      <c r="E3267" s="116" t="s">
        <v>150</v>
      </c>
      <c r="F3267" s="118">
        <v>2</v>
      </c>
      <c r="G3267" s="119">
        <v>3</v>
      </c>
      <c r="H3267" s="119">
        <v>6</v>
      </c>
    </row>
    <row r="3268" spans="1:8">
      <c r="B3268" s="116" t="s">
        <v>2643</v>
      </c>
      <c r="C3268" s="117" t="s">
        <v>2644</v>
      </c>
      <c r="D3268" s="116" t="s">
        <v>125</v>
      </c>
      <c r="E3268" s="116" t="s">
        <v>150</v>
      </c>
      <c r="F3268" s="118">
        <v>1</v>
      </c>
      <c r="G3268" s="119">
        <v>8.3699999999999992</v>
      </c>
      <c r="H3268" s="119">
        <v>8.3699999999999992</v>
      </c>
    </row>
    <row r="3269" spans="1:8" ht="25.5">
      <c r="B3269" s="116" t="s">
        <v>2597</v>
      </c>
      <c r="C3269" s="117" t="s">
        <v>2598</v>
      </c>
      <c r="D3269" s="116" t="s">
        <v>125</v>
      </c>
      <c r="E3269" s="116" t="s">
        <v>150</v>
      </c>
      <c r="F3269" s="118">
        <v>0.115</v>
      </c>
      <c r="G3269" s="119">
        <v>27.02</v>
      </c>
      <c r="H3269" s="119">
        <v>3.11</v>
      </c>
    </row>
    <row r="3270" spans="1:8">
      <c r="B3270" s="103"/>
      <c r="C3270" s="103"/>
      <c r="D3270" s="103"/>
      <c r="E3270" s="103"/>
      <c r="F3270" s="408" t="s">
        <v>831</v>
      </c>
      <c r="G3270" s="408"/>
      <c r="H3270" s="120">
        <v>17.48</v>
      </c>
    </row>
    <row r="3271" spans="1:8" ht="12.75" customHeight="1">
      <c r="B3271" s="407" t="s">
        <v>834</v>
      </c>
      <c r="C3271" s="407"/>
      <c r="D3271" s="102" t="s">
        <v>806</v>
      </c>
      <c r="E3271" s="102" t="s">
        <v>807</v>
      </c>
      <c r="F3271" s="102" t="s">
        <v>808</v>
      </c>
      <c r="G3271" s="102" t="s">
        <v>809</v>
      </c>
      <c r="H3271" s="102" t="s">
        <v>810</v>
      </c>
    </row>
    <row r="3272" spans="1:8">
      <c r="B3272" s="116" t="s">
        <v>2116</v>
      </c>
      <c r="C3272" s="117" t="s">
        <v>838</v>
      </c>
      <c r="D3272" s="116" t="s">
        <v>125</v>
      </c>
      <c r="E3272" s="116" t="s">
        <v>127</v>
      </c>
      <c r="F3272" s="118">
        <v>0.2172</v>
      </c>
      <c r="G3272" s="119">
        <v>23.63</v>
      </c>
      <c r="H3272" s="119">
        <v>5.13</v>
      </c>
    </row>
    <row r="3273" spans="1:8">
      <c r="B3273" s="116" t="s">
        <v>2117</v>
      </c>
      <c r="C3273" s="117" t="s">
        <v>839</v>
      </c>
      <c r="D3273" s="116" t="s">
        <v>125</v>
      </c>
      <c r="E3273" s="116" t="s">
        <v>127</v>
      </c>
      <c r="F3273" s="118">
        <v>0.2172</v>
      </c>
      <c r="G3273" s="119">
        <v>30.33</v>
      </c>
      <c r="H3273" s="119">
        <v>6.59</v>
      </c>
    </row>
    <row r="3274" spans="1:8" ht="12.75" customHeight="1">
      <c r="B3274" s="103"/>
      <c r="C3274" s="103"/>
      <c r="D3274" s="103"/>
      <c r="E3274" s="103"/>
      <c r="F3274" s="408" t="s">
        <v>837</v>
      </c>
      <c r="G3274" s="408"/>
      <c r="H3274" s="120">
        <v>11.72</v>
      </c>
    </row>
    <row r="3275" spans="1:8" ht="12.75" customHeight="1">
      <c r="B3275" s="103"/>
      <c r="C3275" s="103"/>
      <c r="D3275" s="103"/>
      <c r="E3275" s="103"/>
      <c r="F3275" s="409" t="s">
        <v>585</v>
      </c>
      <c r="G3275" s="409"/>
      <c r="H3275" s="101">
        <v>29.18</v>
      </c>
    </row>
    <row r="3276" spans="1:8">
      <c r="B3276" s="142"/>
      <c r="C3276" s="142"/>
      <c r="D3276" s="142"/>
      <c r="E3276" s="142"/>
      <c r="F3276" s="410"/>
      <c r="G3276" s="410"/>
      <c r="H3276" s="410"/>
    </row>
    <row r="3277" spans="1:8" s="245" customFormat="1" ht="12.75" customHeight="1">
      <c r="A3277" s="179" t="s">
        <v>1625</v>
      </c>
      <c r="B3277" s="179">
        <f>VLOOKUP(A3277,ORÇAMENTO!$A$15:$F$743,2,FALSE)</f>
        <v>89806</v>
      </c>
      <c r="C3277" s="404" t="str">
        <f>VLOOKUP(B3277,ORÇAMENTO!$B$15:$F$743,2,FALSE)</f>
        <v>JOELHO 45 GRAUS, PVC, SERIE NORMAL, ESGOTO PREDIAL, DN 75 MM, JUNTA ELÁSTICA, FORNECIDO E INSTALADO</v>
      </c>
      <c r="D3277" s="405"/>
      <c r="E3277" s="405"/>
      <c r="F3277" s="405"/>
      <c r="G3277" s="406"/>
      <c r="H3277" s="121" t="str">
        <f>VLOOKUP(B3277,ORÇAMENTO!$B$15:$F$743,4,FALSE)</f>
        <v>UN</v>
      </c>
    </row>
    <row r="3278" spans="1:8">
      <c r="B3278" s="407" t="s">
        <v>820</v>
      </c>
      <c r="C3278" s="407"/>
      <c r="D3278" s="102" t="s">
        <v>806</v>
      </c>
      <c r="E3278" s="102" t="s">
        <v>807</v>
      </c>
      <c r="F3278" s="102" t="s">
        <v>808</v>
      </c>
      <c r="G3278" s="102" t="s">
        <v>809</v>
      </c>
      <c r="H3278" s="102" t="s">
        <v>810</v>
      </c>
    </row>
    <row r="3279" spans="1:8">
      <c r="B3279" s="116" t="s">
        <v>2601</v>
      </c>
      <c r="C3279" s="117" t="s">
        <v>2602</v>
      </c>
      <c r="D3279" s="116" t="s">
        <v>125</v>
      </c>
      <c r="E3279" s="116" t="s">
        <v>150</v>
      </c>
      <c r="F3279" s="118">
        <v>2</v>
      </c>
      <c r="G3279" s="119">
        <v>2.4900000000000002</v>
      </c>
      <c r="H3279" s="119">
        <v>4.9800000000000004</v>
      </c>
    </row>
    <row r="3280" spans="1:8">
      <c r="B3280" s="116" t="s">
        <v>2645</v>
      </c>
      <c r="C3280" s="117" t="s">
        <v>2646</v>
      </c>
      <c r="D3280" s="116" t="s">
        <v>125</v>
      </c>
      <c r="E3280" s="116" t="s">
        <v>150</v>
      </c>
      <c r="F3280" s="118">
        <v>1</v>
      </c>
      <c r="G3280" s="119">
        <v>7.26</v>
      </c>
      <c r="H3280" s="119">
        <v>7.26</v>
      </c>
    </row>
    <row r="3281" spans="1:8" ht="25.5">
      <c r="B3281" s="116" t="s">
        <v>2597</v>
      </c>
      <c r="C3281" s="117" t="s">
        <v>2598</v>
      </c>
      <c r="D3281" s="116" t="s">
        <v>125</v>
      </c>
      <c r="E3281" s="116" t="s">
        <v>150</v>
      </c>
      <c r="F3281" s="118">
        <v>7.4999999999999997E-2</v>
      </c>
      <c r="G3281" s="119">
        <v>27.02</v>
      </c>
      <c r="H3281" s="119">
        <v>2.0299999999999998</v>
      </c>
    </row>
    <row r="3282" spans="1:8">
      <c r="B3282" s="103"/>
      <c r="C3282" s="103"/>
      <c r="D3282" s="103"/>
      <c r="E3282" s="103"/>
      <c r="F3282" s="408" t="s">
        <v>831</v>
      </c>
      <c r="G3282" s="408"/>
      <c r="H3282" s="120">
        <v>14.27</v>
      </c>
    </row>
    <row r="3283" spans="1:8" ht="12.75" customHeight="1">
      <c r="B3283" s="407" t="s">
        <v>834</v>
      </c>
      <c r="C3283" s="407"/>
      <c r="D3283" s="102" t="s">
        <v>806</v>
      </c>
      <c r="E3283" s="102" t="s">
        <v>807</v>
      </c>
      <c r="F3283" s="102" t="s">
        <v>808</v>
      </c>
      <c r="G3283" s="102" t="s">
        <v>809</v>
      </c>
      <c r="H3283" s="102" t="s">
        <v>810</v>
      </c>
    </row>
    <row r="3284" spans="1:8">
      <c r="B3284" s="116" t="s">
        <v>2116</v>
      </c>
      <c r="C3284" s="117" t="s">
        <v>838</v>
      </c>
      <c r="D3284" s="116" t="s">
        <v>125</v>
      </c>
      <c r="E3284" s="116" t="s">
        <v>127</v>
      </c>
      <c r="F3284" s="118">
        <v>0.12570000000000001</v>
      </c>
      <c r="G3284" s="119">
        <v>23.63</v>
      </c>
      <c r="H3284" s="119">
        <v>2.97</v>
      </c>
    </row>
    <row r="3285" spans="1:8">
      <c r="B3285" s="116" t="s">
        <v>2117</v>
      </c>
      <c r="C3285" s="117" t="s">
        <v>839</v>
      </c>
      <c r="D3285" s="116" t="s">
        <v>125</v>
      </c>
      <c r="E3285" s="116" t="s">
        <v>127</v>
      </c>
      <c r="F3285" s="118">
        <v>0.12570000000000001</v>
      </c>
      <c r="G3285" s="119">
        <v>30.33</v>
      </c>
      <c r="H3285" s="119">
        <v>3.81</v>
      </c>
    </row>
    <row r="3286" spans="1:8" ht="12.75" customHeight="1">
      <c r="B3286" s="103"/>
      <c r="C3286" s="103"/>
      <c r="D3286" s="103"/>
      <c r="E3286" s="103"/>
      <c r="F3286" s="408" t="s">
        <v>837</v>
      </c>
      <c r="G3286" s="408"/>
      <c r="H3286" s="120">
        <v>6.78</v>
      </c>
    </row>
    <row r="3287" spans="1:8" ht="12.75" customHeight="1">
      <c r="B3287" s="103"/>
      <c r="C3287" s="103"/>
      <c r="D3287" s="103"/>
      <c r="E3287" s="103"/>
      <c r="F3287" s="409" t="s">
        <v>585</v>
      </c>
      <c r="G3287" s="409"/>
      <c r="H3287" s="101">
        <v>21.04</v>
      </c>
    </row>
    <row r="3288" spans="1:8">
      <c r="B3288" s="142"/>
      <c r="C3288" s="142"/>
      <c r="D3288" s="142"/>
      <c r="E3288" s="142"/>
      <c r="F3288" s="410"/>
      <c r="G3288" s="410"/>
      <c r="H3288" s="410"/>
    </row>
    <row r="3289" spans="1:8" s="245" customFormat="1" ht="12.75" customHeight="1">
      <c r="A3289" s="179" t="s">
        <v>1627</v>
      </c>
      <c r="B3289" s="179">
        <f>VLOOKUP(A3289,ORÇAMENTO!$A$15:$F$743,2,FALSE)</f>
        <v>89802</v>
      </c>
      <c r="C3289" s="404" t="str">
        <f>VLOOKUP(B3289,ORÇAMENTO!$B$15:$F$743,2,FALSE)</f>
        <v>JOELHO 45 GRAUS, PVC, SERIE NORMAL, ESGOTO PREDIAL, DN 50 MM, JUNTA ELÁSTICA, FORNECIDO E INSTALADO</v>
      </c>
      <c r="D3289" s="405"/>
      <c r="E3289" s="405"/>
      <c r="F3289" s="405"/>
      <c r="G3289" s="406"/>
      <c r="H3289" s="121" t="str">
        <f>VLOOKUP(B3289,ORÇAMENTO!$B$15:$F$743,4,FALSE)</f>
        <v>UN</v>
      </c>
    </row>
    <row r="3290" spans="1:8">
      <c r="B3290" s="407" t="s">
        <v>820</v>
      </c>
      <c r="C3290" s="407"/>
      <c r="D3290" s="102" t="s">
        <v>806</v>
      </c>
      <c r="E3290" s="102" t="s">
        <v>807</v>
      </c>
      <c r="F3290" s="102" t="s">
        <v>808</v>
      </c>
      <c r="G3290" s="102" t="s">
        <v>809</v>
      </c>
      <c r="H3290" s="102" t="s">
        <v>810</v>
      </c>
    </row>
    <row r="3291" spans="1:8">
      <c r="B3291" s="116" t="s">
        <v>2605</v>
      </c>
      <c r="C3291" s="117" t="s">
        <v>2606</v>
      </c>
      <c r="D3291" s="116" t="s">
        <v>125</v>
      </c>
      <c r="E3291" s="116" t="s">
        <v>150</v>
      </c>
      <c r="F3291" s="118">
        <v>2</v>
      </c>
      <c r="G3291" s="119">
        <v>1.69</v>
      </c>
      <c r="H3291" s="119">
        <v>3.38</v>
      </c>
    </row>
    <row r="3292" spans="1:8">
      <c r="B3292" s="116" t="s">
        <v>2647</v>
      </c>
      <c r="C3292" s="117" t="s">
        <v>2648</v>
      </c>
      <c r="D3292" s="116" t="s">
        <v>125</v>
      </c>
      <c r="E3292" s="116" t="s">
        <v>150</v>
      </c>
      <c r="F3292" s="118">
        <v>1</v>
      </c>
      <c r="G3292" s="119">
        <v>3.47</v>
      </c>
      <c r="H3292" s="119">
        <v>3.47</v>
      </c>
    </row>
    <row r="3293" spans="1:8" ht="25.5">
      <c r="B3293" s="116" t="s">
        <v>2597</v>
      </c>
      <c r="C3293" s="117" t="s">
        <v>2598</v>
      </c>
      <c r="D3293" s="116" t="s">
        <v>125</v>
      </c>
      <c r="E3293" s="116" t="s">
        <v>150</v>
      </c>
      <c r="F3293" s="118">
        <v>0.05</v>
      </c>
      <c r="G3293" s="119">
        <v>27.02</v>
      </c>
      <c r="H3293" s="119">
        <v>1.35</v>
      </c>
    </row>
    <row r="3294" spans="1:8">
      <c r="B3294" s="103"/>
      <c r="C3294" s="103"/>
      <c r="D3294" s="103"/>
      <c r="E3294" s="103"/>
      <c r="F3294" s="408" t="s">
        <v>831</v>
      </c>
      <c r="G3294" s="408"/>
      <c r="H3294" s="120">
        <v>8.1999999999999993</v>
      </c>
    </row>
    <row r="3295" spans="1:8" ht="12.75" customHeight="1">
      <c r="B3295" s="407" t="s">
        <v>834</v>
      </c>
      <c r="C3295" s="407"/>
      <c r="D3295" s="102" t="s">
        <v>806</v>
      </c>
      <c r="E3295" s="102" t="s">
        <v>807</v>
      </c>
      <c r="F3295" s="102" t="s">
        <v>808</v>
      </c>
      <c r="G3295" s="102" t="s">
        <v>809</v>
      </c>
      <c r="H3295" s="102" t="s">
        <v>810</v>
      </c>
    </row>
    <row r="3296" spans="1:8">
      <c r="B3296" s="116" t="s">
        <v>2116</v>
      </c>
      <c r="C3296" s="117" t="s">
        <v>838</v>
      </c>
      <c r="D3296" s="116" t="s">
        <v>125</v>
      </c>
      <c r="E3296" s="116" t="s">
        <v>127</v>
      </c>
      <c r="F3296" s="118">
        <v>3.4299999999999997E-2</v>
      </c>
      <c r="G3296" s="119">
        <v>23.63</v>
      </c>
      <c r="H3296" s="119">
        <v>0.81</v>
      </c>
    </row>
    <row r="3297" spans="1:8">
      <c r="B3297" s="116" t="s">
        <v>2117</v>
      </c>
      <c r="C3297" s="117" t="s">
        <v>839</v>
      </c>
      <c r="D3297" s="116" t="s">
        <v>125</v>
      </c>
      <c r="E3297" s="116" t="s">
        <v>127</v>
      </c>
      <c r="F3297" s="118">
        <v>3.4299999999999997E-2</v>
      </c>
      <c r="G3297" s="119">
        <v>30.33</v>
      </c>
      <c r="H3297" s="119">
        <v>1.04</v>
      </c>
    </row>
    <row r="3298" spans="1:8" ht="12.75" customHeight="1">
      <c r="B3298" s="103"/>
      <c r="C3298" s="103"/>
      <c r="D3298" s="103"/>
      <c r="E3298" s="103"/>
      <c r="F3298" s="408" t="s">
        <v>837</v>
      </c>
      <c r="G3298" s="408"/>
      <c r="H3298" s="120">
        <v>1.85</v>
      </c>
    </row>
    <row r="3299" spans="1:8" ht="12.75" customHeight="1">
      <c r="B3299" s="103"/>
      <c r="C3299" s="103"/>
      <c r="D3299" s="103"/>
      <c r="E3299" s="103"/>
      <c r="F3299" s="409" t="s">
        <v>585</v>
      </c>
      <c r="G3299" s="409"/>
      <c r="H3299" s="101">
        <v>10.050000000000001</v>
      </c>
    </row>
    <row r="3300" spans="1:8">
      <c r="B3300" s="142"/>
      <c r="C3300" s="142"/>
      <c r="D3300" s="142"/>
      <c r="E3300" s="142"/>
      <c r="F3300" s="410"/>
      <c r="G3300" s="410"/>
      <c r="H3300" s="410"/>
    </row>
    <row r="3301" spans="1:8" s="245" customFormat="1" ht="12.75" customHeight="1">
      <c r="A3301" s="179" t="s">
        <v>1629</v>
      </c>
      <c r="B3301" s="179">
        <f>VLOOKUP(A3301,ORÇAMENTO!$A$15:$F$743,2,FALSE)</f>
        <v>89726</v>
      </c>
      <c r="C3301" s="404" t="str">
        <f>VLOOKUP(B3301,ORÇAMENTO!$B$15:$F$743,2,FALSE)</f>
        <v>JOELHO 45 GRAUS, PVC, SERIE NORMAL, ESGOTO PREDIAL, DN 40 MM, JUNTA SOLDÁVEL, FORNECIDO E INSTALADO</v>
      </c>
      <c r="D3301" s="405"/>
      <c r="E3301" s="405"/>
      <c r="F3301" s="405"/>
      <c r="G3301" s="406"/>
      <c r="H3301" s="121" t="str">
        <f>VLOOKUP(B3301,ORÇAMENTO!$B$15:$F$743,4,FALSE)</f>
        <v>UN</v>
      </c>
    </row>
    <row r="3302" spans="1:8">
      <c r="B3302" s="407" t="s">
        <v>820</v>
      </c>
      <c r="C3302" s="407"/>
      <c r="D3302" s="102" t="s">
        <v>806</v>
      </c>
      <c r="E3302" s="102" t="s">
        <v>807</v>
      </c>
      <c r="F3302" s="102" t="s">
        <v>808</v>
      </c>
      <c r="G3302" s="102" t="s">
        <v>809</v>
      </c>
      <c r="H3302" s="102" t="s">
        <v>810</v>
      </c>
    </row>
    <row r="3303" spans="1:8">
      <c r="B3303" s="116" t="s">
        <v>2440</v>
      </c>
      <c r="C3303" s="117" t="s">
        <v>2441</v>
      </c>
      <c r="D3303" s="116" t="s">
        <v>125</v>
      </c>
      <c r="E3303" s="116" t="s">
        <v>150</v>
      </c>
      <c r="F3303" s="118">
        <v>9.9000000000000008E-3</v>
      </c>
      <c r="G3303" s="119">
        <v>65.48</v>
      </c>
      <c r="H3303" s="119">
        <v>0.65</v>
      </c>
    </row>
    <row r="3304" spans="1:8">
      <c r="B3304" s="116" t="s">
        <v>2649</v>
      </c>
      <c r="C3304" s="117" t="s">
        <v>2650</v>
      </c>
      <c r="D3304" s="116" t="s">
        <v>125</v>
      </c>
      <c r="E3304" s="116" t="s">
        <v>150</v>
      </c>
      <c r="F3304" s="118">
        <v>1</v>
      </c>
      <c r="G3304" s="119">
        <v>2.14</v>
      </c>
      <c r="H3304" s="119">
        <v>2.14</v>
      </c>
    </row>
    <row r="3305" spans="1:8">
      <c r="B3305" s="116" t="s">
        <v>925</v>
      </c>
      <c r="C3305" s="117" t="s">
        <v>926</v>
      </c>
      <c r="D3305" s="116" t="s">
        <v>125</v>
      </c>
      <c r="E3305" s="116" t="s">
        <v>150</v>
      </c>
      <c r="F3305" s="118">
        <v>7.1000000000000004E-3</v>
      </c>
      <c r="G3305" s="119">
        <v>2.5099999999999998</v>
      </c>
      <c r="H3305" s="119">
        <v>0.02</v>
      </c>
    </row>
    <row r="3306" spans="1:8">
      <c r="B3306" s="116" t="s">
        <v>2442</v>
      </c>
      <c r="C3306" s="117" t="s">
        <v>2443</v>
      </c>
      <c r="D3306" s="116" t="s">
        <v>125</v>
      </c>
      <c r="E3306" s="116" t="s">
        <v>150</v>
      </c>
      <c r="F3306" s="118">
        <v>1.4999999999999999E-2</v>
      </c>
      <c r="G3306" s="119">
        <v>74.180000000000007</v>
      </c>
      <c r="H3306" s="119">
        <v>1.1100000000000001</v>
      </c>
    </row>
    <row r="3307" spans="1:8">
      <c r="B3307" s="103"/>
      <c r="C3307" s="103"/>
      <c r="D3307" s="103"/>
      <c r="E3307" s="103"/>
      <c r="F3307" s="408" t="s">
        <v>831</v>
      </c>
      <c r="G3307" s="408"/>
      <c r="H3307" s="120">
        <v>3.92</v>
      </c>
    </row>
    <row r="3308" spans="1:8" ht="12.75" customHeight="1">
      <c r="B3308" s="407" t="s">
        <v>834</v>
      </c>
      <c r="C3308" s="407"/>
      <c r="D3308" s="102" t="s">
        <v>806</v>
      </c>
      <c r="E3308" s="102" t="s">
        <v>807</v>
      </c>
      <c r="F3308" s="102" t="s">
        <v>808</v>
      </c>
      <c r="G3308" s="102" t="s">
        <v>809</v>
      </c>
      <c r="H3308" s="102" t="s">
        <v>810</v>
      </c>
    </row>
    <row r="3309" spans="1:8">
      <c r="B3309" s="116" t="s">
        <v>2116</v>
      </c>
      <c r="C3309" s="117" t="s">
        <v>838</v>
      </c>
      <c r="D3309" s="116" t="s">
        <v>125</v>
      </c>
      <c r="E3309" s="116" t="s">
        <v>127</v>
      </c>
      <c r="F3309" s="118">
        <v>0.127</v>
      </c>
      <c r="G3309" s="119">
        <v>23.63</v>
      </c>
      <c r="H3309" s="119">
        <v>3</v>
      </c>
    </row>
    <row r="3310" spans="1:8">
      <c r="B3310" s="116" t="s">
        <v>2117</v>
      </c>
      <c r="C3310" s="117" t="s">
        <v>839</v>
      </c>
      <c r="D3310" s="116" t="s">
        <v>125</v>
      </c>
      <c r="E3310" s="116" t="s">
        <v>127</v>
      </c>
      <c r="F3310" s="118">
        <v>0.127</v>
      </c>
      <c r="G3310" s="119">
        <v>30.33</v>
      </c>
      <c r="H3310" s="119">
        <v>3.85</v>
      </c>
    </row>
    <row r="3311" spans="1:8" ht="12.75" customHeight="1">
      <c r="B3311" s="103"/>
      <c r="C3311" s="103"/>
      <c r="D3311" s="103"/>
      <c r="E3311" s="103"/>
      <c r="F3311" s="408" t="s">
        <v>837</v>
      </c>
      <c r="G3311" s="408"/>
      <c r="H3311" s="120">
        <v>6.85</v>
      </c>
    </row>
    <row r="3312" spans="1:8" ht="12.75" customHeight="1">
      <c r="B3312" s="103"/>
      <c r="C3312" s="103"/>
      <c r="D3312" s="103"/>
      <c r="E3312" s="103"/>
      <c r="F3312" s="409" t="s">
        <v>585</v>
      </c>
      <c r="G3312" s="409"/>
      <c r="H3312" s="101">
        <v>10.75</v>
      </c>
    </row>
    <row r="3313" spans="1:8">
      <c r="B3313" s="142"/>
      <c r="C3313" s="142"/>
      <c r="D3313" s="142"/>
      <c r="E3313" s="142"/>
      <c r="F3313" s="410"/>
      <c r="G3313" s="410"/>
      <c r="H3313" s="410"/>
    </row>
    <row r="3314" spans="1:8" s="245" customFormat="1" ht="12.75" customHeight="1">
      <c r="A3314" s="179" t="s">
        <v>1630</v>
      </c>
      <c r="B3314" s="179">
        <f>VLOOKUP(A3314,ORÇAMENTO!$A$15:$F$743,2,FALSE)</f>
        <v>104357</v>
      </c>
      <c r="C3314" s="404" t="str">
        <f>VLOOKUP(B3314,ORÇAMENTO!$B$15:$F$743,2,FALSE)</f>
        <v>CAP, PVC, SÉRIE NORMAL, ESGOTO PREDIAL, DN 100 MM, JUNTA ELÁSTICA, FORNECIDO E INSTALADO</v>
      </c>
      <c r="D3314" s="405"/>
      <c r="E3314" s="405"/>
      <c r="F3314" s="405"/>
      <c r="G3314" s="406"/>
      <c r="H3314" s="121" t="str">
        <f>VLOOKUP(B3314,ORÇAMENTO!$B$15:$F$743,4,FALSE)</f>
        <v>UN</v>
      </c>
    </row>
    <row r="3315" spans="1:8">
      <c r="B3315" s="407" t="s">
        <v>820</v>
      </c>
      <c r="C3315" s="407"/>
      <c r="D3315" s="102" t="s">
        <v>806</v>
      </c>
      <c r="E3315" s="102" t="s">
        <v>807</v>
      </c>
      <c r="F3315" s="102" t="s">
        <v>808</v>
      </c>
      <c r="G3315" s="102" t="s">
        <v>809</v>
      </c>
      <c r="H3315" s="102" t="s">
        <v>810</v>
      </c>
    </row>
    <row r="3316" spans="1:8">
      <c r="B3316" s="116" t="s">
        <v>2595</v>
      </c>
      <c r="C3316" s="117" t="s">
        <v>2596</v>
      </c>
      <c r="D3316" s="116" t="s">
        <v>125</v>
      </c>
      <c r="E3316" s="116" t="s">
        <v>150</v>
      </c>
      <c r="F3316" s="118">
        <v>1</v>
      </c>
      <c r="G3316" s="119">
        <v>3</v>
      </c>
      <c r="H3316" s="119">
        <v>3</v>
      </c>
    </row>
    <row r="3317" spans="1:8">
      <c r="B3317" s="116" t="s">
        <v>2651</v>
      </c>
      <c r="C3317" s="117" t="s">
        <v>2652</v>
      </c>
      <c r="D3317" s="116" t="s">
        <v>125</v>
      </c>
      <c r="E3317" s="116" t="s">
        <v>150</v>
      </c>
      <c r="F3317" s="118">
        <v>1</v>
      </c>
      <c r="G3317" s="119">
        <v>8.84</v>
      </c>
      <c r="H3317" s="119">
        <v>8.84</v>
      </c>
    </row>
    <row r="3318" spans="1:8" ht="25.5">
      <c r="B3318" s="116" t="s">
        <v>2597</v>
      </c>
      <c r="C3318" s="117" t="s">
        <v>2598</v>
      </c>
      <c r="D3318" s="116" t="s">
        <v>125</v>
      </c>
      <c r="E3318" s="116" t="s">
        <v>150</v>
      </c>
      <c r="F3318" s="118">
        <v>5.7500000000000002E-2</v>
      </c>
      <c r="G3318" s="119">
        <v>27.02</v>
      </c>
      <c r="H3318" s="119">
        <v>1.55</v>
      </c>
    </row>
    <row r="3319" spans="1:8">
      <c r="B3319" s="103"/>
      <c r="C3319" s="103"/>
      <c r="D3319" s="103"/>
      <c r="E3319" s="103"/>
      <c r="F3319" s="408" t="s">
        <v>831</v>
      </c>
      <c r="G3319" s="408"/>
      <c r="H3319" s="120">
        <v>13.39</v>
      </c>
    </row>
    <row r="3320" spans="1:8" ht="12.75" customHeight="1">
      <c r="B3320" s="407" t="s">
        <v>834</v>
      </c>
      <c r="C3320" s="407"/>
      <c r="D3320" s="102" t="s">
        <v>806</v>
      </c>
      <c r="E3320" s="102" t="s">
        <v>807</v>
      </c>
      <c r="F3320" s="102" t="s">
        <v>808</v>
      </c>
      <c r="G3320" s="102" t="s">
        <v>809</v>
      </c>
      <c r="H3320" s="102" t="s">
        <v>810</v>
      </c>
    </row>
    <row r="3321" spans="1:8">
      <c r="B3321" s="116" t="s">
        <v>2116</v>
      </c>
      <c r="C3321" s="117" t="s">
        <v>838</v>
      </c>
      <c r="D3321" s="116" t="s">
        <v>125</v>
      </c>
      <c r="E3321" s="116" t="s">
        <v>127</v>
      </c>
      <c r="F3321" s="118">
        <v>9.2499999999999999E-2</v>
      </c>
      <c r="G3321" s="119">
        <v>23.63</v>
      </c>
      <c r="H3321" s="119">
        <v>2.19</v>
      </c>
    </row>
    <row r="3322" spans="1:8">
      <c r="B3322" s="116" t="s">
        <v>2117</v>
      </c>
      <c r="C3322" s="117" t="s">
        <v>839</v>
      </c>
      <c r="D3322" s="116" t="s">
        <v>125</v>
      </c>
      <c r="E3322" s="116" t="s">
        <v>127</v>
      </c>
      <c r="F3322" s="118">
        <v>9.2499999999999999E-2</v>
      </c>
      <c r="G3322" s="119">
        <v>30.33</v>
      </c>
      <c r="H3322" s="119">
        <v>2.81</v>
      </c>
    </row>
    <row r="3323" spans="1:8" ht="12.75" customHeight="1">
      <c r="B3323" s="103"/>
      <c r="C3323" s="103"/>
      <c r="D3323" s="103"/>
      <c r="E3323" s="103"/>
      <c r="F3323" s="408" t="s">
        <v>837</v>
      </c>
      <c r="G3323" s="408"/>
      <c r="H3323" s="120">
        <v>5</v>
      </c>
    </row>
    <row r="3324" spans="1:8" ht="12.75" customHeight="1">
      <c r="B3324" s="103"/>
      <c r="C3324" s="103"/>
      <c r="D3324" s="103"/>
      <c r="E3324" s="103"/>
      <c r="F3324" s="409" t="s">
        <v>585</v>
      </c>
      <c r="G3324" s="409"/>
      <c r="H3324" s="101">
        <v>18.37</v>
      </c>
    </row>
    <row r="3325" spans="1:8">
      <c r="B3325" s="142"/>
      <c r="C3325" s="142"/>
      <c r="D3325" s="142"/>
      <c r="E3325" s="142"/>
      <c r="F3325" s="410"/>
      <c r="G3325" s="410"/>
      <c r="H3325" s="410"/>
    </row>
    <row r="3326" spans="1:8" s="245" customFormat="1" ht="12.75" customHeight="1">
      <c r="A3326" s="179" t="s">
        <v>2907</v>
      </c>
      <c r="B3326" s="179">
        <f>VLOOKUP(A3326,ORÇAMENTO!$A$15:$F$743,2,FALSE)</f>
        <v>89443</v>
      </c>
      <c r="C3326" s="404" t="str">
        <f>VLOOKUP(B3326,ORÇAMENTO!$B$15:$F$743,2,FALSE)</f>
        <v>TE, PVC, SOLDÁVEL, DN 32MM - FORNECIMENTO E INSTALAÇÃO. AF_06/2022</v>
      </c>
      <c r="D3326" s="405"/>
      <c r="E3326" s="405"/>
      <c r="F3326" s="405"/>
      <c r="G3326" s="406"/>
      <c r="H3326" s="121" t="str">
        <f>VLOOKUP(B3326,ORÇAMENTO!$B$15:$F$743,4,FALSE)</f>
        <v>UN</v>
      </c>
    </row>
    <row r="3327" spans="1:8">
      <c r="B3327" s="407" t="s">
        <v>820</v>
      </c>
      <c r="C3327" s="407"/>
      <c r="D3327" s="102" t="s">
        <v>806</v>
      </c>
      <c r="E3327" s="102" t="s">
        <v>807</v>
      </c>
      <c r="F3327" s="102" t="s">
        <v>808</v>
      </c>
      <c r="G3327" s="102" t="s">
        <v>809</v>
      </c>
      <c r="H3327" s="102" t="s">
        <v>810</v>
      </c>
    </row>
    <row r="3328" spans="1:8">
      <c r="B3328" s="116" t="s">
        <v>2440</v>
      </c>
      <c r="C3328" s="117" t="s">
        <v>2441</v>
      </c>
      <c r="D3328" s="116" t="s">
        <v>125</v>
      </c>
      <c r="E3328" s="116" t="s">
        <v>150</v>
      </c>
      <c r="F3328" s="118">
        <v>1.41E-2</v>
      </c>
      <c r="G3328" s="119">
        <v>65.48</v>
      </c>
      <c r="H3328" s="119">
        <v>0.92</v>
      </c>
    </row>
    <row r="3329" spans="1:8">
      <c r="B3329" s="116" t="s">
        <v>925</v>
      </c>
      <c r="C3329" s="117" t="s">
        <v>926</v>
      </c>
      <c r="D3329" s="116" t="s">
        <v>125</v>
      </c>
      <c r="E3329" s="116" t="s">
        <v>150</v>
      </c>
      <c r="F3329" s="118">
        <v>5.3999999999999999E-2</v>
      </c>
      <c r="G3329" s="119">
        <v>2.5099999999999998</v>
      </c>
      <c r="H3329" s="119">
        <v>0.14000000000000001</v>
      </c>
    </row>
    <row r="3330" spans="1:8">
      <c r="B3330" s="116" t="s">
        <v>2442</v>
      </c>
      <c r="C3330" s="117" t="s">
        <v>2443</v>
      </c>
      <c r="D3330" s="116" t="s">
        <v>125</v>
      </c>
      <c r="E3330" s="116" t="s">
        <v>150</v>
      </c>
      <c r="F3330" s="118">
        <v>1.6500000000000001E-2</v>
      </c>
      <c r="G3330" s="119">
        <v>74.180000000000007</v>
      </c>
      <c r="H3330" s="119">
        <v>1.22</v>
      </c>
    </row>
    <row r="3331" spans="1:8">
      <c r="B3331" s="116" t="s">
        <v>2653</v>
      </c>
      <c r="C3331" s="117" t="s">
        <v>2654</v>
      </c>
      <c r="D3331" s="116" t="s">
        <v>125</v>
      </c>
      <c r="E3331" s="116" t="s">
        <v>150</v>
      </c>
      <c r="F3331" s="118">
        <v>1</v>
      </c>
      <c r="G3331" s="119">
        <v>3.59</v>
      </c>
      <c r="H3331" s="119">
        <v>3.59</v>
      </c>
    </row>
    <row r="3332" spans="1:8">
      <c r="B3332" s="103"/>
      <c r="C3332" s="103"/>
      <c r="D3332" s="103"/>
      <c r="E3332" s="103"/>
      <c r="F3332" s="408" t="s">
        <v>831</v>
      </c>
      <c r="G3332" s="408"/>
      <c r="H3332" s="120">
        <v>5.87</v>
      </c>
    </row>
    <row r="3333" spans="1:8" ht="12.75" customHeight="1">
      <c r="B3333" s="407" t="s">
        <v>834</v>
      </c>
      <c r="C3333" s="407"/>
      <c r="D3333" s="102" t="s">
        <v>806</v>
      </c>
      <c r="E3333" s="102" t="s">
        <v>807</v>
      </c>
      <c r="F3333" s="102" t="s">
        <v>808</v>
      </c>
      <c r="G3333" s="102" t="s">
        <v>809</v>
      </c>
      <c r="H3333" s="102" t="s">
        <v>810</v>
      </c>
    </row>
    <row r="3334" spans="1:8">
      <c r="B3334" s="116" t="s">
        <v>2116</v>
      </c>
      <c r="C3334" s="117" t="s">
        <v>838</v>
      </c>
      <c r="D3334" s="116" t="s">
        <v>125</v>
      </c>
      <c r="E3334" s="116" t="s">
        <v>127</v>
      </c>
      <c r="F3334" s="118">
        <v>0.21609999999999999</v>
      </c>
      <c r="G3334" s="119">
        <v>23.63</v>
      </c>
      <c r="H3334" s="119">
        <v>5.1100000000000003</v>
      </c>
    </row>
    <row r="3335" spans="1:8">
      <c r="B3335" s="116" t="s">
        <v>2117</v>
      </c>
      <c r="C3335" s="117" t="s">
        <v>839</v>
      </c>
      <c r="D3335" s="116" t="s">
        <v>125</v>
      </c>
      <c r="E3335" s="116" t="s">
        <v>127</v>
      </c>
      <c r="F3335" s="118">
        <v>0.21609999999999999</v>
      </c>
      <c r="G3335" s="119">
        <v>30.33</v>
      </c>
      <c r="H3335" s="119">
        <v>6.55</v>
      </c>
    </row>
    <row r="3336" spans="1:8" ht="12.75" customHeight="1">
      <c r="B3336" s="103"/>
      <c r="C3336" s="103"/>
      <c r="D3336" s="103"/>
      <c r="E3336" s="103"/>
      <c r="F3336" s="408" t="s">
        <v>837</v>
      </c>
      <c r="G3336" s="408"/>
      <c r="H3336" s="120">
        <v>11.66</v>
      </c>
    </row>
    <row r="3337" spans="1:8" ht="12.75" customHeight="1">
      <c r="B3337" s="103"/>
      <c r="C3337" s="103"/>
      <c r="D3337" s="103"/>
      <c r="E3337" s="103"/>
      <c r="F3337" s="409" t="s">
        <v>585</v>
      </c>
      <c r="G3337" s="409"/>
      <c r="H3337" s="101">
        <v>17.510000000000002</v>
      </c>
    </row>
    <row r="3338" spans="1:8">
      <c r="B3338" s="142"/>
      <c r="C3338" s="142"/>
      <c r="D3338" s="142"/>
      <c r="E3338" s="142"/>
      <c r="F3338" s="410"/>
      <c r="G3338" s="410"/>
      <c r="H3338" s="410"/>
    </row>
    <row r="3339" spans="1:8" s="245" customFormat="1" ht="12.75" customHeight="1">
      <c r="A3339" s="179" t="s">
        <v>2908</v>
      </c>
      <c r="B3339" s="179">
        <f>VLOOKUP(A3339,ORÇAMENTO!$A$15:$F$743,2,FALSE)</f>
        <v>95237</v>
      </c>
      <c r="C3339" s="404" t="str">
        <f>VLOOKUP(B3339,ORÇAMENTO!$B$15:$F$743,2,FALSE)</f>
        <v>LUVA COM BUCHA DE LATÃO, PVC, SOLDÁVEL, DN 32MM X 1 - FORNECIMENTO E INSTALAÇÃO. AF_06/2022</v>
      </c>
      <c r="D3339" s="405"/>
      <c r="E3339" s="405"/>
      <c r="F3339" s="405"/>
      <c r="G3339" s="406"/>
      <c r="H3339" s="121" t="str">
        <f>VLOOKUP(B3339,ORÇAMENTO!$B$15:$F$743,4,FALSE)</f>
        <v>UN</v>
      </c>
    </row>
    <row r="3340" spans="1:8">
      <c r="B3340" s="407" t="s">
        <v>820</v>
      </c>
      <c r="C3340" s="407"/>
      <c r="D3340" s="102" t="s">
        <v>806</v>
      </c>
      <c r="E3340" s="102" t="s">
        <v>807</v>
      </c>
      <c r="F3340" s="102" t="s">
        <v>808</v>
      </c>
      <c r="G3340" s="102" t="s">
        <v>809</v>
      </c>
      <c r="H3340" s="102" t="s">
        <v>810</v>
      </c>
    </row>
    <row r="3341" spans="1:8">
      <c r="B3341" s="116" t="s">
        <v>2440</v>
      </c>
      <c r="C3341" s="117" t="s">
        <v>2441</v>
      </c>
      <c r="D3341" s="116" t="s">
        <v>125</v>
      </c>
      <c r="E3341" s="116" t="s">
        <v>150</v>
      </c>
      <c r="F3341" s="118">
        <v>8.2000000000000007E-3</v>
      </c>
      <c r="G3341" s="119">
        <v>65.48</v>
      </c>
      <c r="H3341" s="119">
        <v>0.54</v>
      </c>
    </row>
    <row r="3342" spans="1:8">
      <c r="B3342" s="116" t="s">
        <v>925</v>
      </c>
      <c r="C3342" s="117" t="s">
        <v>926</v>
      </c>
      <c r="D3342" s="116" t="s">
        <v>125</v>
      </c>
      <c r="E3342" s="116" t="s">
        <v>150</v>
      </c>
      <c r="F3342" s="118">
        <v>3.3099999999999997E-2</v>
      </c>
      <c r="G3342" s="119">
        <v>2.5099999999999998</v>
      </c>
      <c r="H3342" s="119">
        <v>0.08</v>
      </c>
    </row>
    <row r="3343" spans="1:8">
      <c r="B3343" s="116" t="s">
        <v>2655</v>
      </c>
      <c r="C3343" s="117" t="s">
        <v>2656</v>
      </c>
      <c r="D3343" s="116" t="s">
        <v>125</v>
      </c>
      <c r="E3343" s="116" t="s">
        <v>150</v>
      </c>
      <c r="F3343" s="118">
        <v>1</v>
      </c>
      <c r="G3343" s="119">
        <v>16.52</v>
      </c>
      <c r="H3343" s="119">
        <v>16.52</v>
      </c>
    </row>
    <row r="3344" spans="1:8">
      <c r="B3344" s="116" t="s">
        <v>2442</v>
      </c>
      <c r="C3344" s="117" t="s">
        <v>2443</v>
      </c>
      <c r="D3344" s="116" t="s">
        <v>125</v>
      </c>
      <c r="E3344" s="116" t="s">
        <v>150</v>
      </c>
      <c r="F3344" s="118">
        <v>9.4999999999999998E-3</v>
      </c>
      <c r="G3344" s="119">
        <v>74.180000000000007</v>
      </c>
      <c r="H3344" s="119">
        <v>0.7</v>
      </c>
    </row>
    <row r="3345" spans="1:8">
      <c r="B3345" s="103"/>
      <c r="C3345" s="103"/>
      <c r="D3345" s="103"/>
      <c r="E3345" s="103"/>
      <c r="F3345" s="408" t="s">
        <v>831</v>
      </c>
      <c r="G3345" s="408"/>
      <c r="H3345" s="120">
        <v>17.84</v>
      </c>
    </row>
    <row r="3346" spans="1:8" ht="12.75" customHeight="1">
      <c r="B3346" s="407" t="s">
        <v>834</v>
      </c>
      <c r="C3346" s="407"/>
      <c r="D3346" s="102" t="s">
        <v>806</v>
      </c>
      <c r="E3346" s="102" t="s">
        <v>807</v>
      </c>
      <c r="F3346" s="102" t="s">
        <v>808</v>
      </c>
      <c r="G3346" s="102" t="s">
        <v>809</v>
      </c>
      <c r="H3346" s="102" t="s">
        <v>810</v>
      </c>
    </row>
    <row r="3347" spans="1:8">
      <c r="B3347" s="116" t="s">
        <v>2116</v>
      </c>
      <c r="C3347" s="117" t="s">
        <v>838</v>
      </c>
      <c r="D3347" s="116" t="s">
        <v>125</v>
      </c>
      <c r="E3347" s="116" t="s">
        <v>127</v>
      </c>
      <c r="F3347" s="118">
        <v>9.9400000000000002E-2</v>
      </c>
      <c r="G3347" s="119">
        <v>23.63</v>
      </c>
      <c r="H3347" s="119">
        <v>2.35</v>
      </c>
    </row>
    <row r="3348" spans="1:8">
      <c r="B3348" s="116" t="s">
        <v>2117</v>
      </c>
      <c r="C3348" s="117" t="s">
        <v>839</v>
      </c>
      <c r="D3348" s="116" t="s">
        <v>125</v>
      </c>
      <c r="E3348" s="116" t="s">
        <v>127</v>
      </c>
      <c r="F3348" s="118">
        <v>9.9400000000000002E-2</v>
      </c>
      <c r="G3348" s="119">
        <v>30.33</v>
      </c>
      <c r="H3348" s="119">
        <v>3.01</v>
      </c>
    </row>
    <row r="3349" spans="1:8" ht="12.75" customHeight="1">
      <c r="B3349" s="103"/>
      <c r="C3349" s="103"/>
      <c r="D3349" s="103"/>
      <c r="E3349" s="103"/>
      <c r="F3349" s="408" t="s">
        <v>837</v>
      </c>
      <c r="G3349" s="408"/>
      <c r="H3349" s="120">
        <v>5.36</v>
      </c>
    </row>
    <row r="3350" spans="1:8" ht="12.75" customHeight="1">
      <c r="B3350" s="103"/>
      <c r="C3350" s="103"/>
      <c r="D3350" s="103"/>
      <c r="E3350" s="103"/>
      <c r="F3350" s="409" t="s">
        <v>585</v>
      </c>
      <c r="G3350" s="409"/>
      <c r="H3350" s="101">
        <v>23.18</v>
      </c>
    </row>
    <row r="3351" spans="1:8">
      <c r="B3351" s="142"/>
      <c r="C3351" s="142"/>
      <c r="D3351" s="142"/>
      <c r="E3351" s="142"/>
      <c r="F3351" s="410"/>
      <c r="G3351" s="410"/>
      <c r="H3351" s="410"/>
    </row>
    <row r="3352" spans="1:8" s="245" customFormat="1" ht="12.75" customHeight="1">
      <c r="A3352" s="179" t="s">
        <v>2909</v>
      </c>
      <c r="B3352" s="179">
        <f>VLOOKUP(A3352,ORÇAMENTO!$A$15:$F$743,2,FALSE)</f>
        <v>89699</v>
      </c>
      <c r="C3352" s="404" t="str">
        <f>VLOOKUP(B3352,ORÇAMENTO!$B$15:$F$743,2,FALSE)</f>
        <v>JUNÇÃO SIMPLES, PVC, SERIE R, ESGOTO PREDIAL, DN 150 X 100 MM, JUNTA ELÁSTICA, FORNECIDO E INSTALADO</v>
      </c>
      <c r="D3352" s="405"/>
      <c r="E3352" s="405"/>
      <c r="F3352" s="405"/>
      <c r="G3352" s="406"/>
      <c r="H3352" s="121" t="str">
        <f>VLOOKUP(B3352,ORÇAMENTO!$B$15:$F$743,4,FALSE)</f>
        <v>UN</v>
      </c>
    </row>
    <row r="3353" spans="1:8">
      <c r="B3353" s="407" t="s">
        <v>820</v>
      </c>
      <c r="C3353" s="407"/>
      <c r="D3353" s="102" t="s">
        <v>806</v>
      </c>
      <c r="E3353" s="102" t="s">
        <v>807</v>
      </c>
      <c r="F3353" s="102" t="s">
        <v>808</v>
      </c>
      <c r="G3353" s="102" t="s">
        <v>809</v>
      </c>
      <c r="H3353" s="102" t="s">
        <v>810</v>
      </c>
    </row>
    <row r="3354" spans="1:8">
      <c r="B3354" s="116" t="s">
        <v>932</v>
      </c>
      <c r="C3354" s="117" t="s">
        <v>933</v>
      </c>
      <c r="D3354" s="116" t="s">
        <v>125</v>
      </c>
      <c r="E3354" s="116" t="s">
        <v>150</v>
      </c>
      <c r="F3354" s="118">
        <v>1</v>
      </c>
      <c r="G3354" s="119">
        <v>3.52</v>
      </c>
      <c r="H3354" s="119">
        <v>3.52</v>
      </c>
    </row>
    <row r="3355" spans="1:8">
      <c r="B3355" s="116" t="s">
        <v>930</v>
      </c>
      <c r="C3355" s="117" t="s">
        <v>931</v>
      </c>
      <c r="D3355" s="116" t="s">
        <v>125</v>
      </c>
      <c r="E3355" s="116" t="s">
        <v>150</v>
      </c>
      <c r="F3355" s="118">
        <v>2</v>
      </c>
      <c r="G3355" s="119">
        <v>12.18</v>
      </c>
      <c r="H3355" s="119">
        <v>24.36</v>
      </c>
    </row>
    <row r="3356" spans="1:8">
      <c r="B3356" s="116" t="s">
        <v>2659</v>
      </c>
      <c r="C3356" s="117" t="s">
        <v>2660</v>
      </c>
      <c r="D3356" s="116" t="s">
        <v>125</v>
      </c>
      <c r="E3356" s="116" t="s">
        <v>150</v>
      </c>
      <c r="F3356" s="118">
        <v>1</v>
      </c>
      <c r="G3356" s="119">
        <v>122.45</v>
      </c>
      <c r="H3356" s="119">
        <v>122.45</v>
      </c>
    </row>
    <row r="3357" spans="1:8" ht="25.5">
      <c r="B3357" s="116" t="s">
        <v>2597</v>
      </c>
      <c r="C3357" s="117" t="s">
        <v>2598</v>
      </c>
      <c r="D3357" s="116" t="s">
        <v>125</v>
      </c>
      <c r="E3357" s="116" t="s">
        <v>150</v>
      </c>
      <c r="F3357" s="118">
        <v>0.23250000000000001</v>
      </c>
      <c r="G3357" s="119">
        <v>27.02</v>
      </c>
      <c r="H3357" s="119">
        <v>6.28</v>
      </c>
    </row>
    <row r="3358" spans="1:8">
      <c r="B3358" s="103"/>
      <c r="C3358" s="103"/>
      <c r="D3358" s="103"/>
      <c r="E3358" s="103"/>
      <c r="F3358" s="408" t="s">
        <v>831</v>
      </c>
      <c r="G3358" s="408"/>
      <c r="H3358" s="120">
        <v>156.61000000000001</v>
      </c>
    </row>
    <row r="3359" spans="1:8" ht="12.75" customHeight="1">
      <c r="B3359" s="407" t="s">
        <v>834</v>
      </c>
      <c r="C3359" s="407"/>
      <c r="D3359" s="102" t="s">
        <v>806</v>
      </c>
      <c r="E3359" s="102" t="s">
        <v>807</v>
      </c>
      <c r="F3359" s="102" t="s">
        <v>808</v>
      </c>
      <c r="G3359" s="102" t="s">
        <v>809</v>
      </c>
      <c r="H3359" s="102" t="s">
        <v>810</v>
      </c>
    </row>
    <row r="3360" spans="1:8">
      <c r="B3360" s="116" t="s">
        <v>2116</v>
      </c>
      <c r="C3360" s="117" t="s">
        <v>838</v>
      </c>
      <c r="D3360" s="116" t="s">
        <v>125</v>
      </c>
      <c r="E3360" s="116" t="s">
        <v>127</v>
      </c>
      <c r="F3360" s="118">
        <v>0.54020000000000001</v>
      </c>
      <c r="G3360" s="119">
        <v>23.63</v>
      </c>
      <c r="H3360" s="119">
        <v>12.76</v>
      </c>
    </row>
    <row r="3361" spans="1:8">
      <c r="B3361" s="116" t="s">
        <v>2117</v>
      </c>
      <c r="C3361" s="117" t="s">
        <v>839</v>
      </c>
      <c r="D3361" s="116" t="s">
        <v>125</v>
      </c>
      <c r="E3361" s="116" t="s">
        <v>127</v>
      </c>
      <c r="F3361" s="118">
        <v>0.54020000000000001</v>
      </c>
      <c r="G3361" s="119">
        <v>30.33</v>
      </c>
      <c r="H3361" s="119">
        <v>16.38</v>
      </c>
    </row>
    <row r="3362" spans="1:8" ht="12.75" customHeight="1">
      <c r="B3362" s="103"/>
      <c r="C3362" s="103"/>
      <c r="D3362" s="103"/>
      <c r="E3362" s="103"/>
      <c r="F3362" s="408" t="s">
        <v>837</v>
      </c>
      <c r="G3362" s="408"/>
      <c r="H3362" s="120">
        <v>29.14</v>
      </c>
    </row>
    <row r="3363" spans="1:8" ht="12.75" customHeight="1">
      <c r="B3363" s="103"/>
      <c r="C3363" s="103"/>
      <c r="D3363" s="103"/>
      <c r="E3363" s="103"/>
      <c r="F3363" s="409" t="s">
        <v>585</v>
      </c>
      <c r="G3363" s="409"/>
      <c r="H3363" s="101">
        <v>185.75</v>
      </c>
    </row>
    <row r="3364" spans="1:8">
      <c r="B3364" s="142"/>
      <c r="C3364" s="142"/>
      <c r="D3364" s="142"/>
      <c r="E3364" s="142"/>
      <c r="F3364" s="410"/>
      <c r="G3364" s="410"/>
      <c r="H3364" s="410"/>
    </row>
    <row r="3365" spans="1:8" s="245" customFormat="1" ht="12.75" customHeight="1">
      <c r="A3365" s="179" t="s">
        <v>2910</v>
      </c>
      <c r="B3365" s="179">
        <f>VLOOKUP(A3365,ORÇAMENTO!$A$15:$F$743,2,FALSE)</f>
        <v>89719</v>
      </c>
      <c r="C3365" s="404" t="str">
        <f>VLOOKUP(B3365,ORÇAMENTO!$B$15:$F$743,2,FALSE)</f>
        <v>JOELHO 90 GRAUS, CPVC, SOLDÁVEL, DN 22MM - FORNECIMENTO E INSTALAÇÃO. AF_06/2022</v>
      </c>
      <c r="D3365" s="405"/>
      <c r="E3365" s="405"/>
      <c r="F3365" s="405"/>
      <c r="G3365" s="406"/>
      <c r="H3365" s="121" t="str">
        <f>VLOOKUP(B3365,ORÇAMENTO!$B$15:$F$743,4,FALSE)</f>
        <v>UN</v>
      </c>
    </row>
    <row r="3366" spans="1:8">
      <c r="B3366" s="407" t="s">
        <v>820</v>
      </c>
      <c r="C3366" s="407"/>
      <c r="D3366" s="102" t="s">
        <v>806</v>
      </c>
      <c r="E3366" s="102" t="s">
        <v>807</v>
      </c>
      <c r="F3366" s="102" t="s">
        <v>808</v>
      </c>
      <c r="G3366" s="102" t="s">
        <v>809</v>
      </c>
      <c r="H3366" s="102" t="s">
        <v>810</v>
      </c>
    </row>
    <row r="3367" spans="1:8">
      <c r="B3367" s="116" t="s">
        <v>2098</v>
      </c>
      <c r="C3367" s="117" t="s">
        <v>2099</v>
      </c>
      <c r="D3367" s="116" t="s">
        <v>125</v>
      </c>
      <c r="E3367" s="116" t="s">
        <v>150</v>
      </c>
      <c r="F3367" s="118">
        <v>0.08</v>
      </c>
      <c r="G3367" s="119">
        <v>33.57</v>
      </c>
      <c r="H3367" s="119">
        <v>2.69</v>
      </c>
    </row>
    <row r="3368" spans="1:8">
      <c r="B3368" s="116" t="s">
        <v>2933</v>
      </c>
      <c r="C3368" s="117" t="s">
        <v>2934</v>
      </c>
      <c r="D3368" s="116" t="s">
        <v>125</v>
      </c>
      <c r="E3368" s="116" t="s">
        <v>150</v>
      </c>
      <c r="F3368" s="118">
        <v>1</v>
      </c>
      <c r="G3368" s="119">
        <v>3.74</v>
      </c>
      <c r="H3368" s="119">
        <v>3.74</v>
      </c>
    </row>
    <row r="3369" spans="1:8">
      <c r="B3369" s="103"/>
      <c r="C3369" s="103"/>
      <c r="D3369" s="103"/>
      <c r="E3369" s="103"/>
      <c r="F3369" s="408" t="s">
        <v>831</v>
      </c>
      <c r="G3369" s="408"/>
      <c r="H3369" s="120">
        <v>6.43</v>
      </c>
    </row>
    <row r="3370" spans="1:8" ht="12.75" customHeight="1">
      <c r="B3370" s="407" t="s">
        <v>834</v>
      </c>
      <c r="C3370" s="407"/>
      <c r="D3370" s="102" t="s">
        <v>806</v>
      </c>
      <c r="E3370" s="102" t="s">
        <v>807</v>
      </c>
      <c r="F3370" s="102" t="s">
        <v>808</v>
      </c>
      <c r="G3370" s="102" t="s">
        <v>809</v>
      </c>
      <c r="H3370" s="102" t="s">
        <v>810</v>
      </c>
    </row>
    <row r="3371" spans="1:8">
      <c r="B3371" s="116" t="s">
        <v>2116</v>
      </c>
      <c r="C3371" s="117" t="s">
        <v>838</v>
      </c>
      <c r="D3371" s="116" t="s">
        <v>125</v>
      </c>
      <c r="E3371" s="116" t="s">
        <v>127</v>
      </c>
      <c r="F3371" s="118">
        <v>0.12470000000000001</v>
      </c>
      <c r="G3371" s="119">
        <v>23.63</v>
      </c>
      <c r="H3371" s="119">
        <v>2.95</v>
      </c>
    </row>
    <row r="3372" spans="1:8">
      <c r="B3372" s="116" t="s">
        <v>2117</v>
      </c>
      <c r="C3372" s="117" t="s">
        <v>839</v>
      </c>
      <c r="D3372" s="116" t="s">
        <v>125</v>
      </c>
      <c r="E3372" s="116" t="s">
        <v>127</v>
      </c>
      <c r="F3372" s="118">
        <v>0.12470000000000001</v>
      </c>
      <c r="G3372" s="119">
        <v>30.33</v>
      </c>
      <c r="H3372" s="119">
        <v>3.78</v>
      </c>
    </row>
    <row r="3373" spans="1:8" ht="12.75" customHeight="1">
      <c r="B3373" s="103"/>
      <c r="C3373" s="103"/>
      <c r="D3373" s="103"/>
      <c r="E3373" s="103"/>
      <c r="F3373" s="408" t="s">
        <v>837</v>
      </c>
      <c r="G3373" s="408"/>
      <c r="H3373" s="120">
        <v>6.73</v>
      </c>
    </row>
    <row r="3374" spans="1:8" ht="12.75" customHeight="1">
      <c r="B3374" s="103"/>
      <c r="C3374" s="103"/>
      <c r="D3374" s="103"/>
      <c r="E3374" s="103"/>
      <c r="F3374" s="409" t="s">
        <v>585</v>
      </c>
      <c r="G3374" s="409"/>
      <c r="H3374" s="101">
        <v>13.14</v>
      </c>
    </row>
    <row r="3375" spans="1:8">
      <c r="B3375" s="142"/>
      <c r="C3375" s="142"/>
      <c r="D3375" s="142"/>
      <c r="E3375" s="142"/>
      <c r="F3375" s="410"/>
      <c r="G3375" s="410"/>
      <c r="H3375" s="410"/>
    </row>
    <row r="3376" spans="1:8" s="245" customFormat="1" ht="12.75" customHeight="1">
      <c r="A3376" s="179" t="s">
        <v>3562</v>
      </c>
      <c r="B3376" s="179">
        <f>VLOOKUP(A3376,ORÇAMENTO!$A$15:$F$743,2,FALSE)</f>
        <v>89644</v>
      </c>
      <c r="C3376" s="404" t="str">
        <f>VLOOKUP(B3376,ORÇAMENTO!$B$15:$F$743,2,FALSE)</f>
        <v>JOELHO DE TRANSIÇÃO, 90 GRAUS, CPVC, SOLDÁVEL, DN 22MM X 1/2" - FORNECIMENTO E INSTALAÇÃO. AF_06/2022</v>
      </c>
      <c r="D3376" s="405"/>
      <c r="E3376" s="405"/>
      <c r="F3376" s="405"/>
      <c r="G3376" s="406"/>
      <c r="H3376" s="121" t="str">
        <f>VLOOKUP(B3376,ORÇAMENTO!$B$15:$F$743,4,FALSE)</f>
        <v>UN</v>
      </c>
    </row>
    <row r="3377" spans="1:8">
      <c r="B3377" s="407" t="s">
        <v>820</v>
      </c>
      <c r="C3377" s="407"/>
      <c r="D3377" s="102" t="s">
        <v>806</v>
      </c>
      <c r="E3377" s="102" t="s">
        <v>807</v>
      </c>
      <c r="F3377" s="102" t="s">
        <v>808</v>
      </c>
      <c r="G3377" s="102" t="s">
        <v>809</v>
      </c>
      <c r="H3377" s="102" t="s">
        <v>810</v>
      </c>
    </row>
    <row r="3378" spans="1:8">
      <c r="B3378" s="116" t="s">
        <v>2098</v>
      </c>
      <c r="C3378" s="117" t="s">
        <v>2099</v>
      </c>
      <c r="D3378" s="116" t="s">
        <v>125</v>
      </c>
      <c r="E3378" s="116" t="s">
        <v>150</v>
      </c>
      <c r="F3378" s="118">
        <v>6.6699999999999995E-2</v>
      </c>
      <c r="G3378" s="119">
        <v>33.57</v>
      </c>
      <c r="H3378" s="119">
        <v>2.2400000000000002</v>
      </c>
    </row>
    <row r="3379" spans="1:8">
      <c r="B3379" s="116" t="s">
        <v>2935</v>
      </c>
      <c r="C3379" s="117" t="s">
        <v>2936</v>
      </c>
      <c r="D3379" s="116" t="s">
        <v>125</v>
      </c>
      <c r="E3379" s="116" t="s">
        <v>150</v>
      </c>
      <c r="F3379" s="118">
        <v>1</v>
      </c>
      <c r="G3379" s="119">
        <v>12.99</v>
      </c>
      <c r="H3379" s="119">
        <v>12.99</v>
      </c>
    </row>
    <row r="3380" spans="1:8">
      <c r="B3380" s="103"/>
      <c r="C3380" s="103"/>
      <c r="D3380" s="103"/>
      <c r="E3380" s="103"/>
      <c r="F3380" s="408" t="s">
        <v>831</v>
      </c>
      <c r="G3380" s="408"/>
      <c r="H3380" s="120">
        <v>15.23</v>
      </c>
    </row>
    <row r="3381" spans="1:8" ht="12.75" customHeight="1">
      <c r="B3381" s="407" t="s">
        <v>834</v>
      </c>
      <c r="C3381" s="407"/>
      <c r="D3381" s="102" t="s">
        <v>806</v>
      </c>
      <c r="E3381" s="102" t="s">
        <v>807</v>
      </c>
      <c r="F3381" s="102" t="s">
        <v>808</v>
      </c>
      <c r="G3381" s="102" t="s">
        <v>809</v>
      </c>
      <c r="H3381" s="102" t="s">
        <v>810</v>
      </c>
    </row>
    <row r="3382" spans="1:8">
      <c r="B3382" s="116" t="s">
        <v>2116</v>
      </c>
      <c r="C3382" s="117" t="s">
        <v>838</v>
      </c>
      <c r="D3382" s="116" t="s">
        <v>125</v>
      </c>
      <c r="E3382" s="116" t="s">
        <v>127</v>
      </c>
      <c r="F3382" s="118">
        <v>0.1249</v>
      </c>
      <c r="G3382" s="119">
        <v>23.63</v>
      </c>
      <c r="H3382" s="119">
        <v>2.95</v>
      </c>
    </row>
    <row r="3383" spans="1:8">
      <c r="B3383" s="116" t="s">
        <v>2117</v>
      </c>
      <c r="C3383" s="117" t="s">
        <v>839</v>
      </c>
      <c r="D3383" s="116" t="s">
        <v>125</v>
      </c>
      <c r="E3383" s="116" t="s">
        <v>127</v>
      </c>
      <c r="F3383" s="118">
        <v>0.1249</v>
      </c>
      <c r="G3383" s="119">
        <v>30.33</v>
      </c>
      <c r="H3383" s="119">
        <v>3.79</v>
      </c>
    </row>
    <row r="3384" spans="1:8" ht="12.75" customHeight="1">
      <c r="B3384" s="103"/>
      <c r="C3384" s="103"/>
      <c r="D3384" s="103"/>
      <c r="E3384" s="103"/>
      <c r="F3384" s="408" t="s">
        <v>837</v>
      </c>
      <c r="G3384" s="408"/>
      <c r="H3384" s="120">
        <v>6.74</v>
      </c>
    </row>
    <row r="3385" spans="1:8" ht="12.75" customHeight="1">
      <c r="B3385" s="103"/>
      <c r="C3385" s="103"/>
      <c r="D3385" s="103"/>
      <c r="E3385" s="103"/>
      <c r="F3385" s="409" t="s">
        <v>585</v>
      </c>
      <c r="G3385" s="409"/>
      <c r="H3385" s="101">
        <v>21.95</v>
      </c>
    </row>
    <row r="3386" spans="1:8">
      <c r="B3386" s="142"/>
      <c r="C3386" s="142"/>
      <c r="D3386" s="142"/>
      <c r="E3386" s="142"/>
      <c r="F3386" s="410"/>
      <c r="G3386" s="410"/>
      <c r="H3386" s="410"/>
    </row>
    <row r="3387" spans="1:8">
      <c r="B3387" s="142"/>
      <c r="C3387" s="142"/>
      <c r="D3387" s="142"/>
      <c r="E3387" s="142"/>
      <c r="F3387" s="410"/>
      <c r="G3387" s="410"/>
      <c r="H3387" s="410"/>
    </row>
    <row r="3388" spans="1:8" s="245" customFormat="1" ht="12.75" customHeight="1">
      <c r="A3388" s="179" t="s">
        <v>3564</v>
      </c>
      <c r="B3388" s="179">
        <f>VLOOKUP(A3388,ORÇAMENTO!$A$15:$F$743,2,FALSE)</f>
        <v>89396</v>
      </c>
      <c r="C3388" s="404" t="str">
        <f>VLOOKUP(B3388,ORÇAMENTO!$B$15:$F$743,2,FALSE)</f>
        <v>TÊ COM BUCHA DE LATÃO NA BOLSA CENTRAL, PVC, SOLDÁVEL, DN 25MM X 1/2 - FORNECIMENTO E INSTALAÇÃO. AF_06/2022</v>
      </c>
      <c r="D3388" s="405"/>
      <c r="E3388" s="405"/>
      <c r="F3388" s="405"/>
      <c r="G3388" s="406"/>
      <c r="H3388" s="121" t="str">
        <f>VLOOKUP(B3388,ORÇAMENTO!$B$15:$F$743,4,FALSE)</f>
        <v>UN</v>
      </c>
    </row>
    <row r="3389" spans="1:8">
      <c r="B3389" s="407" t="s">
        <v>820</v>
      </c>
      <c r="C3389" s="407"/>
      <c r="D3389" s="102" t="s">
        <v>806</v>
      </c>
      <c r="E3389" s="102" t="s">
        <v>807</v>
      </c>
      <c r="F3389" s="102" t="s">
        <v>808</v>
      </c>
      <c r="G3389" s="102" t="s">
        <v>809</v>
      </c>
      <c r="H3389" s="102" t="s">
        <v>810</v>
      </c>
    </row>
    <row r="3390" spans="1:8">
      <c r="B3390" s="116" t="s">
        <v>2440</v>
      </c>
      <c r="C3390" s="117" t="s">
        <v>2441</v>
      </c>
      <c r="D3390" s="116" t="s">
        <v>125</v>
      </c>
      <c r="E3390" s="116" t="s">
        <v>150</v>
      </c>
      <c r="F3390" s="118">
        <v>8.8000000000000005E-3</v>
      </c>
      <c r="G3390" s="119">
        <v>65.48</v>
      </c>
      <c r="H3390" s="119">
        <v>0.57999999999999996</v>
      </c>
    </row>
    <row r="3391" spans="1:8">
      <c r="B3391" s="116" t="s">
        <v>925</v>
      </c>
      <c r="C3391" s="117" t="s">
        <v>926</v>
      </c>
      <c r="D3391" s="116" t="s">
        <v>125</v>
      </c>
      <c r="E3391" s="116" t="s">
        <v>150</v>
      </c>
      <c r="F3391" s="118">
        <v>4.8399999999999999E-2</v>
      </c>
      <c r="G3391" s="119">
        <v>2.5099999999999998</v>
      </c>
      <c r="H3391" s="119">
        <v>0.12</v>
      </c>
    </row>
    <row r="3392" spans="1:8">
      <c r="B3392" s="116" t="s">
        <v>2442</v>
      </c>
      <c r="C3392" s="117" t="s">
        <v>2443</v>
      </c>
      <c r="D3392" s="116" t="s">
        <v>125</v>
      </c>
      <c r="E3392" s="116" t="s">
        <v>150</v>
      </c>
      <c r="F3392" s="118">
        <v>1.0500000000000001E-2</v>
      </c>
      <c r="G3392" s="119">
        <v>74.180000000000007</v>
      </c>
      <c r="H3392" s="119">
        <v>0.78</v>
      </c>
    </row>
    <row r="3393" spans="1:8" ht="25.5">
      <c r="B3393" s="116" t="s">
        <v>2937</v>
      </c>
      <c r="C3393" s="117" t="s">
        <v>2938</v>
      </c>
      <c r="D3393" s="116" t="s">
        <v>125</v>
      </c>
      <c r="E3393" s="116" t="s">
        <v>150</v>
      </c>
      <c r="F3393" s="118">
        <v>1</v>
      </c>
      <c r="G3393" s="119">
        <v>9.52</v>
      </c>
      <c r="H3393" s="119">
        <v>9.52</v>
      </c>
    </row>
    <row r="3394" spans="1:8">
      <c r="B3394" s="103"/>
      <c r="C3394" s="103"/>
      <c r="D3394" s="103"/>
      <c r="E3394" s="103"/>
      <c r="F3394" s="408" t="s">
        <v>831</v>
      </c>
      <c r="G3394" s="408"/>
      <c r="H3394" s="120">
        <v>11</v>
      </c>
    </row>
    <row r="3395" spans="1:8" ht="12.75" customHeight="1">
      <c r="B3395" s="407" t="s">
        <v>834</v>
      </c>
      <c r="C3395" s="407"/>
      <c r="D3395" s="102" t="s">
        <v>806</v>
      </c>
      <c r="E3395" s="102" t="s">
        <v>807</v>
      </c>
      <c r="F3395" s="102" t="s">
        <v>808</v>
      </c>
      <c r="G3395" s="102" t="s">
        <v>809</v>
      </c>
      <c r="H3395" s="102" t="s">
        <v>810</v>
      </c>
    </row>
    <row r="3396" spans="1:8">
      <c r="B3396" s="116" t="s">
        <v>2116</v>
      </c>
      <c r="C3396" s="117" t="s">
        <v>838</v>
      </c>
      <c r="D3396" s="116" t="s">
        <v>125</v>
      </c>
      <c r="E3396" s="116" t="s">
        <v>127</v>
      </c>
      <c r="F3396" s="118">
        <v>0.17480000000000001</v>
      </c>
      <c r="G3396" s="119">
        <v>23.63</v>
      </c>
      <c r="H3396" s="119">
        <v>4.13</v>
      </c>
    </row>
    <row r="3397" spans="1:8">
      <c r="B3397" s="116" t="s">
        <v>2117</v>
      </c>
      <c r="C3397" s="117" t="s">
        <v>839</v>
      </c>
      <c r="D3397" s="116" t="s">
        <v>125</v>
      </c>
      <c r="E3397" s="116" t="s">
        <v>127</v>
      </c>
      <c r="F3397" s="118">
        <v>0.17480000000000001</v>
      </c>
      <c r="G3397" s="119">
        <v>30.33</v>
      </c>
      <c r="H3397" s="119">
        <v>5.3</v>
      </c>
    </row>
    <row r="3398" spans="1:8" ht="12.75" customHeight="1">
      <c r="B3398" s="103"/>
      <c r="C3398" s="103"/>
      <c r="D3398" s="103"/>
      <c r="E3398" s="103"/>
      <c r="F3398" s="408" t="s">
        <v>837</v>
      </c>
      <c r="G3398" s="408"/>
      <c r="H3398" s="120">
        <v>9.43</v>
      </c>
    </row>
    <row r="3399" spans="1:8" ht="12.75" customHeight="1">
      <c r="B3399" s="103"/>
      <c r="C3399" s="103"/>
      <c r="D3399" s="103"/>
      <c r="E3399" s="103"/>
      <c r="F3399" s="409" t="s">
        <v>585</v>
      </c>
      <c r="G3399" s="409"/>
      <c r="H3399" s="101">
        <v>20.41</v>
      </c>
    </row>
    <row r="3400" spans="1:8">
      <c r="B3400" s="142"/>
      <c r="C3400" s="142"/>
      <c r="D3400" s="142"/>
      <c r="E3400" s="142"/>
      <c r="F3400" s="410"/>
      <c r="G3400" s="410"/>
      <c r="H3400" s="410"/>
    </row>
    <row r="3401" spans="1:8" s="245" customFormat="1" ht="12.75" customHeight="1">
      <c r="A3401" s="179" t="s">
        <v>422</v>
      </c>
      <c r="B3401" s="179">
        <f>VLOOKUP(A3401,ORÇAMENTO!$A$15:$F$743,2,FALSE)</f>
        <v>89402</v>
      </c>
      <c r="C3401" s="404" t="str">
        <f>VLOOKUP(B3401,ORÇAMENTO!$B$15:$F$743,2,FALSE)</f>
        <v>TUBO, PVC, SOLDÁVEL, DN 25MM - FORNECIMENTO E INSTALAÇÃO. AF_06/2022</v>
      </c>
      <c r="D3401" s="405"/>
      <c r="E3401" s="405"/>
      <c r="F3401" s="405"/>
      <c r="G3401" s="406"/>
      <c r="H3401" s="121" t="str">
        <f>VLOOKUP(B3401,ORÇAMENTO!$B$15:$F$743,4,FALSE)</f>
        <v>M</v>
      </c>
    </row>
    <row r="3402" spans="1:8">
      <c r="B3402" s="407" t="s">
        <v>820</v>
      </c>
      <c r="C3402" s="407"/>
      <c r="D3402" s="102" t="s">
        <v>806</v>
      </c>
      <c r="E3402" s="102" t="s">
        <v>807</v>
      </c>
      <c r="F3402" s="102" t="s">
        <v>808</v>
      </c>
      <c r="G3402" s="102" t="s">
        <v>809</v>
      </c>
      <c r="H3402" s="102" t="s">
        <v>810</v>
      </c>
    </row>
    <row r="3403" spans="1:8">
      <c r="B3403" s="116" t="s">
        <v>925</v>
      </c>
      <c r="C3403" s="117" t="s">
        <v>926</v>
      </c>
      <c r="D3403" s="116" t="s">
        <v>125</v>
      </c>
      <c r="E3403" s="116" t="s">
        <v>150</v>
      </c>
      <c r="F3403" s="118">
        <v>3.6999999999999998E-2</v>
      </c>
      <c r="G3403" s="119">
        <v>2.5099999999999998</v>
      </c>
      <c r="H3403" s="119">
        <v>0.09</v>
      </c>
    </row>
    <row r="3404" spans="1:8">
      <c r="B3404" s="116" t="s">
        <v>2661</v>
      </c>
      <c r="C3404" s="117" t="s">
        <v>2662</v>
      </c>
      <c r="D3404" s="116" t="s">
        <v>125</v>
      </c>
      <c r="E3404" s="116" t="s">
        <v>180</v>
      </c>
      <c r="F3404" s="118">
        <v>1.0492999999999999</v>
      </c>
      <c r="G3404" s="119">
        <v>3.95</v>
      </c>
      <c r="H3404" s="119">
        <v>4.1399999999999997</v>
      </c>
    </row>
    <row r="3405" spans="1:8">
      <c r="B3405" s="103"/>
      <c r="C3405" s="103"/>
      <c r="D3405" s="103"/>
      <c r="E3405" s="103"/>
      <c r="F3405" s="408" t="s">
        <v>831</v>
      </c>
      <c r="G3405" s="408"/>
      <c r="H3405" s="120">
        <v>4.2300000000000004</v>
      </c>
    </row>
    <row r="3406" spans="1:8" ht="12.75" customHeight="1">
      <c r="B3406" s="407" t="s">
        <v>834</v>
      </c>
      <c r="C3406" s="407"/>
      <c r="D3406" s="102" t="s">
        <v>806</v>
      </c>
      <c r="E3406" s="102" t="s">
        <v>807</v>
      </c>
      <c r="F3406" s="102" t="s">
        <v>808</v>
      </c>
      <c r="G3406" s="102" t="s">
        <v>809</v>
      </c>
      <c r="H3406" s="102" t="s">
        <v>810</v>
      </c>
    </row>
    <row r="3407" spans="1:8">
      <c r="B3407" s="116" t="s">
        <v>2116</v>
      </c>
      <c r="C3407" s="117" t="s">
        <v>838</v>
      </c>
      <c r="D3407" s="116" t="s">
        <v>125</v>
      </c>
      <c r="E3407" s="116" t="s">
        <v>127</v>
      </c>
      <c r="F3407" s="118">
        <v>0.15859999999999999</v>
      </c>
      <c r="G3407" s="119">
        <v>23.63</v>
      </c>
      <c r="H3407" s="119">
        <v>3.75</v>
      </c>
    </row>
    <row r="3408" spans="1:8">
      <c r="B3408" s="116" t="s">
        <v>2117</v>
      </c>
      <c r="C3408" s="117" t="s">
        <v>839</v>
      </c>
      <c r="D3408" s="116" t="s">
        <v>125</v>
      </c>
      <c r="E3408" s="116" t="s">
        <v>127</v>
      </c>
      <c r="F3408" s="118">
        <v>0.15859999999999999</v>
      </c>
      <c r="G3408" s="119">
        <v>30.33</v>
      </c>
      <c r="H3408" s="119">
        <v>4.8099999999999996</v>
      </c>
    </row>
    <row r="3409" spans="1:8" ht="12.75" customHeight="1">
      <c r="B3409" s="103"/>
      <c r="C3409" s="103"/>
      <c r="D3409" s="103"/>
      <c r="E3409" s="103"/>
      <c r="F3409" s="408" t="s">
        <v>837</v>
      </c>
      <c r="G3409" s="408"/>
      <c r="H3409" s="120">
        <v>8.56</v>
      </c>
    </row>
    <row r="3410" spans="1:8" ht="12.75" customHeight="1">
      <c r="B3410" s="103"/>
      <c r="C3410" s="103"/>
      <c r="D3410" s="103"/>
      <c r="E3410" s="103"/>
      <c r="F3410" s="409" t="s">
        <v>585</v>
      </c>
      <c r="G3410" s="409"/>
      <c r="H3410" s="101">
        <v>12.78</v>
      </c>
    </row>
    <row r="3411" spans="1:8">
      <c r="B3411" s="142"/>
      <c r="C3411" s="142"/>
      <c r="D3411" s="142"/>
      <c r="E3411" s="142"/>
      <c r="F3411" s="410"/>
      <c r="G3411" s="410"/>
      <c r="H3411" s="410"/>
    </row>
    <row r="3412" spans="1:8" s="245" customFormat="1" ht="12.75" customHeight="1">
      <c r="A3412" s="179" t="s">
        <v>423</v>
      </c>
      <c r="B3412" s="179">
        <f>VLOOKUP(A3412,ORÇAMENTO!$A$15:$F$743,2,FALSE)</f>
        <v>89403</v>
      </c>
      <c r="C3412" s="404" t="str">
        <f>VLOOKUP(B3412,ORÇAMENTO!$B$15:$F$743,2,FALSE)</f>
        <v>TUBO, PVC, SOLDÁVEL, DN 32MM - FORNECIMENTO E INSTALAÇÃO. AF_06/2022</v>
      </c>
      <c r="D3412" s="405"/>
      <c r="E3412" s="405"/>
      <c r="F3412" s="405"/>
      <c r="G3412" s="406"/>
      <c r="H3412" s="121" t="str">
        <f>VLOOKUP(B3412,ORÇAMENTO!$B$15:$F$743,4,FALSE)</f>
        <v>M</v>
      </c>
    </row>
    <row r="3413" spans="1:8">
      <c r="B3413" s="407" t="s">
        <v>820</v>
      </c>
      <c r="C3413" s="407"/>
      <c r="D3413" s="102" t="s">
        <v>806</v>
      </c>
      <c r="E3413" s="102" t="s">
        <v>807</v>
      </c>
      <c r="F3413" s="102" t="s">
        <v>808</v>
      </c>
      <c r="G3413" s="102" t="s">
        <v>809</v>
      </c>
      <c r="H3413" s="102" t="s">
        <v>810</v>
      </c>
    </row>
    <row r="3414" spans="1:8">
      <c r="B3414" s="116" t="s">
        <v>925</v>
      </c>
      <c r="C3414" s="117" t="s">
        <v>926</v>
      </c>
      <c r="D3414" s="116" t="s">
        <v>125</v>
      </c>
      <c r="E3414" s="116" t="s">
        <v>150</v>
      </c>
      <c r="F3414" s="118">
        <v>4.41E-2</v>
      </c>
      <c r="G3414" s="119">
        <v>2.5099999999999998</v>
      </c>
      <c r="H3414" s="119">
        <v>0.11</v>
      </c>
    </row>
    <row r="3415" spans="1:8">
      <c r="B3415" s="116" t="s">
        <v>2663</v>
      </c>
      <c r="C3415" s="117" t="s">
        <v>2664</v>
      </c>
      <c r="D3415" s="116" t="s">
        <v>125</v>
      </c>
      <c r="E3415" s="116" t="s">
        <v>180</v>
      </c>
      <c r="F3415" s="118">
        <v>1.0492999999999999</v>
      </c>
      <c r="G3415" s="119">
        <v>8.52</v>
      </c>
      <c r="H3415" s="119">
        <v>8.94</v>
      </c>
    </row>
    <row r="3416" spans="1:8">
      <c r="B3416" s="103"/>
      <c r="C3416" s="103"/>
      <c r="D3416" s="103"/>
      <c r="E3416" s="103"/>
      <c r="F3416" s="408" t="s">
        <v>831</v>
      </c>
      <c r="G3416" s="408"/>
      <c r="H3416" s="120">
        <v>9.0500000000000007</v>
      </c>
    </row>
    <row r="3417" spans="1:8" ht="12.75" customHeight="1">
      <c r="B3417" s="407" t="s">
        <v>834</v>
      </c>
      <c r="C3417" s="407"/>
      <c r="D3417" s="102" t="s">
        <v>806</v>
      </c>
      <c r="E3417" s="102" t="s">
        <v>807</v>
      </c>
      <c r="F3417" s="102" t="s">
        <v>808</v>
      </c>
      <c r="G3417" s="102" t="s">
        <v>809</v>
      </c>
      <c r="H3417" s="102" t="s">
        <v>810</v>
      </c>
    </row>
    <row r="3418" spans="1:8">
      <c r="B3418" s="116" t="s">
        <v>2116</v>
      </c>
      <c r="C3418" s="117" t="s">
        <v>838</v>
      </c>
      <c r="D3418" s="116" t="s">
        <v>125</v>
      </c>
      <c r="E3418" s="116" t="s">
        <v>127</v>
      </c>
      <c r="F3418" s="118">
        <v>0.18909999999999999</v>
      </c>
      <c r="G3418" s="119">
        <v>23.63</v>
      </c>
      <c r="H3418" s="119">
        <v>4.47</v>
      </c>
    </row>
    <row r="3419" spans="1:8">
      <c r="B3419" s="116" t="s">
        <v>2117</v>
      </c>
      <c r="C3419" s="117" t="s">
        <v>839</v>
      </c>
      <c r="D3419" s="116" t="s">
        <v>125</v>
      </c>
      <c r="E3419" s="116" t="s">
        <v>127</v>
      </c>
      <c r="F3419" s="118">
        <v>0.18909999999999999</v>
      </c>
      <c r="G3419" s="119">
        <v>30.33</v>
      </c>
      <c r="H3419" s="119">
        <v>5.74</v>
      </c>
    </row>
    <row r="3420" spans="1:8" ht="12.75" customHeight="1">
      <c r="B3420" s="103"/>
      <c r="C3420" s="103"/>
      <c r="D3420" s="103"/>
      <c r="E3420" s="103"/>
      <c r="F3420" s="408" t="s">
        <v>837</v>
      </c>
      <c r="G3420" s="408"/>
      <c r="H3420" s="120">
        <v>10.210000000000001</v>
      </c>
    </row>
    <row r="3421" spans="1:8" ht="12.75" customHeight="1">
      <c r="B3421" s="103"/>
      <c r="C3421" s="103"/>
      <c r="D3421" s="103"/>
      <c r="E3421" s="103"/>
      <c r="F3421" s="409" t="s">
        <v>585</v>
      </c>
      <c r="G3421" s="409"/>
      <c r="H3421" s="101">
        <v>19.239999999999998</v>
      </c>
    </row>
    <row r="3422" spans="1:8">
      <c r="B3422" s="142"/>
      <c r="C3422" s="142"/>
      <c r="D3422" s="142"/>
      <c r="E3422" s="142"/>
      <c r="F3422" s="410"/>
      <c r="G3422" s="410"/>
      <c r="H3422" s="410"/>
    </row>
    <row r="3423" spans="1:8" s="245" customFormat="1" ht="12.75" customHeight="1">
      <c r="A3423" s="179" t="s">
        <v>424</v>
      </c>
      <c r="B3423" s="179">
        <f>VLOOKUP(A3423,ORÇAMENTO!$A$15:$F$743,2,FALSE)</f>
        <v>89711</v>
      </c>
      <c r="C3423" s="404" t="str">
        <f>VLOOKUP(B3423,ORÇAMENTO!$B$15:$F$743,2,FALSE)</f>
        <v>TUBO PVC, SERIE NORMAL, ESGOTO PREDIAL, DN 40 MM, FORNECIDO E INSTALADO</v>
      </c>
      <c r="D3423" s="405"/>
      <c r="E3423" s="405"/>
      <c r="F3423" s="405"/>
      <c r="G3423" s="406"/>
      <c r="H3423" s="121" t="str">
        <f>VLOOKUP(B3423,ORÇAMENTO!$B$15:$F$743,4,FALSE)</f>
        <v>M</v>
      </c>
    </row>
    <row r="3424" spans="1:8">
      <c r="B3424" s="407" t="s">
        <v>820</v>
      </c>
      <c r="C3424" s="407"/>
      <c r="D3424" s="102" t="s">
        <v>806</v>
      </c>
      <c r="E3424" s="102" t="s">
        <v>807</v>
      </c>
      <c r="F3424" s="102" t="s">
        <v>808</v>
      </c>
      <c r="G3424" s="102" t="s">
        <v>809</v>
      </c>
      <c r="H3424" s="102" t="s">
        <v>810</v>
      </c>
    </row>
    <row r="3425" spans="1:8">
      <c r="B3425" s="116" t="s">
        <v>925</v>
      </c>
      <c r="C3425" s="117" t="s">
        <v>926</v>
      </c>
      <c r="D3425" s="116" t="s">
        <v>125</v>
      </c>
      <c r="E3425" s="116" t="s">
        <v>150</v>
      </c>
      <c r="F3425" s="118">
        <v>1.6299999999999999E-2</v>
      </c>
      <c r="G3425" s="119">
        <v>2.5099999999999998</v>
      </c>
      <c r="H3425" s="119">
        <v>0.04</v>
      </c>
    </row>
    <row r="3426" spans="1:8">
      <c r="B3426" s="116" t="s">
        <v>2665</v>
      </c>
      <c r="C3426" s="117" t="s">
        <v>2666</v>
      </c>
      <c r="D3426" s="116" t="s">
        <v>125</v>
      </c>
      <c r="E3426" s="116" t="s">
        <v>180</v>
      </c>
      <c r="F3426" s="118">
        <v>1.0548999999999999</v>
      </c>
      <c r="G3426" s="119">
        <v>5.96</v>
      </c>
      <c r="H3426" s="119">
        <v>6.29</v>
      </c>
    </row>
    <row r="3427" spans="1:8">
      <c r="B3427" s="103"/>
      <c r="C3427" s="103"/>
      <c r="D3427" s="103"/>
      <c r="E3427" s="103"/>
      <c r="F3427" s="408" t="s">
        <v>831</v>
      </c>
      <c r="G3427" s="408"/>
      <c r="H3427" s="120">
        <v>6.33</v>
      </c>
    </row>
    <row r="3428" spans="1:8" ht="12.75" customHeight="1">
      <c r="B3428" s="407" t="s">
        <v>834</v>
      </c>
      <c r="C3428" s="407"/>
      <c r="D3428" s="102" t="s">
        <v>806</v>
      </c>
      <c r="E3428" s="102" t="s">
        <v>807</v>
      </c>
      <c r="F3428" s="102" t="s">
        <v>808</v>
      </c>
      <c r="G3428" s="102" t="s">
        <v>809</v>
      </c>
      <c r="H3428" s="102" t="s">
        <v>810</v>
      </c>
    </row>
    <row r="3429" spans="1:8">
      <c r="B3429" s="116" t="s">
        <v>2116</v>
      </c>
      <c r="C3429" s="117" t="s">
        <v>838</v>
      </c>
      <c r="D3429" s="116" t="s">
        <v>125</v>
      </c>
      <c r="E3429" s="116" t="s">
        <v>127</v>
      </c>
      <c r="F3429" s="118">
        <v>0.29299999999999998</v>
      </c>
      <c r="G3429" s="119">
        <v>23.63</v>
      </c>
      <c r="H3429" s="119">
        <v>6.92</v>
      </c>
    </row>
    <row r="3430" spans="1:8">
      <c r="B3430" s="116" t="s">
        <v>2117</v>
      </c>
      <c r="C3430" s="117" t="s">
        <v>839</v>
      </c>
      <c r="D3430" s="116" t="s">
        <v>125</v>
      </c>
      <c r="E3430" s="116" t="s">
        <v>127</v>
      </c>
      <c r="F3430" s="118">
        <v>0.29299999999999998</v>
      </c>
      <c r="G3430" s="119">
        <v>30.33</v>
      </c>
      <c r="H3430" s="119">
        <v>8.89</v>
      </c>
    </row>
    <row r="3431" spans="1:8" ht="12.75" customHeight="1">
      <c r="B3431" s="103"/>
      <c r="C3431" s="103"/>
      <c r="D3431" s="103"/>
      <c r="E3431" s="103"/>
      <c r="F3431" s="408" t="s">
        <v>837</v>
      </c>
      <c r="G3431" s="408"/>
      <c r="H3431" s="120">
        <v>15.81</v>
      </c>
    </row>
    <row r="3432" spans="1:8" ht="12.75" customHeight="1">
      <c r="B3432" s="103"/>
      <c r="C3432" s="103"/>
      <c r="D3432" s="103"/>
      <c r="E3432" s="103"/>
      <c r="F3432" s="409" t="s">
        <v>585</v>
      </c>
      <c r="G3432" s="409"/>
      <c r="H3432" s="101">
        <v>22.12</v>
      </c>
    </row>
    <row r="3433" spans="1:8">
      <c r="B3433" s="142"/>
      <c r="C3433" s="142"/>
      <c r="D3433" s="142"/>
      <c r="E3433" s="142"/>
      <c r="F3433" s="410"/>
      <c r="G3433" s="410"/>
      <c r="H3433" s="410"/>
    </row>
    <row r="3434" spans="1:8" s="245" customFormat="1" ht="12.75" customHeight="1">
      <c r="A3434" s="179" t="s">
        <v>425</v>
      </c>
      <c r="B3434" s="179">
        <f>VLOOKUP(A3434,ORÇAMENTO!$A$15:$F$743,2,FALSE)</f>
        <v>89448</v>
      </c>
      <c r="C3434" s="404" t="str">
        <f>VLOOKUP(B3434,ORÇAMENTO!$B$15:$F$743,2,FALSE)</f>
        <v>TUBO, PVC, SOLDÁVEL, DN 40MM - FORNECIMENTO E INSTALAÇÃO. AF_06/2022</v>
      </c>
      <c r="D3434" s="405"/>
      <c r="E3434" s="405"/>
      <c r="F3434" s="405"/>
      <c r="G3434" s="406"/>
      <c r="H3434" s="121" t="str">
        <f>VLOOKUP(B3434,ORÇAMENTO!$B$15:$F$743,4,FALSE)</f>
        <v>M</v>
      </c>
    </row>
    <row r="3435" spans="1:8">
      <c r="B3435" s="407" t="s">
        <v>820</v>
      </c>
      <c r="C3435" s="407"/>
      <c r="D3435" s="102" t="s">
        <v>806</v>
      </c>
      <c r="E3435" s="102" t="s">
        <v>807</v>
      </c>
      <c r="F3435" s="102" t="s">
        <v>808</v>
      </c>
      <c r="G3435" s="102" t="s">
        <v>809</v>
      </c>
      <c r="H3435" s="102" t="s">
        <v>810</v>
      </c>
    </row>
    <row r="3436" spans="1:8">
      <c r="B3436" s="116" t="s">
        <v>925</v>
      </c>
      <c r="C3436" s="117" t="s">
        <v>926</v>
      </c>
      <c r="D3436" s="116" t="s">
        <v>125</v>
      </c>
      <c r="E3436" s="116" t="s">
        <v>150</v>
      </c>
      <c r="F3436" s="118">
        <v>6.6E-3</v>
      </c>
      <c r="G3436" s="119">
        <v>2.5099999999999998</v>
      </c>
      <c r="H3436" s="119">
        <v>0.02</v>
      </c>
    </row>
    <row r="3437" spans="1:8">
      <c r="B3437" s="116" t="s">
        <v>2667</v>
      </c>
      <c r="C3437" s="117" t="s">
        <v>2668</v>
      </c>
      <c r="D3437" s="116" t="s">
        <v>125</v>
      </c>
      <c r="E3437" s="116" t="s">
        <v>180</v>
      </c>
      <c r="F3437" s="118">
        <v>1.0492999999999999</v>
      </c>
      <c r="G3437" s="119">
        <v>13.38</v>
      </c>
      <c r="H3437" s="119">
        <v>14.04</v>
      </c>
    </row>
    <row r="3438" spans="1:8">
      <c r="B3438" s="103"/>
      <c r="C3438" s="103"/>
      <c r="D3438" s="103"/>
      <c r="E3438" s="103"/>
      <c r="F3438" s="408" t="s">
        <v>831</v>
      </c>
      <c r="G3438" s="408"/>
      <c r="H3438" s="120">
        <v>14.06</v>
      </c>
    </row>
    <row r="3439" spans="1:8" ht="12.75" customHeight="1">
      <c r="B3439" s="407" t="s">
        <v>834</v>
      </c>
      <c r="C3439" s="407"/>
      <c r="D3439" s="102" t="s">
        <v>806</v>
      </c>
      <c r="E3439" s="102" t="s">
        <v>807</v>
      </c>
      <c r="F3439" s="102" t="s">
        <v>808</v>
      </c>
      <c r="G3439" s="102" t="s">
        <v>809</v>
      </c>
      <c r="H3439" s="102" t="s">
        <v>810</v>
      </c>
    </row>
    <row r="3440" spans="1:8">
      <c r="B3440" s="116" t="s">
        <v>2116</v>
      </c>
      <c r="C3440" s="117" t="s">
        <v>838</v>
      </c>
      <c r="D3440" s="116" t="s">
        <v>125</v>
      </c>
      <c r="E3440" s="116" t="s">
        <v>127</v>
      </c>
      <c r="F3440" s="118">
        <v>2.8199999999999999E-2</v>
      </c>
      <c r="G3440" s="119">
        <v>23.63</v>
      </c>
      <c r="H3440" s="119">
        <v>0.67</v>
      </c>
    </row>
    <row r="3441" spans="1:8">
      <c r="B3441" s="116" t="s">
        <v>2117</v>
      </c>
      <c r="C3441" s="117" t="s">
        <v>839</v>
      </c>
      <c r="D3441" s="116" t="s">
        <v>125</v>
      </c>
      <c r="E3441" s="116" t="s">
        <v>127</v>
      </c>
      <c r="F3441" s="118">
        <v>2.8199999999999999E-2</v>
      </c>
      <c r="G3441" s="119">
        <v>30.33</v>
      </c>
      <c r="H3441" s="119">
        <v>0.86</v>
      </c>
    </row>
    <row r="3442" spans="1:8" ht="12.75" customHeight="1">
      <c r="B3442" s="103"/>
      <c r="C3442" s="103"/>
      <c r="D3442" s="103"/>
      <c r="E3442" s="103"/>
      <c r="F3442" s="408" t="s">
        <v>837</v>
      </c>
      <c r="G3442" s="408"/>
      <c r="H3442" s="120">
        <v>1.53</v>
      </c>
    </row>
    <row r="3443" spans="1:8" ht="12.75" customHeight="1">
      <c r="B3443" s="103"/>
      <c r="C3443" s="103"/>
      <c r="D3443" s="103"/>
      <c r="E3443" s="103"/>
      <c r="F3443" s="409" t="s">
        <v>585</v>
      </c>
      <c r="G3443" s="409"/>
      <c r="H3443" s="101">
        <v>15.55</v>
      </c>
    </row>
    <row r="3444" spans="1:8">
      <c r="B3444" s="142"/>
      <c r="C3444" s="142"/>
      <c r="D3444" s="142"/>
      <c r="E3444" s="142"/>
      <c r="F3444" s="410"/>
      <c r="G3444" s="410"/>
      <c r="H3444" s="410"/>
    </row>
    <row r="3445" spans="1:8" s="245" customFormat="1" ht="12.75" customHeight="1">
      <c r="A3445" s="179" t="s">
        <v>426</v>
      </c>
      <c r="B3445" s="179">
        <f>VLOOKUP(A3445,ORÇAMENTO!$A$15:$F$743,2,FALSE)</f>
        <v>89712</v>
      </c>
      <c r="C3445" s="404" t="str">
        <f>VLOOKUP(B3445,ORÇAMENTO!$B$15:$F$743,2,FALSE)</f>
        <v>TUBO PVC, SERIE NORMAL, ESGOTO PREDIAL, DN 50 MM, FORNECIDO E INSTALADO</v>
      </c>
      <c r="D3445" s="405"/>
      <c r="E3445" s="405"/>
      <c r="F3445" s="405"/>
      <c r="G3445" s="406"/>
      <c r="H3445" s="121" t="str">
        <f>VLOOKUP(B3445,ORÇAMENTO!$B$15:$F$743,4,FALSE)</f>
        <v>M</v>
      </c>
    </row>
    <row r="3446" spans="1:8">
      <c r="B3446" s="407" t="s">
        <v>820</v>
      </c>
      <c r="C3446" s="407"/>
      <c r="D3446" s="102" t="s">
        <v>806</v>
      </c>
      <c r="E3446" s="102" t="s">
        <v>807</v>
      </c>
      <c r="F3446" s="102" t="s">
        <v>808</v>
      </c>
      <c r="G3446" s="102" t="s">
        <v>809</v>
      </c>
      <c r="H3446" s="102" t="s">
        <v>810</v>
      </c>
    </row>
    <row r="3447" spans="1:8">
      <c r="B3447" s="116" t="s">
        <v>925</v>
      </c>
      <c r="C3447" s="117" t="s">
        <v>926</v>
      </c>
      <c r="D3447" s="116" t="s">
        <v>125</v>
      </c>
      <c r="E3447" s="116" t="s">
        <v>150</v>
      </c>
      <c r="F3447" s="118">
        <v>1.77E-2</v>
      </c>
      <c r="G3447" s="119">
        <v>2.5099999999999998</v>
      </c>
      <c r="H3447" s="119">
        <v>0.04</v>
      </c>
    </row>
    <row r="3448" spans="1:8">
      <c r="B3448" s="116" t="s">
        <v>2669</v>
      </c>
      <c r="C3448" s="117" t="s">
        <v>2670</v>
      </c>
      <c r="D3448" s="116" t="s">
        <v>125</v>
      </c>
      <c r="E3448" s="116" t="s">
        <v>180</v>
      </c>
      <c r="F3448" s="118">
        <v>1.0548999999999999</v>
      </c>
      <c r="G3448" s="119">
        <v>9.85</v>
      </c>
      <c r="H3448" s="119">
        <v>10.39</v>
      </c>
    </row>
    <row r="3449" spans="1:8">
      <c r="B3449" s="103"/>
      <c r="C3449" s="103"/>
      <c r="D3449" s="103"/>
      <c r="E3449" s="103"/>
      <c r="F3449" s="408" t="s">
        <v>831</v>
      </c>
      <c r="G3449" s="408"/>
      <c r="H3449" s="120">
        <v>10.43</v>
      </c>
    </row>
    <row r="3450" spans="1:8" ht="12.75" customHeight="1">
      <c r="B3450" s="407" t="s">
        <v>834</v>
      </c>
      <c r="C3450" s="407"/>
      <c r="D3450" s="102" t="s">
        <v>806</v>
      </c>
      <c r="E3450" s="102" t="s">
        <v>807</v>
      </c>
      <c r="F3450" s="102" t="s">
        <v>808</v>
      </c>
      <c r="G3450" s="102" t="s">
        <v>809</v>
      </c>
      <c r="H3450" s="102" t="s">
        <v>810</v>
      </c>
    </row>
    <row r="3451" spans="1:8">
      <c r="B3451" s="116" t="s">
        <v>2116</v>
      </c>
      <c r="C3451" s="117" t="s">
        <v>838</v>
      </c>
      <c r="D3451" s="116" t="s">
        <v>125</v>
      </c>
      <c r="E3451" s="116" t="s">
        <v>127</v>
      </c>
      <c r="F3451" s="118">
        <v>0.31819999999999998</v>
      </c>
      <c r="G3451" s="119">
        <v>23.63</v>
      </c>
      <c r="H3451" s="119">
        <v>7.52</v>
      </c>
    </row>
    <row r="3452" spans="1:8">
      <c r="B3452" s="116" t="s">
        <v>2117</v>
      </c>
      <c r="C3452" s="117" t="s">
        <v>839</v>
      </c>
      <c r="D3452" s="116" t="s">
        <v>125</v>
      </c>
      <c r="E3452" s="116" t="s">
        <v>127</v>
      </c>
      <c r="F3452" s="118">
        <v>0.31819999999999998</v>
      </c>
      <c r="G3452" s="119">
        <v>30.33</v>
      </c>
      <c r="H3452" s="119">
        <v>9.65</v>
      </c>
    </row>
    <row r="3453" spans="1:8" ht="12.75" customHeight="1">
      <c r="B3453" s="103"/>
      <c r="C3453" s="103"/>
      <c r="D3453" s="103"/>
      <c r="E3453" s="103"/>
      <c r="F3453" s="408" t="s">
        <v>837</v>
      </c>
      <c r="G3453" s="408"/>
      <c r="H3453" s="120">
        <v>17.170000000000002</v>
      </c>
    </row>
    <row r="3454" spans="1:8" ht="12.75" customHeight="1">
      <c r="B3454" s="103"/>
      <c r="C3454" s="103"/>
      <c r="D3454" s="103"/>
      <c r="E3454" s="103"/>
      <c r="F3454" s="409" t="s">
        <v>585</v>
      </c>
      <c r="G3454" s="409"/>
      <c r="H3454" s="101">
        <v>27.59</v>
      </c>
    </row>
    <row r="3455" spans="1:8">
      <c r="B3455" s="142"/>
      <c r="C3455" s="142"/>
      <c r="D3455" s="142"/>
      <c r="E3455" s="142"/>
      <c r="F3455" s="410"/>
      <c r="G3455" s="410"/>
      <c r="H3455" s="410"/>
    </row>
    <row r="3456" spans="1:8" s="245" customFormat="1" ht="12.75" customHeight="1">
      <c r="A3456" s="179" t="s">
        <v>427</v>
      </c>
      <c r="B3456" s="179">
        <f>VLOOKUP(A3456,ORÇAMENTO!$A$15:$F$743,2,FALSE)</f>
        <v>103979</v>
      </c>
      <c r="C3456" s="404" t="str">
        <f>VLOOKUP(B3456,ORÇAMENTO!$B$15:$F$743,2,FALSE)</f>
        <v>TUBO, PVC, SOLDÁVEL, DN 50MM - FORNECIMENTO E INSTALAÇÃO. AF_06/2022</v>
      </c>
      <c r="D3456" s="405"/>
      <c r="E3456" s="405"/>
      <c r="F3456" s="405"/>
      <c r="G3456" s="406"/>
      <c r="H3456" s="121" t="str">
        <f>VLOOKUP(B3456,ORÇAMENTO!$B$15:$F$743,4,FALSE)</f>
        <v>M</v>
      </c>
    </row>
    <row r="3457" spans="1:8">
      <c r="B3457" s="407" t="s">
        <v>820</v>
      </c>
      <c r="C3457" s="407"/>
      <c r="D3457" s="102" t="s">
        <v>806</v>
      </c>
      <c r="E3457" s="102" t="s">
        <v>807</v>
      </c>
      <c r="F3457" s="102" t="s">
        <v>808</v>
      </c>
      <c r="G3457" s="102" t="s">
        <v>809</v>
      </c>
      <c r="H3457" s="102" t="s">
        <v>810</v>
      </c>
    </row>
    <row r="3458" spans="1:8">
      <c r="B3458" s="116" t="s">
        <v>925</v>
      </c>
      <c r="C3458" s="117" t="s">
        <v>926</v>
      </c>
      <c r="D3458" s="116" t="s">
        <v>125</v>
      </c>
      <c r="E3458" s="116" t="s">
        <v>150</v>
      </c>
      <c r="F3458" s="118">
        <v>3.1199999999999999E-2</v>
      </c>
      <c r="G3458" s="119">
        <v>2.5099999999999998</v>
      </c>
      <c r="H3458" s="119">
        <v>0.08</v>
      </c>
    </row>
    <row r="3459" spans="1:8">
      <c r="B3459" s="116" t="s">
        <v>2671</v>
      </c>
      <c r="C3459" s="117" t="s">
        <v>2672</v>
      </c>
      <c r="D3459" s="116" t="s">
        <v>125</v>
      </c>
      <c r="E3459" s="116" t="s">
        <v>180</v>
      </c>
      <c r="F3459" s="118">
        <v>1.0492999999999999</v>
      </c>
      <c r="G3459" s="119">
        <v>14.68</v>
      </c>
      <c r="H3459" s="119">
        <v>15.4</v>
      </c>
    </row>
    <row r="3460" spans="1:8">
      <c r="B3460" s="103"/>
      <c r="C3460" s="103"/>
      <c r="D3460" s="103"/>
      <c r="E3460" s="103"/>
      <c r="F3460" s="408" t="s">
        <v>831</v>
      </c>
      <c r="G3460" s="408"/>
      <c r="H3460" s="120">
        <v>15.48</v>
      </c>
    </row>
    <row r="3461" spans="1:8" ht="12.75" customHeight="1">
      <c r="B3461" s="407" t="s">
        <v>834</v>
      </c>
      <c r="C3461" s="407"/>
      <c r="D3461" s="102" t="s">
        <v>806</v>
      </c>
      <c r="E3461" s="102" t="s">
        <v>807</v>
      </c>
      <c r="F3461" s="102" t="s">
        <v>808</v>
      </c>
      <c r="G3461" s="102" t="s">
        <v>809</v>
      </c>
      <c r="H3461" s="102" t="s">
        <v>810</v>
      </c>
    </row>
    <row r="3462" spans="1:8">
      <c r="B3462" s="116" t="s">
        <v>2116</v>
      </c>
      <c r="C3462" s="117" t="s">
        <v>838</v>
      </c>
      <c r="D3462" s="116" t="s">
        <v>125</v>
      </c>
      <c r="E3462" s="116" t="s">
        <v>127</v>
      </c>
      <c r="F3462" s="118">
        <v>0.26769999999999999</v>
      </c>
      <c r="G3462" s="119">
        <v>23.63</v>
      </c>
      <c r="H3462" s="119">
        <v>6.33</v>
      </c>
    </row>
    <row r="3463" spans="1:8">
      <c r="B3463" s="116" t="s">
        <v>2117</v>
      </c>
      <c r="C3463" s="117" t="s">
        <v>839</v>
      </c>
      <c r="D3463" s="116" t="s">
        <v>125</v>
      </c>
      <c r="E3463" s="116" t="s">
        <v>127</v>
      </c>
      <c r="F3463" s="118">
        <v>0.26769999999999999</v>
      </c>
      <c r="G3463" s="119">
        <v>30.33</v>
      </c>
      <c r="H3463" s="119">
        <v>8.1199999999999992</v>
      </c>
    </row>
    <row r="3464" spans="1:8" ht="12.75" customHeight="1">
      <c r="B3464" s="103"/>
      <c r="C3464" s="103"/>
      <c r="D3464" s="103"/>
      <c r="E3464" s="103"/>
      <c r="F3464" s="408" t="s">
        <v>837</v>
      </c>
      <c r="G3464" s="408"/>
      <c r="H3464" s="120">
        <v>14.45</v>
      </c>
    </row>
    <row r="3465" spans="1:8" ht="12.75" customHeight="1">
      <c r="B3465" s="103"/>
      <c r="C3465" s="103"/>
      <c r="D3465" s="103"/>
      <c r="E3465" s="103"/>
      <c r="F3465" s="409" t="s">
        <v>585</v>
      </c>
      <c r="G3465" s="409"/>
      <c r="H3465" s="101">
        <v>29.9</v>
      </c>
    </row>
    <row r="3466" spans="1:8">
      <c r="B3466" s="142"/>
      <c r="C3466" s="142"/>
      <c r="D3466" s="142"/>
      <c r="E3466" s="142"/>
      <c r="F3466" s="410"/>
      <c r="G3466" s="410"/>
      <c r="H3466" s="410"/>
    </row>
    <row r="3467" spans="1:8" s="245" customFormat="1" ht="12.75" customHeight="1">
      <c r="A3467" s="179" t="s">
        <v>428</v>
      </c>
      <c r="B3467" s="179">
        <f>VLOOKUP(A3467,ORÇAMENTO!$A$15:$F$743,2,FALSE)</f>
        <v>89713</v>
      </c>
      <c r="C3467" s="404" t="str">
        <f>VLOOKUP(B3467,ORÇAMENTO!$B$15:$F$743,2,FALSE)</f>
        <v>TUBO PVC, SERIE NORMAL, ESGOTO PREDIAL, DN 75 MM, FORNECIDO E INSTALADO</v>
      </c>
      <c r="D3467" s="405"/>
      <c r="E3467" s="405"/>
      <c r="F3467" s="405"/>
      <c r="G3467" s="406"/>
      <c r="H3467" s="121" t="str">
        <f>VLOOKUP(B3467,ORÇAMENTO!$B$15:$F$743,4,FALSE)</f>
        <v>M</v>
      </c>
    </row>
    <row r="3468" spans="1:8">
      <c r="B3468" s="407" t="s">
        <v>820</v>
      </c>
      <c r="C3468" s="407"/>
      <c r="D3468" s="102" t="s">
        <v>806</v>
      </c>
      <c r="E3468" s="102" t="s">
        <v>807</v>
      </c>
      <c r="F3468" s="102" t="s">
        <v>808</v>
      </c>
      <c r="G3468" s="102" t="s">
        <v>809</v>
      </c>
      <c r="H3468" s="102" t="s">
        <v>810</v>
      </c>
    </row>
    <row r="3469" spans="1:8">
      <c r="B3469" s="116" t="s">
        <v>925</v>
      </c>
      <c r="C3469" s="117" t="s">
        <v>926</v>
      </c>
      <c r="D3469" s="116" t="s">
        <v>125</v>
      </c>
      <c r="E3469" s="116" t="s">
        <v>150</v>
      </c>
      <c r="F3469" s="118">
        <v>2.12E-2</v>
      </c>
      <c r="G3469" s="119">
        <v>2.5099999999999998</v>
      </c>
      <c r="H3469" s="119">
        <v>0.05</v>
      </c>
    </row>
    <row r="3470" spans="1:8">
      <c r="B3470" s="116" t="s">
        <v>2673</v>
      </c>
      <c r="C3470" s="117" t="s">
        <v>2674</v>
      </c>
      <c r="D3470" s="116" t="s">
        <v>125</v>
      </c>
      <c r="E3470" s="116" t="s">
        <v>180</v>
      </c>
      <c r="F3470" s="118">
        <v>1.0548999999999999</v>
      </c>
      <c r="G3470" s="119">
        <v>12.92</v>
      </c>
      <c r="H3470" s="119">
        <v>13.63</v>
      </c>
    </row>
    <row r="3471" spans="1:8">
      <c r="B3471" s="103"/>
      <c r="C3471" s="103"/>
      <c r="D3471" s="103"/>
      <c r="E3471" s="103"/>
      <c r="F3471" s="408" t="s">
        <v>831</v>
      </c>
      <c r="G3471" s="408"/>
      <c r="H3471" s="120">
        <v>13.68</v>
      </c>
    </row>
    <row r="3472" spans="1:8" ht="12.75" customHeight="1">
      <c r="B3472" s="407" t="s">
        <v>834</v>
      </c>
      <c r="C3472" s="407"/>
      <c r="D3472" s="102" t="s">
        <v>806</v>
      </c>
      <c r="E3472" s="102" t="s">
        <v>807</v>
      </c>
      <c r="F3472" s="102" t="s">
        <v>808</v>
      </c>
      <c r="G3472" s="102" t="s">
        <v>809</v>
      </c>
      <c r="H3472" s="102" t="s">
        <v>810</v>
      </c>
    </row>
    <row r="3473" spans="1:8">
      <c r="B3473" s="116" t="s">
        <v>2116</v>
      </c>
      <c r="C3473" s="117" t="s">
        <v>838</v>
      </c>
      <c r="D3473" s="116" t="s">
        <v>125</v>
      </c>
      <c r="E3473" s="116" t="s">
        <v>127</v>
      </c>
      <c r="F3473" s="118">
        <v>0.38129999999999997</v>
      </c>
      <c r="G3473" s="119">
        <v>23.63</v>
      </c>
      <c r="H3473" s="119">
        <v>9.01</v>
      </c>
    </row>
    <row r="3474" spans="1:8">
      <c r="B3474" s="116" t="s">
        <v>2117</v>
      </c>
      <c r="C3474" s="117" t="s">
        <v>839</v>
      </c>
      <c r="D3474" s="116" t="s">
        <v>125</v>
      </c>
      <c r="E3474" s="116" t="s">
        <v>127</v>
      </c>
      <c r="F3474" s="118">
        <v>0.38129999999999997</v>
      </c>
      <c r="G3474" s="119">
        <v>30.33</v>
      </c>
      <c r="H3474" s="119">
        <v>11.56</v>
      </c>
    </row>
    <row r="3475" spans="1:8" ht="12.75" customHeight="1">
      <c r="B3475" s="103"/>
      <c r="C3475" s="103"/>
      <c r="D3475" s="103"/>
      <c r="E3475" s="103"/>
      <c r="F3475" s="408" t="s">
        <v>837</v>
      </c>
      <c r="G3475" s="408"/>
      <c r="H3475" s="120">
        <v>20.57</v>
      </c>
    </row>
    <row r="3476" spans="1:8" ht="12.75" customHeight="1">
      <c r="B3476" s="103"/>
      <c r="C3476" s="103"/>
      <c r="D3476" s="103"/>
      <c r="E3476" s="103"/>
      <c r="F3476" s="409" t="s">
        <v>585</v>
      </c>
      <c r="G3476" s="409"/>
      <c r="H3476" s="101">
        <v>34.24</v>
      </c>
    </row>
    <row r="3477" spans="1:8">
      <c r="B3477" s="142"/>
      <c r="C3477" s="142"/>
      <c r="D3477" s="142"/>
      <c r="E3477" s="142"/>
      <c r="F3477" s="410"/>
      <c r="G3477" s="410"/>
      <c r="H3477" s="410"/>
    </row>
    <row r="3478" spans="1:8" s="245" customFormat="1" ht="12.75" customHeight="1">
      <c r="A3478" s="179" t="s">
        <v>429</v>
      </c>
      <c r="B3478" s="179">
        <f>VLOOKUP(A3478,ORÇAMENTO!$A$15:$F$743,2,FALSE)</f>
        <v>89714</v>
      </c>
      <c r="C3478" s="404" t="str">
        <f>VLOOKUP(B3478,ORÇAMENTO!$B$15:$F$743,2,FALSE)</f>
        <v>TUBO PVC, SERIE NORMAL, ESGOTO PREDIAL, DN 100 MM, FORNECIDO E INSTALADO</v>
      </c>
      <c r="D3478" s="405"/>
      <c r="E3478" s="405"/>
      <c r="F3478" s="405"/>
      <c r="G3478" s="406"/>
      <c r="H3478" s="121" t="str">
        <f>VLOOKUP(B3478,ORÇAMENTO!$B$15:$F$743,4,FALSE)</f>
        <v>M</v>
      </c>
    </row>
    <row r="3479" spans="1:8">
      <c r="B3479" s="407" t="s">
        <v>820</v>
      </c>
      <c r="C3479" s="407"/>
      <c r="D3479" s="102" t="s">
        <v>806</v>
      </c>
      <c r="E3479" s="102" t="s">
        <v>807</v>
      </c>
      <c r="F3479" s="102" t="s">
        <v>808</v>
      </c>
      <c r="G3479" s="102" t="s">
        <v>809</v>
      </c>
      <c r="H3479" s="102" t="s">
        <v>810</v>
      </c>
    </row>
    <row r="3480" spans="1:8">
      <c r="B3480" s="116" t="s">
        <v>925</v>
      </c>
      <c r="C3480" s="117" t="s">
        <v>926</v>
      </c>
      <c r="D3480" s="116" t="s">
        <v>125</v>
      </c>
      <c r="E3480" s="116" t="s">
        <v>150</v>
      </c>
      <c r="F3480" s="118">
        <v>2.47E-2</v>
      </c>
      <c r="G3480" s="119">
        <v>2.5099999999999998</v>
      </c>
      <c r="H3480" s="119">
        <v>0.06</v>
      </c>
    </row>
    <row r="3481" spans="1:8">
      <c r="B3481" s="116" t="s">
        <v>2675</v>
      </c>
      <c r="C3481" s="117" t="s">
        <v>2676</v>
      </c>
      <c r="D3481" s="116" t="s">
        <v>125</v>
      </c>
      <c r="E3481" s="116" t="s">
        <v>180</v>
      </c>
      <c r="F3481" s="118">
        <v>1.0548999999999999</v>
      </c>
      <c r="G3481" s="119">
        <v>13.65</v>
      </c>
      <c r="H3481" s="119">
        <v>14.4</v>
      </c>
    </row>
    <row r="3482" spans="1:8">
      <c r="B3482" s="103"/>
      <c r="C3482" s="103"/>
      <c r="D3482" s="103"/>
      <c r="E3482" s="103"/>
      <c r="F3482" s="408" t="s">
        <v>831</v>
      </c>
      <c r="G3482" s="408"/>
      <c r="H3482" s="120">
        <v>14.46</v>
      </c>
    </row>
    <row r="3483" spans="1:8" ht="12.75" customHeight="1">
      <c r="B3483" s="407" t="s">
        <v>834</v>
      </c>
      <c r="C3483" s="407"/>
      <c r="D3483" s="102" t="s">
        <v>806</v>
      </c>
      <c r="E3483" s="102" t="s">
        <v>807</v>
      </c>
      <c r="F3483" s="102" t="s">
        <v>808</v>
      </c>
      <c r="G3483" s="102" t="s">
        <v>809</v>
      </c>
      <c r="H3483" s="102" t="s">
        <v>810</v>
      </c>
    </row>
    <row r="3484" spans="1:8">
      <c r="B3484" s="116" t="s">
        <v>2116</v>
      </c>
      <c r="C3484" s="117" t="s">
        <v>838</v>
      </c>
      <c r="D3484" s="116" t="s">
        <v>125</v>
      </c>
      <c r="E3484" s="116" t="s">
        <v>127</v>
      </c>
      <c r="F3484" s="118">
        <v>0.44440000000000002</v>
      </c>
      <c r="G3484" s="119">
        <v>23.63</v>
      </c>
      <c r="H3484" s="119">
        <v>10.5</v>
      </c>
    </row>
    <row r="3485" spans="1:8">
      <c r="B3485" s="116" t="s">
        <v>2117</v>
      </c>
      <c r="C3485" s="117" t="s">
        <v>839</v>
      </c>
      <c r="D3485" s="116" t="s">
        <v>125</v>
      </c>
      <c r="E3485" s="116" t="s">
        <v>127</v>
      </c>
      <c r="F3485" s="118">
        <v>0.44440000000000002</v>
      </c>
      <c r="G3485" s="119">
        <v>30.33</v>
      </c>
      <c r="H3485" s="119">
        <v>13.48</v>
      </c>
    </row>
    <row r="3486" spans="1:8" ht="12.75" customHeight="1">
      <c r="B3486" s="103"/>
      <c r="C3486" s="103"/>
      <c r="D3486" s="103"/>
      <c r="E3486" s="103"/>
      <c r="F3486" s="408" t="s">
        <v>837</v>
      </c>
      <c r="G3486" s="408"/>
      <c r="H3486" s="120">
        <v>23.98</v>
      </c>
    </row>
    <row r="3487" spans="1:8" ht="12.75" customHeight="1">
      <c r="B3487" s="103"/>
      <c r="C3487" s="103"/>
      <c r="D3487" s="103"/>
      <c r="E3487" s="103"/>
      <c r="F3487" s="409" t="s">
        <v>585</v>
      </c>
      <c r="G3487" s="409"/>
      <c r="H3487" s="101">
        <v>38.42</v>
      </c>
    </row>
    <row r="3488" spans="1:8">
      <c r="B3488" s="142"/>
      <c r="C3488" s="142"/>
      <c r="D3488" s="142"/>
      <c r="E3488" s="142"/>
      <c r="F3488" s="410"/>
      <c r="G3488" s="410"/>
      <c r="H3488" s="410"/>
    </row>
    <row r="3489" spans="1:8">
      <c r="B3489" s="142"/>
      <c r="C3489" s="142"/>
      <c r="D3489" s="142"/>
      <c r="E3489" s="142"/>
      <c r="F3489" s="410"/>
      <c r="G3489" s="410"/>
      <c r="H3489" s="410"/>
    </row>
    <row r="3490" spans="1:8" s="245" customFormat="1" ht="12.75" customHeight="1">
      <c r="A3490" s="179" t="s">
        <v>1632</v>
      </c>
      <c r="B3490" s="179">
        <f>VLOOKUP(A3490,ORÇAMENTO!$A$15:$F$743,2,FALSE)</f>
        <v>89357</v>
      </c>
      <c r="C3490" s="404" t="str">
        <f>VLOOKUP(B3490,ORÇAMENTO!$B$15:$F$743,2,FALSE)</f>
        <v>TUBO, PVC RÍGIDO, SOLDÁVEL, DN 32MM - FORNECIMENTO E INSTALAÇÃO. AF_06/2022</v>
      </c>
      <c r="D3490" s="405"/>
      <c r="E3490" s="405"/>
      <c r="F3490" s="405"/>
      <c r="G3490" s="406"/>
      <c r="H3490" s="121" t="str">
        <f>VLOOKUP(B3490,ORÇAMENTO!$B$15:$F$743,4,FALSE)</f>
        <v>M</v>
      </c>
    </row>
    <row r="3491" spans="1:8">
      <c r="B3491" s="407" t="s">
        <v>820</v>
      </c>
      <c r="C3491" s="407"/>
      <c r="D3491" s="102" t="s">
        <v>806</v>
      </c>
      <c r="E3491" s="102" t="s">
        <v>807</v>
      </c>
      <c r="F3491" s="102" t="s">
        <v>808</v>
      </c>
      <c r="G3491" s="102" t="s">
        <v>809</v>
      </c>
      <c r="H3491" s="102" t="s">
        <v>810</v>
      </c>
    </row>
    <row r="3492" spans="1:8">
      <c r="B3492" s="116" t="s">
        <v>925</v>
      </c>
      <c r="C3492" s="117" t="s">
        <v>926</v>
      </c>
      <c r="D3492" s="116" t="s">
        <v>125</v>
      </c>
      <c r="E3492" s="116" t="s">
        <v>150</v>
      </c>
      <c r="F3492" s="118">
        <v>0.1056</v>
      </c>
      <c r="G3492" s="119">
        <v>2.5099999999999998</v>
      </c>
      <c r="H3492" s="119">
        <v>0.27</v>
      </c>
    </row>
    <row r="3493" spans="1:8">
      <c r="B3493" s="116" t="s">
        <v>2663</v>
      </c>
      <c r="C3493" s="117" t="s">
        <v>2664</v>
      </c>
      <c r="D3493" s="116" t="s">
        <v>125</v>
      </c>
      <c r="E3493" s="116" t="s">
        <v>180</v>
      </c>
      <c r="F3493" s="118">
        <v>1.0492999999999999</v>
      </c>
      <c r="G3493" s="119">
        <v>8.52</v>
      </c>
      <c r="H3493" s="119">
        <v>8.94</v>
      </c>
    </row>
    <row r="3494" spans="1:8">
      <c r="B3494" s="103"/>
      <c r="C3494" s="103"/>
      <c r="D3494" s="103"/>
      <c r="E3494" s="103"/>
      <c r="F3494" s="408" t="s">
        <v>831</v>
      </c>
      <c r="G3494" s="408"/>
      <c r="H3494" s="120">
        <v>9.2100000000000009</v>
      </c>
    </row>
    <row r="3495" spans="1:8" ht="12.75" customHeight="1">
      <c r="B3495" s="407" t="s">
        <v>834</v>
      </c>
      <c r="C3495" s="407"/>
      <c r="D3495" s="102" t="s">
        <v>806</v>
      </c>
      <c r="E3495" s="102" t="s">
        <v>807</v>
      </c>
      <c r="F3495" s="102" t="s">
        <v>808</v>
      </c>
      <c r="G3495" s="102" t="s">
        <v>809</v>
      </c>
      <c r="H3495" s="102" t="s">
        <v>810</v>
      </c>
    </row>
    <row r="3496" spans="1:8">
      <c r="B3496" s="116" t="s">
        <v>2116</v>
      </c>
      <c r="C3496" s="117" t="s">
        <v>838</v>
      </c>
      <c r="D3496" s="116" t="s">
        <v>125</v>
      </c>
      <c r="E3496" s="116" t="s">
        <v>127</v>
      </c>
      <c r="F3496" s="118">
        <v>0.45300000000000001</v>
      </c>
      <c r="G3496" s="119">
        <v>23.63</v>
      </c>
      <c r="H3496" s="119">
        <v>10.7</v>
      </c>
    </row>
    <row r="3497" spans="1:8">
      <c r="B3497" s="116" t="s">
        <v>2117</v>
      </c>
      <c r="C3497" s="117" t="s">
        <v>839</v>
      </c>
      <c r="D3497" s="116" t="s">
        <v>125</v>
      </c>
      <c r="E3497" s="116" t="s">
        <v>127</v>
      </c>
      <c r="F3497" s="118">
        <v>0.45300000000000001</v>
      </c>
      <c r="G3497" s="119">
        <v>30.33</v>
      </c>
      <c r="H3497" s="119">
        <v>13.74</v>
      </c>
    </row>
    <row r="3498" spans="1:8" ht="12.75" customHeight="1">
      <c r="B3498" s="103"/>
      <c r="C3498" s="103"/>
      <c r="D3498" s="103"/>
      <c r="E3498" s="103"/>
      <c r="F3498" s="408" t="s">
        <v>837</v>
      </c>
      <c r="G3498" s="408"/>
      <c r="H3498" s="120">
        <v>24.44</v>
      </c>
    </row>
    <row r="3499" spans="1:8" ht="12.75" customHeight="1">
      <c r="B3499" s="103"/>
      <c r="C3499" s="103"/>
      <c r="D3499" s="103"/>
      <c r="E3499" s="103"/>
      <c r="F3499" s="409" t="s">
        <v>585</v>
      </c>
      <c r="G3499" s="409"/>
      <c r="H3499" s="101">
        <v>33.630000000000003</v>
      </c>
    </row>
    <row r="3500" spans="1:8">
      <c r="B3500" s="142"/>
      <c r="C3500" s="142"/>
      <c r="D3500" s="142"/>
      <c r="E3500" s="142"/>
      <c r="F3500" s="410"/>
      <c r="G3500" s="410"/>
      <c r="H3500" s="410"/>
    </row>
    <row r="3501" spans="1:8" s="245" customFormat="1" ht="12.75" customHeight="1">
      <c r="A3501" s="179" t="s">
        <v>1634</v>
      </c>
      <c r="B3501" s="179">
        <f>VLOOKUP(A3501,ORÇAMENTO!$A$15:$F$743,2,FALSE)</f>
        <v>92335</v>
      </c>
      <c r="C3501" s="404" t="str">
        <f>VLOOKUP(B3501,ORÇAMENTO!$B$15:$F$743,2,FALSE)</f>
        <v>TUBO DE AÇO GALVANIZADO COM COSTURA, CLASSE MÉDIA, CONEXÃO RANHURADA, DN 50 (2") - FORNECIMENTO E INSTALAÇÃO. AF_10/2020</v>
      </c>
      <c r="D3501" s="405"/>
      <c r="E3501" s="405"/>
      <c r="F3501" s="405"/>
      <c r="G3501" s="406"/>
      <c r="H3501" s="121" t="str">
        <f>VLOOKUP(B3501,ORÇAMENTO!$B$15:$F$743,4,FALSE)</f>
        <v>M</v>
      </c>
    </row>
    <row r="3502" spans="1:8">
      <c r="B3502" s="407" t="s">
        <v>820</v>
      </c>
      <c r="C3502" s="407"/>
      <c r="D3502" s="102" t="s">
        <v>806</v>
      </c>
      <c r="E3502" s="102" t="s">
        <v>807</v>
      </c>
      <c r="F3502" s="102" t="s">
        <v>808</v>
      </c>
      <c r="G3502" s="102" t="s">
        <v>809</v>
      </c>
      <c r="H3502" s="102" t="s">
        <v>810</v>
      </c>
    </row>
    <row r="3503" spans="1:8" ht="25.5">
      <c r="B3503" s="116" t="s">
        <v>2677</v>
      </c>
      <c r="C3503" s="117" t="s">
        <v>2678</v>
      </c>
      <c r="D3503" s="116" t="s">
        <v>125</v>
      </c>
      <c r="E3503" s="116" t="s">
        <v>180</v>
      </c>
      <c r="F3503" s="118">
        <v>1.0390999999999999</v>
      </c>
      <c r="G3503" s="119">
        <v>75.209999999999994</v>
      </c>
      <c r="H3503" s="119">
        <v>78.150000000000006</v>
      </c>
    </row>
    <row r="3504" spans="1:8">
      <c r="B3504" s="103"/>
      <c r="C3504" s="103"/>
      <c r="D3504" s="103"/>
      <c r="E3504" s="103"/>
      <c r="F3504" s="408" t="s">
        <v>831</v>
      </c>
      <c r="G3504" s="408"/>
      <c r="H3504" s="120">
        <v>78.150000000000006</v>
      </c>
    </row>
    <row r="3505" spans="1:8" ht="12.75" customHeight="1">
      <c r="B3505" s="407" t="s">
        <v>834</v>
      </c>
      <c r="C3505" s="407"/>
      <c r="D3505" s="102" t="s">
        <v>806</v>
      </c>
      <c r="E3505" s="102" t="s">
        <v>807</v>
      </c>
      <c r="F3505" s="102" t="s">
        <v>808</v>
      </c>
      <c r="G3505" s="102" t="s">
        <v>809</v>
      </c>
      <c r="H3505" s="102" t="s">
        <v>810</v>
      </c>
    </row>
    <row r="3506" spans="1:8">
      <c r="B3506" s="116" t="s">
        <v>2116</v>
      </c>
      <c r="C3506" s="117" t="s">
        <v>838</v>
      </c>
      <c r="D3506" s="116" t="s">
        <v>125</v>
      </c>
      <c r="E3506" s="116" t="s">
        <v>127</v>
      </c>
      <c r="F3506" s="118">
        <v>0.26529999999999998</v>
      </c>
      <c r="G3506" s="119">
        <v>23.63</v>
      </c>
      <c r="H3506" s="119">
        <v>6.27</v>
      </c>
    </row>
    <row r="3507" spans="1:8">
      <c r="B3507" s="116" t="s">
        <v>2117</v>
      </c>
      <c r="C3507" s="117" t="s">
        <v>839</v>
      </c>
      <c r="D3507" s="116" t="s">
        <v>125</v>
      </c>
      <c r="E3507" s="116" t="s">
        <v>127</v>
      </c>
      <c r="F3507" s="118">
        <v>0.26529999999999998</v>
      </c>
      <c r="G3507" s="119">
        <v>30.33</v>
      </c>
      <c r="H3507" s="119">
        <v>8.0500000000000007</v>
      </c>
    </row>
    <row r="3508" spans="1:8" ht="12.75" customHeight="1">
      <c r="B3508" s="103"/>
      <c r="C3508" s="103"/>
      <c r="D3508" s="103"/>
      <c r="E3508" s="103"/>
      <c r="F3508" s="408" t="s">
        <v>837</v>
      </c>
      <c r="G3508" s="408"/>
      <c r="H3508" s="120">
        <v>14.32</v>
      </c>
    </row>
    <row r="3509" spans="1:8" ht="12.75" customHeight="1">
      <c r="B3509" s="103"/>
      <c r="C3509" s="103"/>
      <c r="D3509" s="103"/>
      <c r="E3509" s="103"/>
      <c r="F3509" s="409" t="s">
        <v>585</v>
      </c>
      <c r="G3509" s="409"/>
      <c r="H3509" s="101">
        <v>92.45</v>
      </c>
    </row>
    <row r="3510" spans="1:8">
      <c r="B3510" s="142"/>
      <c r="C3510" s="142"/>
      <c r="D3510" s="142"/>
      <c r="E3510" s="142"/>
      <c r="F3510" s="410"/>
      <c r="G3510" s="410"/>
      <c r="H3510" s="410"/>
    </row>
    <row r="3511" spans="1:8" s="245" customFormat="1" ht="12.75" customHeight="1">
      <c r="A3511" s="179" t="s">
        <v>1636</v>
      </c>
      <c r="B3511" s="179">
        <f>VLOOKUP(A3511,ORÇAMENTO!$A$15:$F$743,2,FALSE)</f>
        <v>89849</v>
      </c>
      <c r="C3511" s="404" t="str">
        <f>VLOOKUP(B3511,ORÇAMENTO!$B$15:$F$743,2,FALSE)</f>
        <v>TUBO PVC, SERIE NORMAL, ESGOTO PREDIAL, DN 150 MM, FORNECIDO E INSTALADO. AF_08/2022</v>
      </c>
      <c r="D3511" s="405"/>
      <c r="E3511" s="405"/>
      <c r="F3511" s="405"/>
      <c r="G3511" s="406"/>
      <c r="H3511" s="121" t="str">
        <f>VLOOKUP(B3511,ORÇAMENTO!$B$15:$F$743,4,FALSE)</f>
        <v>M</v>
      </c>
    </row>
    <row r="3512" spans="1:8">
      <c r="B3512" s="407" t="s">
        <v>820</v>
      </c>
      <c r="C3512" s="407"/>
      <c r="D3512" s="102" t="s">
        <v>806</v>
      </c>
      <c r="E3512" s="102" t="s">
        <v>807</v>
      </c>
      <c r="F3512" s="102" t="s">
        <v>808</v>
      </c>
      <c r="G3512" s="102" t="s">
        <v>809</v>
      </c>
      <c r="H3512" s="102" t="s">
        <v>810</v>
      </c>
    </row>
    <row r="3513" spans="1:8">
      <c r="B3513" s="116" t="s">
        <v>925</v>
      </c>
      <c r="C3513" s="117" t="s">
        <v>926</v>
      </c>
      <c r="D3513" s="116" t="s">
        <v>125</v>
      </c>
      <c r="E3513" s="116" t="s">
        <v>150</v>
      </c>
      <c r="F3513" s="118">
        <v>1.7299999999999999E-2</v>
      </c>
      <c r="G3513" s="119">
        <v>2.5099999999999998</v>
      </c>
      <c r="H3513" s="119">
        <v>0.04</v>
      </c>
    </row>
    <row r="3514" spans="1:8">
      <c r="B3514" s="116" t="s">
        <v>2679</v>
      </c>
      <c r="C3514" s="117" t="s">
        <v>2680</v>
      </c>
      <c r="D3514" s="116" t="s">
        <v>125</v>
      </c>
      <c r="E3514" s="116" t="s">
        <v>180</v>
      </c>
      <c r="F3514" s="118">
        <v>1.0548999999999999</v>
      </c>
      <c r="G3514" s="119">
        <v>35.68</v>
      </c>
      <c r="H3514" s="119">
        <v>37.64</v>
      </c>
    </row>
    <row r="3515" spans="1:8">
      <c r="B3515" s="103"/>
      <c r="C3515" s="103"/>
      <c r="D3515" s="103"/>
      <c r="E3515" s="103"/>
      <c r="F3515" s="408" t="s">
        <v>831</v>
      </c>
      <c r="G3515" s="408"/>
      <c r="H3515" s="120">
        <v>37.68</v>
      </c>
    </row>
    <row r="3516" spans="1:8" ht="12.75" customHeight="1">
      <c r="B3516" s="407" t="s">
        <v>834</v>
      </c>
      <c r="C3516" s="407"/>
      <c r="D3516" s="102" t="s">
        <v>806</v>
      </c>
      <c r="E3516" s="102" t="s">
        <v>807</v>
      </c>
      <c r="F3516" s="102" t="s">
        <v>808</v>
      </c>
      <c r="G3516" s="102" t="s">
        <v>809</v>
      </c>
      <c r="H3516" s="102" t="s">
        <v>810</v>
      </c>
    </row>
    <row r="3517" spans="1:8">
      <c r="B3517" s="116" t="s">
        <v>2116</v>
      </c>
      <c r="C3517" s="117" t="s">
        <v>838</v>
      </c>
      <c r="D3517" s="116" t="s">
        <v>125</v>
      </c>
      <c r="E3517" s="116" t="s">
        <v>127</v>
      </c>
      <c r="F3517" s="118">
        <v>0.31140000000000001</v>
      </c>
      <c r="G3517" s="119">
        <v>23.63</v>
      </c>
      <c r="H3517" s="119">
        <v>7.36</v>
      </c>
    </row>
    <row r="3518" spans="1:8">
      <c r="B3518" s="116" t="s">
        <v>2117</v>
      </c>
      <c r="C3518" s="117" t="s">
        <v>839</v>
      </c>
      <c r="D3518" s="116" t="s">
        <v>125</v>
      </c>
      <c r="E3518" s="116" t="s">
        <v>127</v>
      </c>
      <c r="F3518" s="118">
        <v>0.31140000000000001</v>
      </c>
      <c r="G3518" s="119">
        <v>30.33</v>
      </c>
      <c r="H3518" s="119">
        <v>9.44</v>
      </c>
    </row>
    <row r="3519" spans="1:8" ht="12.75" customHeight="1">
      <c r="B3519" s="103"/>
      <c r="C3519" s="103"/>
      <c r="D3519" s="103"/>
      <c r="E3519" s="103"/>
      <c r="F3519" s="408" t="s">
        <v>837</v>
      </c>
      <c r="G3519" s="408"/>
      <c r="H3519" s="120">
        <v>16.8</v>
      </c>
    </row>
    <row r="3520" spans="1:8" ht="12.75" customHeight="1">
      <c r="B3520" s="103"/>
      <c r="C3520" s="103"/>
      <c r="D3520" s="103"/>
      <c r="E3520" s="103"/>
      <c r="F3520" s="409" t="s">
        <v>585</v>
      </c>
      <c r="G3520" s="409"/>
      <c r="H3520" s="101">
        <v>54.46</v>
      </c>
    </row>
    <row r="3521" spans="1:8">
      <c r="B3521" s="142"/>
      <c r="C3521" s="142"/>
      <c r="D3521" s="142"/>
      <c r="E3521" s="142"/>
      <c r="F3521" s="410"/>
      <c r="G3521" s="410"/>
      <c r="H3521" s="410"/>
    </row>
    <row r="3522" spans="1:8" s="245" customFormat="1" ht="12.75" customHeight="1">
      <c r="A3522" s="179" t="s">
        <v>1637</v>
      </c>
      <c r="B3522" s="179">
        <f>VLOOKUP(A3522,ORÇAMENTO!$A$15:$F$743,2,FALSE)</f>
        <v>89634</v>
      </c>
      <c r="C3522" s="404" t="str">
        <f>VLOOKUP(B3522,ORÇAMENTO!$B$15:$F$743,2,FALSE)</f>
        <v>TUBO, CPVC, SOLDÁVEL, DN 22MM - FORNECIMENTO E INSTALAÇÃO. AF_06/2022</v>
      </c>
      <c r="D3522" s="405"/>
      <c r="E3522" s="405"/>
      <c r="F3522" s="405"/>
      <c r="G3522" s="406"/>
      <c r="H3522" s="121" t="str">
        <f>VLOOKUP(B3522,ORÇAMENTO!$B$15:$F$743,4,FALSE)</f>
        <v>M</v>
      </c>
    </row>
    <row r="3523" spans="1:8">
      <c r="B3523" s="407" t="s">
        <v>820</v>
      </c>
      <c r="C3523" s="407"/>
      <c r="D3523" s="102" t="s">
        <v>806</v>
      </c>
      <c r="E3523" s="102" t="s">
        <v>807</v>
      </c>
      <c r="F3523" s="102" t="s">
        <v>808</v>
      </c>
      <c r="G3523" s="102" t="s">
        <v>809</v>
      </c>
      <c r="H3523" s="102" t="s">
        <v>810</v>
      </c>
    </row>
    <row r="3524" spans="1:8">
      <c r="B3524" s="116" t="s">
        <v>2939</v>
      </c>
      <c r="C3524" s="117" t="s">
        <v>2940</v>
      </c>
      <c r="D3524" s="116" t="s">
        <v>125</v>
      </c>
      <c r="E3524" s="116" t="s">
        <v>180</v>
      </c>
      <c r="F3524" s="118">
        <v>1.0492999999999999</v>
      </c>
      <c r="G3524" s="119">
        <v>16.34</v>
      </c>
      <c r="H3524" s="119">
        <v>17.149999999999999</v>
      </c>
    </row>
    <row r="3525" spans="1:8">
      <c r="B3525" s="103"/>
      <c r="C3525" s="103"/>
      <c r="D3525" s="103"/>
      <c r="E3525" s="103"/>
      <c r="F3525" s="408" t="s">
        <v>831</v>
      </c>
      <c r="G3525" s="408"/>
      <c r="H3525" s="120">
        <v>17.149999999999999</v>
      </c>
    </row>
    <row r="3526" spans="1:8" ht="12.75" customHeight="1">
      <c r="B3526" s="407" t="s">
        <v>834</v>
      </c>
      <c r="C3526" s="407"/>
      <c r="D3526" s="102" t="s">
        <v>806</v>
      </c>
      <c r="E3526" s="102" t="s">
        <v>807</v>
      </c>
      <c r="F3526" s="102" t="s">
        <v>808</v>
      </c>
      <c r="G3526" s="102" t="s">
        <v>809</v>
      </c>
      <c r="H3526" s="102" t="s">
        <v>810</v>
      </c>
    </row>
    <row r="3527" spans="1:8">
      <c r="B3527" s="116" t="s">
        <v>2116</v>
      </c>
      <c r="C3527" s="117" t="s">
        <v>838</v>
      </c>
      <c r="D3527" s="116" t="s">
        <v>125</v>
      </c>
      <c r="E3527" s="116" t="s">
        <v>127</v>
      </c>
      <c r="F3527" s="118">
        <v>0.34870000000000001</v>
      </c>
      <c r="G3527" s="119">
        <v>23.63</v>
      </c>
      <c r="H3527" s="119">
        <v>8.24</v>
      </c>
    </row>
    <row r="3528" spans="1:8">
      <c r="B3528" s="116" t="s">
        <v>2117</v>
      </c>
      <c r="C3528" s="117" t="s">
        <v>839</v>
      </c>
      <c r="D3528" s="116" t="s">
        <v>125</v>
      </c>
      <c r="E3528" s="116" t="s">
        <v>127</v>
      </c>
      <c r="F3528" s="118">
        <v>0.34870000000000001</v>
      </c>
      <c r="G3528" s="119">
        <v>30.33</v>
      </c>
      <c r="H3528" s="119">
        <v>10.58</v>
      </c>
    </row>
    <row r="3529" spans="1:8" ht="12.75" customHeight="1">
      <c r="B3529" s="103"/>
      <c r="C3529" s="103"/>
      <c r="D3529" s="103"/>
      <c r="E3529" s="103"/>
      <c r="F3529" s="408" t="s">
        <v>837</v>
      </c>
      <c r="G3529" s="408"/>
      <c r="H3529" s="120">
        <v>18.82</v>
      </c>
    </row>
    <row r="3530" spans="1:8" ht="12.75" customHeight="1">
      <c r="B3530" s="103"/>
      <c r="C3530" s="103"/>
      <c r="D3530" s="103"/>
      <c r="E3530" s="103"/>
      <c r="F3530" s="409" t="s">
        <v>585</v>
      </c>
      <c r="G3530" s="409"/>
      <c r="H3530" s="101">
        <v>35.94</v>
      </c>
    </row>
    <row r="3531" spans="1:8">
      <c r="B3531" s="142"/>
      <c r="C3531" s="142"/>
      <c r="D3531" s="142"/>
      <c r="E3531" s="142"/>
      <c r="F3531" s="410"/>
      <c r="G3531" s="410"/>
      <c r="H3531" s="410"/>
    </row>
    <row r="3532" spans="1:8" s="245" customFormat="1" ht="12.75" customHeight="1">
      <c r="A3532" s="179" t="s">
        <v>434</v>
      </c>
      <c r="B3532" s="179">
        <f>VLOOKUP(A3532,ORÇAMENTO!$A$15:$F$743,2,FALSE)</f>
        <v>98110</v>
      </c>
      <c r="C3532" s="404" t="str">
        <f>VLOOKUP(B3532,ORÇAMENTO!$B$15:$F$743,2,FALSE)</f>
        <v>CAIXA DE GORDURA PEQUENA (CAPACIDADE: 19 L), CIRCULAR, EM PVC, DIÂMETRO INTERNO= 0,3 M. AF_12/2020</v>
      </c>
      <c r="D3532" s="405"/>
      <c r="E3532" s="405"/>
      <c r="F3532" s="405"/>
      <c r="G3532" s="406"/>
      <c r="H3532" s="121" t="str">
        <f>VLOOKUP(B3532,ORÇAMENTO!$B$15:$F$743,4,FALSE)</f>
        <v>UN</v>
      </c>
    </row>
    <row r="3533" spans="1:8">
      <c r="B3533" s="407" t="s">
        <v>820</v>
      </c>
      <c r="C3533" s="407"/>
      <c r="D3533" s="102" t="s">
        <v>806</v>
      </c>
      <c r="E3533" s="102" t="s">
        <v>807</v>
      </c>
      <c r="F3533" s="102" t="s">
        <v>808</v>
      </c>
      <c r="G3533" s="102" t="s">
        <v>809</v>
      </c>
      <c r="H3533" s="102" t="s">
        <v>810</v>
      </c>
    </row>
    <row r="3534" spans="1:8" ht="25.5">
      <c r="B3534" s="116" t="s">
        <v>2681</v>
      </c>
      <c r="C3534" s="117" t="s">
        <v>2682</v>
      </c>
      <c r="D3534" s="116" t="s">
        <v>125</v>
      </c>
      <c r="E3534" s="116" t="s">
        <v>150</v>
      </c>
      <c r="F3534" s="118">
        <v>1</v>
      </c>
      <c r="G3534" s="119">
        <v>481.12</v>
      </c>
      <c r="H3534" s="119">
        <v>481.12</v>
      </c>
    </row>
    <row r="3535" spans="1:8">
      <c r="B3535" s="103"/>
      <c r="C3535" s="103"/>
      <c r="D3535" s="103"/>
      <c r="E3535" s="103"/>
      <c r="F3535" s="408" t="s">
        <v>831</v>
      </c>
      <c r="G3535" s="408"/>
      <c r="H3535" s="120">
        <v>481.12</v>
      </c>
    </row>
    <row r="3536" spans="1:8" ht="12.75" customHeight="1">
      <c r="B3536" s="407" t="s">
        <v>834</v>
      </c>
      <c r="C3536" s="407"/>
      <c r="D3536" s="102" t="s">
        <v>806</v>
      </c>
      <c r="E3536" s="102" t="s">
        <v>807</v>
      </c>
      <c r="F3536" s="102" t="s">
        <v>808</v>
      </c>
      <c r="G3536" s="102" t="s">
        <v>809</v>
      </c>
      <c r="H3536" s="102" t="s">
        <v>810</v>
      </c>
    </row>
    <row r="3537" spans="1:8">
      <c r="B3537" s="116" t="s">
        <v>873</v>
      </c>
      <c r="C3537" s="117" t="s">
        <v>874</v>
      </c>
      <c r="D3537" s="116" t="s">
        <v>125</v>
      </c>
      <c r="E3537" s="116" t="s">
        <v>127</v>
      </c>
      <c r="F3537" s="118">
        <v>0.28399999999999997</v>
      </c>
      <c r="G3537" s="119">
        <v>31.1</v>
      </c>
      <c r="H3537" s="119">
        <v>8.83</v>
      </c>
    </row>
    <row r="3538" spans="1:8">
      <c r="B3538" s="116" t="s">
        <v>852</v>
      </c>
      <c r="C3538" s="117" t="s">
        <v>853</v>
      </c>
      <c r="D3538" s="116" t="s">
        <v>125</v>
      </c>
      <c r="E3538" s="116" t="s">
        <v>127</v>
      </c>
      <c r="F3538" s="118">
        <v>0.22309999999999999</v>
      </c>
      <c r="G3538" s="119">
        <v>23.4</v>
      </c>
      <c r="H3538" s="119">
        <v>5.22</v>
      </c>
    </row>
    <row r="3539" spans="1:8" ht="12.75" customHeight="1">
      <c r="B3539" s="103"/>
      <c r="C3539" s="103"/>
      <c r="D3539" s="103"/>
      <c r="E3539" s="103"/>
      <c r="F3539" s="408" t="s">
        <v>837</v>
      </c>
      <c r="G3539" s="408"/>
      <c r="H3539" s="120">
        <v>14.05</v>
      </c>
    </row>
    <row r="3540" spans="1:8">
      <c r="B3540" s="407" t="s">
        <v>813</v>
      </c>
      <c r="C3540" s="407"/>
      <c r="D3540" s="102" t="s">
        <v>806</v>
      </c>
      <c r="E3540" s="102" t="s">
        <v>807</v>
      </c>
      <c r="F3540" s="102" t="s">
        <v>808</v>
      </c>
      <c r="G3540" s="102" t="s">
        <v>809</v>
      </c>
      <c r="H3540" s="102" t="s">
        <v>810</v>
      </c>
    </row>
    <row r="3541" spans="1:8" ht="25.5">
      <c r="B3541" s="116" t="s">
        <v>2683</v>
      </c>
      <c r="C3541" s="117" t="s">
        <v>2118</v>
      </c>
      <c r="D3541" s="116" t="s">
        <v>125</v>
      </c>
      <c r="E3541" s="116" t="s">
        <v>174</v>
      </c>
      <c r="F3541" s="118">
        <v>1.41E-2</v>
      </c>
      <c r="G3541" s="119">
        <v>352.56</v>
      </c>
      <c r="H3541" s="119">
        <v>4.97</v>
      </c>
    </row>
    <row r="3542" spans="1:8">
      <c r="B3542" s="103"/>
      <c r="C3542" s="103"/>
      <c r="D3542" s="103"/>
      <c r="E3542" s="103"/>
      <c r="F3542" s="408" t="s">
        <v>814</v>
      </c>
      <c r="G3542" s="408"/>
      <c r="H3542" s="120">
        <v>4.97</v>
      </c>
    </row>
    <row r="3543" spans="1:8" ht="12.75" customHeight="1">
      <c r="B3543" s="103"/>
      <c r="C3543" s="103"/>
      <c r="D3543" s="103"/>
      <c r="E3543" s="103"/>
      <c r="F3543" s="409" t="s">
        <v>585</v>
      </c>
      <c r="G3543" s="409"/>
      <c r="H3543" s="101">
        <v>500.14</v>
      </c>
    </row>
    <row r="3544" spans="1:8">
      <c r="B3544" s="142"/>
      <c r="C3544" s="142"/>
      <c r="D3544" s="142"/>
      <c r="E3544" s="142"/>
      <c r="F3544" s="410"/>
      <c r="G3544" s="410"/>
      <c r="H3544" s="410"/>
    </row>
    <row r="3545" spans="1:8" s="245" customFormat="1" ht="12.75" customHeight="1">
      <c r="A3545" s="179" t="s">
        <v>3565</v>
      </c>
      <c r="B3545" s="179">
        <f>VLOOKUP(A3545,ORÇAMENTO!$A$15:$F$743,2,FALSE)</f>
        <v>99253</v>
      </c>
      <c r="C3545" s="404" t="str">
        <f>VLOOKUP(B3545,ORÇAMENTO!$B$15:$F$743,2,FALSE)</f>
        <v>CAIXA ENTERRADA HIDRÁULICA RETANGULAR EM ALVENARIA COM TIJOLOS CERÂMICOS MACIÇOS, DIMENSÕES INTERNAS: 0,6X0,6X0,6 M PARA REDE DE DRENAGEM. AF_12/2020</v>
      </c>
      <c r="D3545" s="405"/>
      <c r="E3545" s="405"/>
      <c r="F3545" s="405"/>
      <c r="G3545" s="406"/>
      <c r="H3545" s="121" t="str">
        <f>VLOOKUP(B3545,ORÇAMENTO!$B$15:$F$743,4,FALSE)</f>
        <v>UN</v>
      </c>
    </row>
    <row r="3546" spans="1:8" ht="12.75" customHeight="1">
      <c r="B3546" s="407" t="s">
        <v>2121</v>
      </c>
      <c r="C3546" s="407"/>
      <c r="D3546" s="102" t="s">
        <v>806</v>
      </c>
      <c r="E3546" s="102" t="s">
        <v>807</v>
      </c>
      <c r="F3546" s="102" t="s">
        <v>808</v>
      </c>
      <c r="G3546" s="102" t="s">
        <v>809</v>
      </c>
      <c r="H3546" s="102" t="s">
        <v>810</v>
      </c>
    </row>
    <row r="3547" spans="1:8" ht="38.25">
      <c r="B3547" s="116" t="s">
        <v>2686</v>
      </c>
      <c r="C3547" s="117" t="s">
        <v>2687</v>
      </c>
      <c r="D3547" s="116" t="s">
        <v>125</v>
      </c>
      <c r="E3547" s="116" t="s">
        <v>2124</v>
      </c>
      <c r="F3547" s="118">
        <v>1.78E-2</v>
      </c>
      <c r="G3547" s="119">
        <v>60.54</v>
      </c>
      <c r="H3547" s="119">
        <v>1.08</v>
      </c>
    </row>
    <row r="3548" spans="1:8" ht="38.25">
      <c r="B3548" s="116" t="s">
        <v>2688</v>
      </c>
      <c r="C3548" s="117" t="s">
        <v>2689</v>
      </c>
      <c r="D3548" s="116" t="s">
        <v>125</v>
      </c>
      <c r="E3548" s="116" t="s">
        <v>2127</v>
      </c>
      <c r="F3548" s="118">
        <v>8.6999999999999994E-3</v>
      </c>
      <c r="G3548" s="119">
        <v>141.32</v>
      </c>
      <c r="H3548" s="119">
        <v>1.23</v>
      </c>
    </row>
    <row r="3549" spans="1:8" ht="12.75" customHeight="1">
      <c r="B3549" s="103"/>
      <c r="C3549" s="103"/>
      <c r="D3549" s="103"/>
      <c r="E3549" s="103"/>
      <c r="F3549" s="408" t="s">
        <v>2128</v>
      </c>
      <c r="G3549" s="408"/>
      <c r="H3549" s="120">
        <v>2.31</v>
      </c>
    </row>
    <row r="3550" spans="1:8">
      <c r="B3550" s="407" t="s">
        <v>820</v>
      </c>
      <c r="C3550" s="407"/>
      <c r="D3550" s="102" t="s">
        <v>806</v>
      </c>
      <c r="E3550" s="102" t="s">
        <v>807</v>
      </c>
      <c r="F3550" s="102" t="s">
        <v>808</v>
      </c>
      <c r="G3550" s="102" t="s">
        <v>809</v>
      </c>
      <c r="H3550" s="102" t="s">
        <v>810</v>
      </c>
    </row>
    <row r="3551" spans="1:8">
      <c r="B3551" s="116" t="s">
        <v>877</v>
      </c>
      <c r="C3551" s="117" t="s">
        <v>878</v>
      </c>
      <c r="D3551" s="116" t="s">
        <v>125</v>
      </c>
      <c r="E3551" s="116" t="s">
        <v>113</v>
      </c>
      <c r="F3551" s="118">
        <v>5.4000000000000003E-3</v>
      </c>
      <c r="G3551" s="119">
        <v>7.23</v>
      </c>
      <c r="H3551" s="119">
        <v>0.04</v>
      </c>
    </row>
    <row r="3552" spans="1:8">
      <c r="B3552" s="116" t="s">
        <v>2129</v>
      </c>
      <c r="C3552" s="117" t="s">
        <v>2130</v>
      </c>
      <c r="D3552" s="116" t="s">
        <v>125</v>
      </c>
      <c r="E3552" s="116" t="s">
        <v>180</v>
      </c>
      <c r="F3552" s="118">
        <v>0.11840000000000001</v>
      </c>
      <c r="G3552" s="119">
        <v>7.6</v>
      </c>
      <c r="H3552" s="119">
        <v>0.9</v>
      </c>
    </row>
    <row r="3553" spans="2:8">
      <c r="B3553" s="116" t="s">
        <v>2143</v>
      </c>
      <c r="C3553" s="117" t="s">
        <v>2144</v>
      </c>
      <c r="D3553" s="116" t="s">
        <v>125</v>
      </c>
      <c r="E3553" s="116" t="s">
        <v>217</v>
      </c>
      <c r="F3553" s="118">
        <v>1.2500000000000001E-2</v>
      </c>
      <c r="G3553" s="119">
        <v>20.74</v>
      </c>
      <c r="H3553" s="119">
        <v>0.26</v>
      </c>
    </row>
    <row r="3554" spans="2:8">
      <c r="B3554" s="116" t="s">
        <v>2224</v>
      </c>
      <c r="C3554" s="117" t="s">
        <v>2225</v>
      </c>
      <c r="D3554" s="116" t="s">
        <v>125</v>
      </c>
      <c r="E3554" s="116" t="s">
        <v>180</v>
      </c>
      <c r="F3554" s="118">
        <v>0.14080000000000001</v>
      </c>
      <c r="G3554" s="119">
        <v>2.66</v>
      </c>
      <c r="H3554" s="119">
        <v>0.37</v>
      </c>
    </row>
    <row r="3555" spans="2:8" ht="25.5">
      <c r="B3555" s="116" t="s">
        <v>2264</v>
      </c>
      <c r="C3555" s="117" t="s">
        <v>2265</v>
      </c>
      <c r="D3555" s="116" t="s">
        <v>125</v>
      </c>
      <c r="E3555" s="116" t="s">
        <v>180</v>
      </c>
      <c r="F3555" s="118">
        <v>0.44159999999999999</v>
      </c>
      <c r="G3555" s="119">
        <v>19.07</v>
      </c>
      <c r="H3555" s="119">
        <v>8.42</v>
      </c>
    </row>
    <row r="3556" spans="2:8">
      <c r="B3556" s="116" t="s">
        <v>2347</v>
      </c>
      <c r="C3556" s="117" t="s">
        <v>2348</v>
      </c>
      <c r="D3556" s="116" t="s">
        <v>125</v>
      </c>
      <c r="E3556" s="116" t="s">
        <v>150</v>
      </c>
      <c r="F3556" s="118">
        <v>131.81880000000001</v>
      </c>
      <c r="G3556" s="119">
        <v>0.76</v>
      </c>
      <c r="H3556" s="119">
        <v>100.18</v>
      </c>
    </row>
    <row r="3557" spans="2:8">
      <c r="B3557" s="103"/>
      <c r="C3557" s="103"/>
      <c r="D3557" s="103"/>
      <c r="E3557" s="103"/>
      <c r="F3557" s="408" t="s">
        <v>831</v>
      </c>
      <c r="G3557" s="408"/>
      <c r="H3557" s="120">
        <v>110.17</v>
      </c>
    </row>
    <row r="3558" spans="2:8" ht="12.75" customHeight="1">
      <c r="B3558" s="407" t="s">
        <v>834</v>
      </c>
      <c r="C3558" s="407"/>
      <c r="D3558" s="102" t="s">
        <v>806</v>
      </c>
      <c r="E3558" s="102" t="s">
        <v>807</v>
      </c>
      <c r="F3558" s="102" t="s">
        <v>808</v>
      </c>
      <c r="G3558" s="102" t="s">
        <v>809</v>
      </c>
      <c r="H3558" s="102" t="s">
        <v>810</v>
      </c>
    </row>
    <row r="3559" spans="2:8">
      <c r="B3559" s="116" t="s">
        <v>873</v>
      </c>
      <c r="C3559" s="117" t="s">
        <v>874</v>
      </c>
      <c r="D3559" s="116" t="s">
        <v>125</v>
      </c>
      <c r="E3559" s="116" t="s">
        <v>127</v>
      </c>
      <c r="F3559" s="118">
        <v>5.0944000000000003</v>
      </c>
      <c r="G3559" s="119">
        <v>31.1</v>
      </c>
      <c r="H3559" s="119">
        <v>158.44</v>
      </c>
    </row>
    <row r="3560" spans="2:8">
      <c r="B3560" s="116" t="s">
        <v>852</v>
      </c>
      <c r="C3560" s="117" t="s">
        <v>853</v>
      </c>
      <c r="D3560" s="116" t="s">
        <v>125</v>
      </c>
      <c r="E3560" s="116" t="s">
        <v>127</v>
      </c>
      <c r="F3560" s="118">
        <v>4.0027999999999997</v>
      </c>
      <c r="G3560" s="119">
        <v>23.4</v>
      </c>
      <c r="H3560" s="119">
        <v>93.67</v>
      </c>
    </row>
    <row r="3561" spans="2:8" ht="12.75" customHeight="1">
      <c r="B3561" s="103"/>
      <c r="C3561" s="103"/>
      <c r="D3561" s="103"/>
      <c r="E3561" s="103"/>
      <c r="F3561" s="408" t="s">
        <v>837</v>
      </c>
      <c r="G3561" s="408"/>
      <c r="H3561" s="120">
        <v>252.11</v>
      </c>
    </row>
    <row r="3562" spans="2:8">
      <c r="B3562" s="407" t="s">
        <v>813</v>
      </c>
      <c r="C3562" s="407"/>
      <c r="D3562" s="102" t="s">
        <v>806</v>
      </c>
      <c r="E3562" s="102" t="s">
        <v>807</v>
      </c>
      <c r="F3562" s="102" t="s">
        <v>808</v>
      </c>
      <c r="G3562" s="102" t="s">
        <v>809</v>
      </c>
      <c r="H3562" s="102" t="s">
        <v>810</v>
      </c>
    </row>
    <row r="3563" spans="2:8" ht="25.5">
      <c r="B3563" s="116" t="s">
        <v>2690</v>
      </c>
      <c r="C3563" s="117" t="s">
        <v>2691</v>
      </c>
      <c r="D3563" s="116" t="s">
        <v>125</v>
      </c>
      <c r="E3563" s="116" t="s">
        <v>174</v>
      </c>
      <c r="F3563" s="118">
        <v>0.11559999999999999</v>
      </c>
      <c r="G3563" s="119">
        <v>618.28</v>
      </c>
      <c r="H3563" s="119">
        <v>71.47</v>
      </c>
    </row>
    <row r="3564" spans="2:8" ht="25.5">
      <c r="B3564" s="116" t="s">
        <v>2692</v>
      </c>
      <c r="C3564" s="117" t="s">
        <v>2693</v>
      </c>
      <c r="D3564" s="116" t="s">
        <v>125</v>
      </c>
      <c r="E3564" s="116" t="s">
        <v>174</v>
      </c>
      <c r="F3564" s="118">
        <v>1.4800000000000001E-2</v>
      </c>
      <c r="G3564" s="119">
        <v>550.84</v>
      </c>
      <c r="H3564" s="119">
        <v>8.15</v>
      </c>
    </row>
    <row r="3565" spans="2:8" ht="25.5">
      <c r="B3565" s="116" t="s">
        <v>2312</v>
      </c>
      <c r="C3565" s="117" t="s">
        <v>2313</v>
      </c>
      <c r="D3565" s="116" t="s">
        <v>125</v>
      </c>
      <c r="E3565" s="116" t="s">
        <v>174</v>
      </c>
      <c r="F3565" s="118">
        <v>7.4399999999999994E-2</v>
      </c>
      <c r="G3565" s="119">
        <v>564.27</v>
      </c>
      <c r="H3565" s="119">
        <v>41.98</v>
      </c>
    </row>
    <row r="3566" spans="2:8" ht="25.5">
      <c r="B3566" s="116" t="s">
        <v>2735</v>
      </c>
      <c r="C3566" s="117" t="s">
        <v>2736</v>
      </c>
      <c r="D3566" s="116" t="s">
        <v>125</v>
      </c>
      <c r="E3566" s="116" t="s">
        <v>174</v>
      </c>
      <c r="F3566" s="118">
        <v>4.48E-2</v>
      </c>
      <c r="G3566" s="119">
        <v>2642.83</v>
      </c>
      <c r="H3566" s="119">
        <v>118.4</v>
      </c>
    </row>
    <row r="3567" spans="2:8" ht="25.5">
      <c r="B3567" s="116" t="s">
        <v>227</v>
      </c>
      <c r="C3567" s="117" t="s">
        <v>228</v>
      </c>
      <c r="D3567" s="116" t="s">
        <v>125</v>
      </c>
      <c r="E3567" s="116" t="s">
        <v>145</v>
      </c>
      <c r="F3567" s="118">
        <v>0.81</v>
      </c>
      <c r="G3567" s="119">
        <v>6.96</v>
      </c>
      <c r="H3567" s="119">
        <v>5.64</v>
      </c>
    </row>
    <row r="3568" spans="2:8">
      <c r="B3568" s="103"/>
      <c r="C3568" s="103"/>
      <c r="D3568" s="103"/>
      <c r="E3568" s="103"/>
      <c r="F3568" s="408" t="s">
        <v>814</v>
      </c>
      <c r="G3568" s="408"/>
      <c r="H3568" s="120">
        <v>245.64</v>
      </c>
    </row>
    <row r="3569" spans="1:8" ht="12.75" customHeight="1">
      <c r="B3569" s="103"/>
      <c r="C3569" s="103"/>
      <c r="D3569" s="103"/>
      <c r="E3569" s="103"/>
      <c r="F3569" s="409" t="s">
        <v>585</v>
      </c>
      <c r="G3569" s="409"/>
      <c r="H3569" s="101">
        <v>610.14</v>
      </c>
    </row>
    <row r="3570" spans="1:8">
      <c r="B3570" s="142"/>
      <c r="C3570" s="142"/>
      <c r="D3570" s="142"/>
      <c r="E3570" s="142"/>
      <c r="F3570" s="410"/>
      <c r="G3570" s="410"/>
      <c r="H3570" s="410"/>
    </row>
    <row r="3571" spans="1:8">
      <c r="B3571" s="142"/>
      <c r="C3571" s="142"/>
      <c r="D3571" s="142"/>
      <c r="E3571" s="142"/>
      <c r="F3571" s="410"/>
      <c r="G3571" s="410"/>
      <c r="H3571" s="410"/>
    </row>
    <row r="3572" spans="1:8" s="245" customFormat="1" ht="12.75" customHeight="1">
      <c r="A3572" s="179" t="s">
        <v>1639</v>
      </c>
      <c r="B3572" s="179">
        <f>VLOOKUP(A3572,ORÇAMENTO!$A$15:$F$743,2,FALSE)</f>
        <v>94798</v>
      </c>
      <c r="C3572" s="404" t="str">
        <f>VLOOKUP(B3572,ORÇAMENTO!$B$15:$F$743,2,FALSE)</f>
        <v>TORNEIRA DE BOIA PARA CAIXA D'ÁGUA, ROSCÁVEL, 1 1/4" - FORNECIMENTO E INSTALAÇÃO. AF_08/2021</v>
      </c>
      <c r="D3572" s="405"/>
      <c r="E3572" s="405"/>
      <c r="F3572" s="405"/>
      <c r="G3572" s="406"/>
      <c r="H3572" s="121" t="str">
        <f>VLOOKUP(B3572,ORÇAMENTO!$B$15:$F$743,4,FALSE)</f>
        <v>UN</v>
      </c>
    </row>
    <row r="3573" spans="1:8">
      <c r="B3573" s="407" t="s">
        <v>820</v>
      </c>
      <c r="C3573" s="407"/>
      <c r="D3573" s="102" t="s">
        <v>806</v>
      </c>
      <c r="E3573" s="102" t="s">
        <v>807</v>
      </c>
      <c r="F3573" s="102" t="s">
        <v>808</v>
      </c>
      <c r="G3573" s="102" t="s">
        <v>809</v>
      </c>
      <c r="H3573" s="102" t="s">
        <v>810</v>
      </c>
    </row>
    <row r="3574" spans="1:8">
      <c r="B3574" s="116" t="s">
        <v>2104</v>
      </c>
      <c r="C3574" s="117" t="s">
        <v>2105</v>
      </c>
      <c r="D3574" s="116" t="s">
        <v>125</v>
      </c>
      <c r="E3574" s="116" t="s">
        <v>150</v>
      </c>
      <c r="F3574" s="118">
        <v>8.3999999999999995E-3</v>
      </c>
      <c r="G3574" s="119">
        <v>14.38</v>
      </c>
      <c r="H3574" s="119">
        <v>0.12</v>
      </c>
    </row>
    <row r="3575" spans="1:8" ht="25.5">
      <c r="B3575" s="116" t="s">
        <v>2696</v>
      </c>
      <c r="C3575" s="117" t="s">
        <v>2697</v>
      </c>
      <c r="D3575" s="116" t="s">
        <v>125</v>
      </c>
      <c r="E3575" s="116" t="s">
        <v>150</v>
      </c>
      <c r="F3575" s="118">
        <v>1</v>
      </c>
      <c r="G3575" s="119">
        <v>206.46</v>
      </c>
      <c r="H3575" s="119">
        <v>206.46</v>
      </c>
    </row>
    <row r="3576" spans="1:8">
      <c r="B3576" s="103"/>
      <c r="C3576" s="103"/>
      <c r="D3576" s="103"/>
      <c r="E3576" s="103"/>
      <c r="F3576" s="408" t="s">
        <v>831</v>
      </c>
      <c r="G3576" s="408"/>
      <c r="H3576" s="120">
        <v>206.58</v>
      </c>
    </row>
    <row r="3577" spans="1:8" ht="12.75" customHeight="1">
      <c r="B3577" s="407" t="s">
        <v>834</v>
      </c>
      <c r="C3577" s="407"/>
      <c r="D3577" s="102" t="s">
        <v>806</v>
      </c>
      <c r="E3577" s="102" t="s">
        <v>807</v>
      </c>
      <c r="F3577" s="102" t="s">
        <v>808</v>
      </c>
      <c r="G3577" s="102" t="s">
        <v>809</v>
      </c>
      <c r="H3577" s="102" t="s">
        <v>810</v>
      </c>
    </row>
    <row r="3578" spans="1:8">
      <c r="B3578" s="116" t="s">
        <v>2116</v>
      </c>
      <c r="C3578" s="117" t="s">
        <v>838</v>
      </c>
      <c r="D3578" s="116" t="s">
        <v>125</v>
      </c>
      <c r="E3578" s="116" t="s">
        <v>127</v>
      </c>
      <c r="F3578" s="118">
        <v>0.34899999999999998</v>
      </c>
      <c r="G3578" s="119">
        <v>23.63</v>
      </c>
      <c r="H3578" s="119">
        <v>8.25</v>
      </c>
    </row>
    <row r="3579" spans="1:8">
      <c r="B3579" s="116" t="s">
        <v>2117</v>
      </c>
      <c r="C3579" s="117" t="s">
        <v>839</v>
      </c>
      <c r="D3579" s="116" t="s">
        <v>125</v>
      </c>
      <c r="E3579" s="116" t="s">
        <v>127</v>
      </c>
      <c r="F3579" s="118">
        <v>0.34899999999999998</v>
      </c>
      <c r="G3579" s="119">
        <v>30.33</v>
      </c>
      <c r="H3579" s="119">
        <v>10.59</v>
      </c>
    </row>
    <row r="3580" spans="1:8" ht="12.75" customHeight="1">
      <c r="B3580" s="103"/>
      <c r="C3580" s="103"/>
      <c r="D3580" s="103"/>
      <c r="E3580" s="103"/>
      <c r="F3580" s="408" t="s">
        <v>837</v>
      </c>
      <c r="G3580" s="408"/>
      <c r="H3580" s="120">
        <v>18.84</v>
      </c>
    </row>
    <row r="3581" spans="1:8" ht="12.75" customHeight="1">
      <c r="B3581" s="103"/>
      <c r="C3581" s="103"/>
      <c r="D3581" s="103"/>
      <c r="E3581" s="103"/>
      <c r="F3581" s="409" t="s">
        <v>585</v>
      </c>
      <c r="G3581" s="409"/>
      <c r="H3581" s="101">
        <v>225.4</v>
      </c>
    </row>
    <row r="3582" spans="1:8">
      <c r="B3582" s="142"/>
      <c r="C3582" s="142"/>
      <c r="D3582" s="142"/>
      <c r="E3582" s="142"/>
      <c r="F3582" s="410"/>
      <c r="G3582" s="410"/>
      <c r="H3582" s="410"/>
    </row>
    <row r="3583" spans="1:8" s="245" customFormat="1" ht="12.75" customHeight="1">
      <c r="A3583" s="179" t="s">
        <v>1641</v>
      </c>
      <c r="B3583" s="179">
        <f>VLOOKUP(A3583,ORÇAMENTO!$A$15:$F$743,2,FALSE)</f>
        <v>99264</v>
      </c>
      <c r="C3583" s="404" t="str">
        <f>VLOOKUP(B3583,ORÇAMENTO!$B$15:$F$743,2,FALSE)</f>
        <v>CAIXA ENTERRADA HIDRÁULICA RETANGULAR, EM ALVENARIA COM BLOCOS DE CONCRETO, DIMENSÕES INTERNAS: 1X1X0,6 M PARA REDE DE ESGOTO. AF_12/2020</v>
      </c>
      <c r="D3583" s="405"/>
      <c r="E3583" s="405"/>
      <c r="F3583" s="405"/>
      <c r="G3583" s="406"/>
      <c r="H3583" s="121" t="str">
        <f>VLOOKUP(B3583,ORÇAMENTO!$B$15:$F$743,4,FALSE)</f>
        <v>UN</v>
      </c>
    </row>
    <row r="3584" spans="1:8" ht="12.75" customHeight="1">
      <c r="B3584" s="407" t="s">
        <v>2121</v>
      </c>
      <c r="C3584" s="407"/>
      <c r="D3584" s="102" t="s">
        <v>806</v>
      </c>
      <c r="E3584" s="102" t="s">
        <v>807</v>
      </c>
      <c r="F3584" s="102" t="s">
        <v>808</v>
      </c>
      <c r="G3584" s="102" t="s">
        <v>809</v>
      </c>
      <c r="H3584" s="102" t="s">
        <v>810</v>
      </c>
    </row>
    <row r="3585" spans="2:8" ht="38.25">
      <c r="B3585" s="116" t="s">
        <v>2686</v>
      </c>
      <c r="C3585" s="117" t="s">
        <v>2687</v>
      </c>
      <c r="D3585" s="116" t="s">
        <v>125</v>
      </c>
      <c r="E3585" s="116" t="s">
        <v>2124</v>
      </c>
      <c r="F3585" s="118">
        <v>4.02E-2</v>
      </c>
      <c r="G3585" s="119">
        <v>60.54</v>
      </c>
      <c r="H3585" s="119">
        <v>2.4300000000000002</v>
      </c>
    </row>
    <row r="3586" spans="2:8" ht="38.25">
      <c r="B3586" s="116" t="s">
        <v>2688</v>
      </c>
      <c r="C3586" s="117" t="s">
        <v>2689</v>
      </c>
      <c r="D3586" s="116" t="s">
        <v>125</v>
      </c>
      <c r="E3586" s="116" t="s">
        <v>2127</v>
      </c>
      <c r="F3586" s="118">
        <v>1.9699999999999999E-2</v>
      </c>
      <c r="G3586" s="119">
        <v>141.32</v>
      </c>
      <c r="H3586" s="119">
        <v>2.78</v>
      </c>
    </row>
    <row r="3587" spans="2:8" ht="12.75" customHeight="1">
      <c r="B3587" s="103"/>
      <c r="C3587" s="103"/>
      <c r="D3587" s="103"/>
      <c r="E3587" s="103"/>
      <c r="F3587" s="408" t="s">
        <v>2128</v>
      </c>
      <c r="G3587" s="408"/>
      <c r="H3587" s="120">
        <v>5.21</v>
      </c>
    </row>
    <row r="3588" spans="2:8">
      <c r="B3588" s="407" t="s">
        <v>820</v>
      </c>
      <c r="C3588" s="407"/>
      <c r="D3588" s="102" t="s">
        <v>806</v>
      </c>
      <c r="E3588" s="102" t="s">
        <v>807</v>
      </c>
      <c r="F3588" s="102" t="s">
        <v>808</v>
      </c>
      <c r="G3588" s="102" t="s">
        <v>809</v>
      </c>
      <c r="H3588" s="102" t="s">
        <v>810</v>
      </c>
    </row>
    <row r="3589" spans="2:8">
      <c r="B3589" s="116" t="s">
        <v>887</v>
      </c>
      <c r="C3589" s="117" t="s">
        <v>888</v>
      </c>
      <c r="D3589" s="116" t="s">
        <v>125</v>
      </c>
      <c r="E3589" s="116" t="s">
        <v>150</v>
      </c>
      <c r="F3589" s="118">
        <v>31.351299999999998</v>
      </c>
      <c r="G3589" s="119">
        <v>3.37</v>
      </c>
      <c r="H3589" s="119">
        <v>105.65</v>
      </c>
    </row>
    <row r="3590" spans="2:8">
      <c r="B3590" s="116" t="s">
        <v>877</v>
      </c>
      <c r="C3590" s="117" t="s">
        <v>878</v>
      </c>
      <c r="D3590" s="116" t="s">
        <v>125</v>
      </c>
      <c r="E3590" s="116" t="s">
        <v>113</v>
      </c>
      <c r="F3590" s="118">
        <v>8.2000000000000007E-3</v>
      </c>
      <c r="G3590" s="119">
        <v>7.23</v>
      </c>
      <c r="H3590" s="119">
        <v>0.06</v>
      </c>
    </row>
    <row r="3591" spans="2:8">
      <c r="B3591" s="116" t="s">
        <v>2129</v>
      </c>
      <c r="C3591" s="117" t="s">
        <v>2130</v>
      </c>
      <c r="D3591" s="116" t="s">
        <v>125</v>
      </c>
      <c r="E3591" s="116" t="s">
        <v>180</v>
      </c>
      <c r="F3591" s="118">
        <v>0.17760000000000001</v>
      </c>
      <c r="G3591" s="119">
        <v>7.6</v>
      </c>
      <c r="H3591" s="119">
        <v>1.35</v>
      </c>
    </row>
    <row r="3592" spans="2:8">
      <c r="B3592" s="116" t="s">
        <v>2143</v>
      </c>
      <c r="C3592" s="117" t="s">
        <v>2144</v>
      </c>
      <c r="D3592" s="116" t="s">
        <v>125</v>
      </c>
      <c r="E3592" s="116" t="s">
        <v>217</v>
      </c>
      <c r="F3592" s="118">
        <v>1.8700000000000001E-2</v>
      </c>
      <c r="G3592" s="119">
        <v>20.74</v>
      </c>
      <c r="H3592" s="119">
        <v>0.39</v>
      </c>
    </row>
    <row r="3593" spans="2:8">
      <c r="B3593" s="116" t="s">
        <v>2224</v>
      </c>
      <c r="C3593" s="117" t="s">
        <v>2225</v>
      </c>
      <c r="D3593" s="116" t="s">
        <v>125</v>
      </c>
      <c r="E3593" s="116" t="s">
        <v>180</v>
      </c>
      <c r="F3593" s="118">
        <v>0.2112</v>
      </c>
      <c r="G3593" s="119">
        <v>2.66</v>
      </c>
      <c r="H3593" s="119">
        <v>0.56000000000000005</v>
      </c>
    </row>
    <row r="3594" spans="2:8" ht="25.5">
      <c r="B3594" s="116" t="s">
        <v>2264</v>
      </c>
      <c r="C3594" s="117" t="s">
        <v>2265</v>
      </c>
      <c r="D3594" s="116" t="s">
        <v>125</v>
      </c>
      <c r="E3594" s="116" t="s">
        <v>180</v>
      </c>
      <c r="F3594" s="118">
        <v>0.66239999999999999</v>
      </c>
      <c r="G3594" s="119">
        <v>19.07</v>
      </c>
      <c r="H3594" s="119">
        <v>12.63</v>
      </c>
    </row>
    <row r="3595" spans="2:8">
      <c r="B3595" s="103"/>
      <c r="C3595" s="103"/>
      <c r="D3595" s="103"/>
      <c r="E3595" s="103"/>
      <c r="F3595" s="408" t="s">
        <v>831</v>
      </c>
      <c r="G3595" s="408"/>
      <c r="H3595" s="120">
        <v>120.64</v>
      </c>
    </row>
    <row r="3596" spans="2:8" ht="12.75" customHeight="1">
      <c r="B3596" s="407" t="s">
        <v>834</v>
      </c>
      <c r="C3596" s="407"/>
      <c r="D3596" s="102" t="s">
        <v>806</v>
      </c>
      <c r="E3596" s="102" t="s">
        <v>807</v>
      </c>
      <c r="F3596" s="102" t="s">
        <v>808</v>
      </c>
      <c r="G3596" s="102" t="s">
        <v>809</v>
      </c>
      <c r="H3596" s="102" t="s">
        <v>810</v>
      </c>
    </row>
    <row r="3597" spans="2:8">
      <c r="B3597" s="116" t="s">
        <v>873</v>
      </c>
      <c r="C3597" s="117" t="s">
        <v>874</v>
      </c>
      <c r="D3597" s="116" t="s">
        <v>125</v>
      </c>
      <c r="E3597" s="116" t="s">
        <v>127</v>
      </c>
      <c r="F3597" s="118">
        <v>6.1494999999999997</v>
      </c>
      <c r="G3597" s="119">
        <v>31.1</v>
      </c>
      <c r="H3597" s="119">
        <v>191.25</v>
      </c>
    </row>
    <row r="3598" spans="2:8">
      <c r="B3598" s="116" t="s">
        <v>852</v>
      </c>
      <c r="C3598" s="117" t="s">
        <v>853</v>
      </c>
      <c r="D3598" s="116" t="s">
        <v>125</v>
      </c>
      <c r="E3598" s="116" t="s">
        <v>127</v>
      </c>
      <c r="F3598" s="118">
        <v>4.8318000000000003</v>
      </c>
      <c r="G3598" s="119">
        <v>23.4</v>
      </c>
      <c r="H3598" s="119">
        <v>113.06</v>
      </c>
    </row>
    <row r="3599" spans="2:8" ht="12.75" customHeight="1">
      <c r="B3599" s="103"/>
      <c r="C3599" s="103"/>
      <c r="D3599" s="103"/>
      <c r="E3599" s="103"/>
      <c r="F3599" s="408" t="s">
        <v>837</v>
      </c>
      <c r="G3599" s="408"/>
      <c r="H3599" s="120">
        <v>304.31</v>
      </c>
    </row>
    <row r="3600" spans="2:8">
      <c r="B3600" s="407" t="s">
        <v>813</v>
      </c>
      <c r="C3600" s="407"/>
      <c r="D3600" s="102" t="s">
        <v>806</v>
      </c>
      <c r="E3600" s="102" t="s">
        <v>807</v>
      </c>
      <c r="F3600" s="102" t="s">
        <v>808</v>
      </c>
      <c r="G3600" s="102" t="s">
        <v>809</v>
      </c>
      <c r="H3600" s="102" t="s">
        <v>810</v>
      </c>
    </row>
    <row r="3601" spans="1:8" ht="25.5">
      <c r="B3601" s="116" t="s">
        <v>2690</v>
      </c>
      <c r="C3601" s="117" t="s">
        <v>2691</v>
      </c>
      <c r="D3601" s="116" t="s">
        <v>125</v>
      </c>
      <c r="E3601" s="116" t="s">
        <v>174</v>
      </c>
      <c r="F3601" s="118">
        <v>0.1404</v>
      </c>
      <c r="G3601" s="119">
        <v>618.28</v>
      </c>
      <c r="H3601" s="119">
        <v>86.81</v>
      </c>
    </row>
    <row r="3602" spans="1:8" ht="25.5">
      <c r="B3602" s="116" t="s">
        <v>2692</v>
      </c>
      <c r="C3602" s="117" t="s">
        <v>2693</v>
      </c>
      <c r="D3602" s="116" t="s">
        <v>125</v>
      </c>
      <c r="E3602" s="116" t="s">
        <v>174</v>
      </c>
      <c r="F3602" s="118">
        <v>2.4299999999999999E-2</v>
      </c>
      <c r="G3602" s="119">
        <v>550.84</v>
      </c>
      <c r="H3602" s="119">
        <v>13.39</v>
      </c>
    </row>
    <row r="3603" spans="1:8" ht="25.5">
      <c r="B3603" s="116" t="s">
        <v>2312</v>
      </c>
      <c r="C3603" s="117" t="s">
        <v>2313</v>
      </c>
      <c r="D3603" s="116" t="s">
        <v>125</v>
      </c>
      <c r="E3603" s="116" t="s">
        <v>174</v>
      </c>
      <c r="F3603" s="118">
        <v>0.16750000000000001</v>
      </c>
      <c r="G3603" s="119">
        <v>564.27</v>
      </c>
      <c r="H3603" s="119">
        <v>94.52</v>
      </c>
    </row>
    <row r="3604" spans="1:8" ht="25.5">
      <c r="B3604" s="116" t="s">
        <v>2694</v>
      </c>
      <c r="C3604" s="117" t="s">
        <v>2695</v>
      </c>
      <c r="D3604" s="116" t="s">
        <v>125</v>
      </c>
      <c r="E3604" s="116" t="s">
        <v>174</v>
      </c>
      <c r="F3604" s="118">
        <v>0.1008</v>
      </c>
      <c r="G3604" s="119">
        <v>1613.47</v>
      </c>
      <c r="H3604" s="119">
        <v>162.63999999999999</v>
      </c>
    </row>
    <row r="3605" spans="1:8" ht="25.5">
      <c r="B3605" s="116" t="s">
        <v>227</v>
      </c>
      <c r="C3605" s="117" t="s">
        <v>228</v>
      </c>
      <c r="D3605" s="116" t="s">
        <v>125</v>
      </c>
      <c r="E3605" s="116" t="s">
        <v>145</v>
      </c>
      <c r="F3605" s="118">
        <v>1.69</v>
      </c>
      <c r="G3605" s="119">
        <v>6.96</v>
      </c>
      <c r="H3605" s="119">
        <v>11.76</v>
      </c>
    </row>
    <row r="3606" spans="1:8">
      <c r="B3606" s="103"/>
      <c r="C3606" s="103"/>
      <c r="D3606" s="103"/>
      <c r="E3606" s="103"/>
      <c r="F3606" s="408" t="s">
        <v>814</v>
      </c>
      <c r="G3606" s="408"/>
      <c r="H3606" s="120">
        <v>369.12</v>
      </c>
    </row>
    <row r="3607" spans="1:8" ht="12.75" customHeight="1">
      <c r="B3607" s="103"/>
      <c r="C3607" s="103"/>
      <c r="D3607" s="103"/>
      <c r="E3607" s="103"/>
      <c r="F3607" s="409" t="s">
        <v>585</v>
      </c>
      <c r="G3607" s="409"/>
      <c r="H3607" s="101">
        <v>799.2</v>
      </c>
    </row>
    <row r="3608" spans="1:8">
      <c r="B3608" s="142"/>
      <c r="C3608" s="142"/>
      <c r="D3608" s="142"/>
      <c r="E3608" s="142"/>
      <c r="F3608" s="410"/>
      <c r="G3608" s="410"/>
      <c r="H3608" s="410"/>
    </row>
    <row r="3609" spans="1:8">
      <c r="B3609" s="142"/>
      <c r="C3609" s="142"/>
      <c r="D3609" s="142"/>
      <c r="E3609" s="142"/>
      <c r="F3609" s="410"/>
      <c r="G3609" s="410"/>
      <c r="H3609" s="410"/>
    </row>
    <row r="3610" spans="1:8" s="245" customFormat="1" ht="12.75" customHeight="1">
      <c r="A3610" s="179" t="s">
        <v>1796</v>
      </c>
      <c r="B3610" s="179">
        <f>VLOOKUP(A3610,ORÇAMENTO!$A$15:$F$743,2,FALSE)</f>
        <v>93358</v>
      </c>
      <c r="C3610" s="404" t="str">
        <f>VLOOKUP(B3610,ORÇAMENTO!$B$15:$F$743,2,FALSE)</f>
        <v>ESCAVAÇÃO MANUAL DE VALA COM PROFUNDIDADE MENOR OU IGUAL A 1,30 M. AF_02/2021</v>
      </c>
      <c r="D3610" s="405"/>
      <c r="E3610" s="405"/>
      <c r="F3610" s="405"/>
      <c r="G3610" s="406"/>
      <c r="H3610" s="121" t="str">
        <f>VLOOKUP(B3610,ORÇAMENTO!$B$15:$F$743,4,FALSE)</f>
        <v>M3</v>
      </c>
    </row>
    <row r="3611" spans="1:8" ht="12.75" customHeight="1">
      <c r="B3611" s="407" t="s">
        <v>834</v>
      </c>
      <c r="C3611" s="407"/>
      <c r="D3611" s="102" t="s">
        <v>806</v>
      </c>
      <c r="E3611" s="102" t="s">
        <v>807</v>
      </c>
      <c r="F3611" s="102" t="s">
        <v>808</v>
      </c>
      <c r="G3611" s="102" t="s">
        <v>809</v>
      </c>
      <c r="H3611" s="102" t="s">
        <v>810</v>
      </c>
    </row>
    <row r="3612" spans="1:8">
      <c r="B3612" s="116" t="s">
        <v>852</v>
      </c>
      <c r="C3612" s="117" t="s">
        <v>853</v>
      </c>
      <c r="D3612" s="116" t="s">
        <v>125</v>
      </c>
      <c r="E3612" s="116" t="s">
        <v>127</v>
      </c>
      <c r="F3612" s="118">
        <v>3.956</v>
      </c>
      <c r="G3612" s="119">
        <v>23.4</v>
      </c>
      <c r="H3612" s="119">
        <v>92.57</v>
      </c>
    </row>
    <row r="3613" spans="1:8" ht="12.75" customHeight="1">
      <c r="B3613" s="103"/>
      <c r="C3613" s="103"/>
      <c r="D3613" s="103"/>
      <c r="E3613" s="103"/>
      <c r="F3613" s="408" t="s">
        <v>837</v>
      </c>
      <c r="G3613" s="408"/>
      <c r="H3613" s="120">
        <v>92.57</v>
      </c>
    </row>
    <row r="3614" spans="1:8" ht="12.75" customHeight="1">
      <c r="B3614" s="103"/>
      <c r="C3614" s="103"/>
      <c r="D3614" s="103"/>
      <c r="E3614" s="103"/>
      <c r="F3614" s="409" t="s">
        <v>585</v>
      </c>
      <c r="G3614" s="409"/>
      <c r="H3614" s="101">
        <v>92.57</v>
      </c>
    </row>
    <row r="3615" spans="1:8">
      <c r="B3615" s="142"/>
      <c r="C3615" s="142"/>
      <c r="D3615" s="142"/>
      <c r="E3615" s="142"/>
      <c r="F3615" s="410"/>
      <c r="G3615" s="410"/>
      <c r="H3615" s="410"/>
    </row>
    <row r="3616" spans="1:8" s="245" customFormat="1" ht="12.75" customHeight="1">
      <c r="A3616" s="179" t="s">
        <v>1797</v>
      </c>
      <c r="B3616" s="179">
        <f>VLOOKUP(A3616,ORÇAMENTO!$A$15:$F$743,2,FALSE)</f>
        <v>96540</v>
      </c>
      <c r="C3616" s="404" t="str">
        <f>VLOOKUP(B3616,ORÇAMENTO!$B$15:$F$743,2,FALSE)</f>
        <v>FABRICAÇÃO, MONTAGEM E DESMONTAGEM DE FÔRMA PARA BLOCO DE COROAMENTO, EM CHAPA DE MADEIRA COMPENSADA RESINADA, E=17 MM, 4 UTILIZAÇÕES. AF_01/2024</v>
      </c>
      <c r="D3616" s="405"/>
      <c r="E3616" s="405"/>
      <c r="F3616" s="405"/>
      <c r="G3616" s="406"/>
      <c r="H3616" s="121" t="str">
        <f>VLOOKUP(B3616,ORÇAMENTO!$B$15:$F$743,4,FALSE)</f>
        <v>M2</v>
      </c>
    </row>
    <row r="3617" spans="2:8" ht="12.75" customHeight="1">
      <c r="B3617" s="407" t="s">
        <v>2121</v>
      </c>
      <c r="C3617" s="407"/>
      <c r="D3617" s="102" t="s">
        <v>806</v>
      </c>
      <c r="E3617" s="102" t="s">
        <v>807</v>
      </c>
      <c r="F3617" s="102" t="s">
        <v>808</v>
      </c>
      <c r="G3617" s="102" t="s">
        <v>809</v>
      </c>
      <c r="H3617" s="102" t="s">
        <v>810</v>
      </c>
    </row>
    <row r="3618" spans="2:8" ht="25.5">
      <c r="B3618" s="116" t="s">
        <v>2122</v>
      </c>
      <c r="C3618" s="117" t="s">
        <v>2123</v>
      </c>
      <c r="D3618" s="116" t="s">
        <v>125</v>
      </c>
      <c r="E3618" s="116" t="s">
        <v>2124</v>
      </c>
      <c r="F3618" s="118">
        <v>9.8000000000000004E-2</v>
      </c>
      <c r="G3618" s="119">
        <v>25.91</v>
      </c>
      <c r="H3618" s="119">
        <v>2.54</v>
      </c>
    </row>
    <row r="3619" spans="2:8" ht="25.5">
      <c r="B3619" s="116" t="s">
        <v>2125</v>
      </c>
      <c r="C3619" s="117" t="s">
        <v>2126</v>
      </c>
      <c r="D3619" s="116" t="s">
        <v>125</v>
      </c>
      <c r="E3619" s="116" t="s">
        <v>2127</v>
      </c>
      <c r="F3619" s="118">
        <v>2.4E-2</v>
      </c>
      <c r="G3619" s="119">
        <v>27.13</v>
      </c>
      <c r="H3619" s="119">
        <v>0.65</v>
      </c>
    </row>
    <row r="3620" spans="2:8" ht="12.75" customHeight="1">
      <c r="B3620" s="103"/>
      <c r="C3620" s="103"/>
      <c r="D3620" s="103"/>
      <c r="E3620" s="103"/>
      <c r="F3620" s="408" t="s">
        <v>2128</v>
      </c>
      <c r="G3620" s="408"/>
      <c r="H3620" s="120">
        <v>3.19</v>
      </c>
    </row>
    <row r="3621" spans="2:8">
      <c r="B3621" s="407" t="s">
        <v>820</v>
      </c>
      <c r="C3621" s="407"/>
      <c r="D3621" s="102" t="s">
        <v>806</v>
      </c>
      <c r="E3621" s="102" t="s">
        <v>807</v>
      </c>
      <c r="F3621" s="102" t="s">
        <v>808</v>
      </c>
      <c r="G3621" s="102" t="s">
        <v>809</v>
      </c>
      <c r="H3621" s="102" t="s">
        <v>810</v>
      </c>
    </row>
    <row r="3622" spans="2:8" ht="25.5">
      <c r="B3622" s="116" t="s">
        <v>875</v>
      </c>
      <c r="C3622" s="117" t="s">
        <v>876</v>
      </c>
      <c r="D3622" s="116" t="s">
        <v>125</v>
      </c>
      <c r="E3622" s="116" t="s">
        <v>145</v>
      </c>
      <c r="F3622" s="118">
        <v>0.33400000000000002</v>
      </c>
      <c r="G3622" s="119">
        <v>36.07</v>
      </c>
      <c r="H3622" s="119">
        <v>12.05</v>
      </c>
    </row>
    <row r="3623" spans="2:8">
      <c r="B3623" s="116" t="s">
        <v>877</v>
      </c>
      <c r="C3623" s="117" t="s">
        <v>878</v>
      </c>
      <c r="D3623" s="116" t="s">
        <v>125</v>
      </c>
      <c r="E3623" s="116" t="s">
        <v>113</v>
      </c>
      <c r="F3623" s="118">
        <v>9.5499999999999995E-3</v>
      </c>
      <c r="G3623" s="119">
        <v>7.23</v>
      </c>
      <c r="H3623" s="119">
        <v>7.0000000000000007E-2</v>
      </c>
    </row>
    <row r="3624" spans="2:8">
      <c r="B3624" s="116" t="s">
        <v>2129</v>
      </c>
      <c r="C3624" s="117" t="s">
        <v>2130</v>
      </c>
      <c r="D3624" s="116" t="s">
        <v>125</v>
      </c>
      <c r="E3624" s="116" t="s">
        <v>180</v>
      </c>
      <c r="F3624" s="118">
        <v>1.5549999999999999</v>
      </c>
      <c r="G3624" s="119">
        <v>7.6</v>
      </c>
      <c r="H3624" s="119">
        <v>11.82</v>
      </c>
    </row>
    <row r="3625" spans="2:8">
      <c r="B3625" s="116" t="s">
        <v>2218</v>
      </c>
      <c r="C3625" s="117" t="s">
        <v>2219</v>
      </c>
      <c r="D3625" s="116" t="s">
        <v>125</v>
      </c>
      <c r="E3625" s="116" t="s">
        <v>217</v>
      </c>
      <c r="F3625" s="118">
        <v>1.2999999999999999E-2</v>
      </c>
      <c r="G3625" s="119">
        <v>22.53</v>
      </c>
      <c r="H3625" s="119">
        <v>0.28999999999999998</v>
      </c>
    </row>
    <row r="3626" spans="2:8">
      <c r="B3626" s="116" t="s">
        <v>2220</v>
      </c>
      <c r="C3626" s="117" t="s">
        <v>2221</v>
      </c>
      <c r="D3626" s="116" t="s">
        <v>125</v>
      </c>
      <c r="E3626" s="116" t="s">
        <v>217</v>
      </c>
      <c r="F3626" s="118">
        <v>3.4000000000000002E-2</v>
      </c>
      <c r="G3626" s="119">
        <v>20.74</v>
      </c>
      <c r="H3626" s="119">
        <v>0.71</v>
      </c>
    </row>
    <row r="3627" spans="2:8">
      <c r="B3627" s="116" t="s">
        <v>2222</v>
      </c>
      <c r="C3627" s="117" t="s">
        <v>2223</v>
      </c>
      <c r="D3627" s="116" t="s">
        <v>125</v>
      </c>
      <c r="E3627" s="116" t="s">
        <v>217</v>
      </c>
      <c r="F3627" s="118">
        <v>3.2000000000000001E-2</v>
      </c>
      <c r="G3627" s="119">
        <v>25.11</v>
      </c>
      <c r="H3627" s="119">
        <v>0.8</v>
      </c>
    </row>
    <row r="3628" spans="2:8">
      <c r="B3628" s="116" t="s">
        <v>2224</v>
      </c>
      <c r="C3628" s="117" t="s">
        <v>2225</v>
      </c>
      <c r="D3628" s="116" t="s">
        <v>125</v>
      </c>
      <c r="E3628" s="116" t="s">
        <v>180</v>
      </c>
      <c r="F3628" s="118">
        <v>1.796</v>
      </c>
      <c r="G3628" s="119">
        <v>2.66</v>
      </c>
      <c r="H3628" s="119">
        <v>4.78</v>
      </c>
    </row>
    <row r="3629" spans="2:8">
      <c r="B3629" s="116" t="s">
        <v>2226</v>
      </c>
      <c r="C3629" s="117" t="s">
        <v>2227</v>
      </c>
      <c r="D3629" s="116" t="s">
        <v>125</v>
      </c>
      <c r="E3629" s="116" t="s">
        <v>180</v>
      </c>
      <c r="F3629" s="118">
        <v>0.6</v>
      </c>
      <c r="G3629" s="119">
        <v>12.6</v>
      </c>
      <c r="H3629" s="119">
        <v>7.56</v>
      </c>
    </row>
    <row r="3630" spans="2:8">
      <c r="B3630" s="103"/>
      <c r="C3630" s="103"/>
      <c r="D3630" s="103"/>
      <c r="E3630" s="103"/>
      <c r="F3630" s="408" t="s">
        <v>831</v>
      </c>
      <c r="G3630" s="408"/>
      <c r="H3630" s="120">
        <v>38.08</v>
      </c>
    </row>
    <row r="3631" spans="2:8" ht="12.75" customHeight="1">
      <c r="B3631" s="407" t="s">
        <v>834</v>
      </c>
      <c r="C3631" s="407"/>
      <c r="D3631" s="102" t="s">
        <v>806</v>
      </c>
      <c r="E3631" s="102" t="s">
        <v>807</v>
      </c>
      <c r="F3631" s="102" t="s">
        <v>808</v>
      </c>
      <c r="G3631" s="102" t="s">
        <v>809</v>
      </c>
      <c r="H3631" s="102" t="s">
        <v>810</v>
      </c>
    </row>
    <row r="3632" spans="2:8">
      <c r="B3632" s="116" t="s">
        <v>2135</v>
      </c>
      <c r="C3632" s="117" t="s">
        <v>844</v>
      </c>
      <c r="D3632" s="116" t="s">
        <v>125</v>
      </c>
      <c r="E3632" s="116" t="s">
        <v>127</v>
      </c>
      <c r="F3632" s="118">
        <v>0.88200000000000001</v>
      </c>
      <c r="G3632" s="119">
        <v>24.12</v>
      </c>
      <c r="H3632" s="119">
        <v>21.27</v>
      </c>
    </row>
    <row r="3633" spans="1:8">
      <c r="B3633" s="116" t="s">
        <v>2136</v>
      </c>
      <c r="C3633" s="117" t="s">
        <v>845</v>
      </c>
      <c r="D3633" s="116" t="s">
        <v>125</v>
      </c>
      <c r="E3633" s="116" t="s">
        <v>127</v>
      </c>
      <c r="F3633" s="118">
        <v>2.1419999999999999</v>
      </c>
      <c r="G3633" s="119">
        <v>30.71</v>
      </c>
      <c r="H3633" s="119">
        <v>65.78</v>
      </c>
    </row>
    <row r="3634" spans="1:8" ht="12.75" customHeight="1">
      <c r="B3634" s="103"/>
      <c r="C3634" s="103"/>
      <c r="D3634" s="103"/>
      <c r="E3634" s="103"/>
      <c r="F3634" s="408" t="s">
        <v>837</v>
      </c>
      <c r="G3634" s="408"/>
      <c r="H3634" s="120">
        <v>87.05</v>
      </c>
    </row>
    <row r="3635" spans="1:8" ht="12.75" customHeight="1">
      <c r="B3635" s="103"/>
      <c r="C3635" s="103"/>
      <c r="D3635" s="103"/>
      <c r="E3635" s="103"/>
      <c r="F3635" s="409" t="s">
        <v>585</v>
      </c>
      <c r="G3635" s="409"/>
      <c r="H3635" s="101">
        <v>128.26</v>
      </c>
    </row>
    <row r="3636" spans="1:8">
      <c r="B3636" s="142"/>
      <c r="C3636" s="142"/>
      <c r="D3636" s="142"/>
      <c r="E3636" s="142"/>
      <c r="F3636" s="410"/>
      <c r="G3636" s="410"/>
      <c r="H3636" s="410"/>
    </row>
    <row r="3637" spans="1:8" s="245" customFormat="1" ht="12.75" customHeight="1">
      <c r="A3637" s="179" t="s">
        <v>1798</v>
      </c>
      <c r="B3637" s="179">
        <f>VLOOKUP(A3637,ORÇAMENTO!$A$15:$F$743,2,FALSE)</f>
        <v>96557</v>
      </c>
      <c r="C3637" s="404" t="str">
        <f>VLOOKUP(B3637,ORÇAMENTO!$B$15:$F$743,2,FALSE)</f>
        <v>CONCRETAGEM DE BLOCO DE COROAMENTO OU VIGA BALDRAME, FCK 30 MPA, COM USO DE BOMBA - LANÇAMENTO, ADENSAMENTO E ACABAMENTO. AF_01/2024</v>
      </c>
      <c r="D3637" s="405"/>
      <c r="E3637" s="405"/>
      <c r="F3637" s="405"/>
      <c r="G3637" s="406"/>
      <c r="H3637" s="121" t="str">
        <f>VLOOKUP(B3637,ORÇAMENTO!$B$15:$F$743,4,FALSE)</f>
        <v>M3</v>
      </c>
    </row>
    <row r="3638" spans="1:8" ht="12.75" customHeight="1">
      <c r="B3638" s="407" t="s">
        <v>2121</v>
      </c>
      <c r="C3638" s="407"/>
      <c r="D3638" s="102" t="s">
        <v>806</v>
      </c>
      <c r="E3638" s="102" t="s">
        <v>807</v>
      </c>
      <c r="F3638" s="102" t="s">
        <v>808</v>
      </c>
      <c r="G3638" s="102" t="s">
        <v>809</v>
      </c>
      <c r="H3638" s="102" t="s">
        <v>810</v>
      </c>
    </row>
    <row r="3639" spans="1:8" ht="25.5">
      <c r="B3639" s="116" t="s">
        <v>2228</v>
      </c>
      <c r="C3639" s="117" t="s">
        <v>2229</v>
      </c>
      <c r="D3639" s="116" t="s">
        <v>125</v>
      </c>
      <c r="E3639" s="116" t="s">
        <v>2124</v>
      </c>
      <c r="F3639" s="118">
        <v>7.4999999999999997E-2</v>
      </c>
      <c r="G3639" s="119">
        <v>0.49</v>
      </c>
      <c r="H3639" s="119">
        <v>0.04</v>
      </c>
    </row>
    <row r="3640" spans="1:8" ht="25.5">
      <c r="B3640" s="116" t="s">
        <v>2230</v>
      </c>
      <c r="C3640" s="117" t="s">
        <v>2231</v>
      </c>
      <c r="D3640" s="116" t="s">
        <v>125</v>
      </c>
      <c r="E3640" s="116" t="s">
        <v>2127</v>
      </c>
      <c r="F3640" s="118">
        <v>9.1999999999999998E-2</v>
      </c>
      <c r="G3640" s="119">
        <v>1.24</v>
      </c>
      <c r="H3640" s="119">
        <v>0.11</v>
      </c>
    </row>
    <row r="3641" spans="1:8" ht="12.75" customHeight="1">
      <c r="B3641" s="103"/>
      <c r="C3641" s="103"/>
      <c r="D3641" s="103"/>
      <c r="E3641" s="103"/>
      <c r="F3641" s="408" t="s">
        <v>2128</v>
      </c>
      <c r="G3641" s="408"/>
      <c r="H3641" s="120">
        <v>0.15</v>
      </c>
    </row>
    <row r="3642" spans="1:8">
      <c r="B3642" s="407" t="s">
        <v>820</v>
      </c>
      <c r="C3642" s="407"/>
      <c r="D3642" s="102" t="s">
        <v>806</v>
      </c>
      <c r="E3642" s="102" t="s">
        <v>807</v>
      </c>
      <c r="F3642" s="102" t="s">
        <v>808</v>
      </c>
      <c r="G3642" s="102" t="s">
        <v>809</v>
      </c>
      <c r="H3642" s="102" t="s">
        <v>810</v>
      </c>
    </row>
    <row r="3643" spans="1:8" ht="25.5">
      <c r="B3643" s="116" t="s">
        <v>2232</v>
      </c>
      <c r="C3643" s="117" t="s">
        <v>2233</v>
      </c>
      <c r="D3643" s="116" t="s">
        <v>125</v>
      </c>
      <c r="E3643" s="116" t="s">
        <v>174</v>
      </c>
      <c r="F3643" s="118">
        <v>1.23</v>
      </c>
      <c r="G3643" s="119">
        <v>536.75</v>
      </c>
      <c r="H3643" s="119">
        <v>660.2</v>
      </c>
    </row>
    <row r="3644" spans="1:8">
      <c r="B3644" s="103"/>
      <c r="C3644" s="103"/>
      <c r="D3644" s="103"/>
      <c r="E3644" s="103"/>
      <c r="F3644" s="408" t="s">
        <v>831</v>
      </c>
      <c r="G3644" s="408"/>
      <c r="H3644" s="120">
        <v>660.2</v>
      </c>
    </row>
    <row r="3645" spans="1:8" ht="12.75" customHeight="1">
      <c r="B3645" s="407" t="s">
        <v>834</v>
      </c>
      <c r="C3645" s="407"/>
      <c r="D3645" s="102" t="s">
        <v>806</v>
      </c>
      <c r="E3645" s="102" t="s">
        <v>807</v>
      </c>
      <c r="F3645" s="102" t="s">
        <v>808</v>
      </c>
      <c r="G3645" s="102" t="s">
        <v>809</v>
      </c>
      <c r="H3645" s="102" t="s">
        <v>810</v>
      </c>
    </row>
    <row r="3646" spans="1:8">
      <c r="B3646" s="116" t="s">
        <v>873</v>
      </c>
      <c r="C3646" s="117" t="s">
        <v>874</v>
      </c>
      <c r="D3646" s="116" t="s">
        <v>125</v>
      </c>
      <c r="E3646" s="116" t="s">
        <v>127</v>
      </c>
      <c r="F3646" s="118">
        <v>0.33400000000000002</v>
      </c>
      <c r="G3646" s="119">
        <v>31.1</v>
      </c>
      <c r="H3646" s="119">
        <v>10.39</v>
      </c>
    </row>
    <row r="3647" spans="1:8">
      <c r="B3647" s="116" t="s">
        <v>852</v>
      </c>
      <c r="C3647" s="117" t="s">
        <v>853</v>
      </c>
      <c r="D3647" s="116" t="s">
        <v>125</v>
      </c>
      <c r="E3647" s="116" t="s">
        <v>127</v>
      </c>
      <c r="F3647" s="118">
        <v>0.501</v>
      </c>
      <c r="G3647" s="119">
        <v>23.4</v>
      </c>
      <c r="H3647" s="119">
        <v>11.72</v>
      </c>
    </row>
    <row r="3648" spans="1:8" ht="12.75" customHeight="1">
      <c r="B3648" s="103"/>
      <c r="C3648" s="103"/>
      <c r="D3648" s="103"/>
      <c r="E3648" s="103"/>
      <c r="F3648" s="408" t="s">
        <v>837</v>
      </c>
      <c r="G3648" s="408"/>
      <c r="H3648" s="120">
        <v>22.11</v>
      </c>
    </row>
    <row r="3649" spans="1:8" ht="12.75" customHeight="1">
      <c r="B3649" s="103"/>
      <c r="C3649" s="103"/>
      <c r="D3649" s="103"/>
      <c r="E3649" s="103"/>
      <c r="F3649" s="409" t="s">
        <v>585</v>
      </c>
      <c r="G3649" s="409"/>
      <c r="H3649" s="101">
        <v>682.44</v>
      </c>
    </row>
    <row r="3650" spans="1:8">
      <c r="B3650" s="142"/>
      <c r="C3650" s="142"/>
      <c r="D3650" s="142"/>
      <c r="E3650" s="142"/>
      <c r="F3650" s="410"/>
      <c r="G3650" s="410"/>
      <c r="H3650" s="410"/>
    </row>
    <row r="3651" spans="1:8" s="245" customFormat="1" ht="12.75" customHeight="1">
      <c r="A3651" s="179" t="s">
        <v>1799</v>
      </c>
      <c r="B3651" s="179">
        <f>VLOOKUP(A3651,ORÇAMENTO!$A$15:$F$743,2,FALSE)</f>
        <v>104920</v>
      </c>
      <c r="C3651" s="404" t="str">
        <f>VLOOKUP(B3651,ORÇAMENTO!$B$15:$F$743,2,FALSE)</f>
        <v>ARMAÇÃO DE BLOCO, SAPATA ISOLADA, VIGA BALDRAME E SAPATA CORRIDA UTILIZANDO AÇO CA-50 DE 12,5 MM - MONTAGEM. AF_01/2024</v>
      </c>
      <c r="D3651" s="405"/>
      <c r="E3651" s="405"/>
      <c r="F3651" s="405"/>
      <c r="G3651" s="406"/>
      <c r="H3651" s="121" t="str">
        <f>VLOOKUP(B3651,ORÇAMENTO!$B$15:$F$743,4,FALSE)</f>
        <v>KG</v>
      </c>
    </row>
    <row r="3652" spans="1:8">
      <c r="B3652" s="407" t="s">
        <v>820</v>
      </c>
      <c r="C3652" s="407"/>
      <c r="D3652" s="102" t="s">
        <v>806</v>
      </c>
      <c r="E3652" s="102" t="s">
        <v>807</v>
      </c>
      <c r="F3652" s="102" t="s">
        <v>808</v>
      </c>
      <c r="G3652" s="102" t="s">
        <v>809</v>
      </c>
      <c r="H3652" s="102" t="s">
        <v>810</v>
      </c>
    </row>
    <row r="3653" spans="1:8">
      <c r="B3653" s="116" t="s">
        <v>869</v>
      </c>
      <c r="C3653" s="117" t="s">
        <v>870</v>
      </c>
      <c r="D3653" s="116" t="s">
        <v>125</v>
      </c>
      <c r="E3653" s="116" t="s">
        <v>217</v>
      </c>
      <c r="F3653" s="118">
        <v>2.5000000000000001E-2</v>
      </c>
      <c r="G3653" s="119">
        <v>17</v>
      </c>
      <c r="H3653" s="119">
        <v>0.43</v>
      </c>
    </row>
    <row r="3654" spans="1:8" ht="25.5">
      <c r="B3654" s="116" t="s">
        <v>2200</v>
      </c>
      <c r="C3654" s="117" t="s">
        <v>2201</v>
      </c>
      <c r="D3654" s="116" t="s">
        <v>125</v>
      </c>
      <c r="E3654" s="116" t="s">
        <v>150</v>
      </c>
      <c r="F3654" s="118">
        <v>0.317</v>
      </c>
      <c r="G3654" s="119">
        <v>0.22</v>
      </c>
      <c r="H3654" s="119">
        <v>7.0000000000000007E-2</v>
      </c>
    </row>
    <row r="3655" spans="1:8">
      <c r="B3655" s="103"/>
      <c r="C3655" s="103"/>
      <c r="D3655" s="103"/>
      <c r="E3655" s="103"/>
      <c r="F3655" s="408" t="s">
        <v>831</v>
      </c>
      <c r="G3655" s="408"/>
      <c r="H3655" s="120">
        <v>0.5</v>
      </c>
    </row>
    <row r="3656" spans="1:8" ht="12.75" customHeight="1">
      <c r="B3656" s="407" t="s">
        <v>834</v>
      </c>
      <c r="C3656" s="407"/>
      <c r="D3656" s="102" t="s">
        <v>806</v>
      </c>
      <c r="E3656" s="102" t="s">
        <v>807</v>
      </c>
      <c r="F3656" s="102" t="s">
        <v>808</v>
      </c>
      <c r="G3656" s="102" t="s">
        <v>809</v>
      </c>
      <c r="H3656" s="102" t="s">
        <v>810</v>
      </c>
    </row>
    <row r="3657" spans="1:8">
      <c r="B3657" s="116" t="s">
        <v>2202</v>
      </c>
      <c r="C3657" s="117" t="s">
        <v>871</v>
      </c>
      <c r="D3657" s="116" t="s">
        <v>125</v>
      </c>
      <c r="E3657" s="116" t="s">
        <v>127</v>
      </c>
      <c r="F3657" s="118">
        <v>2.5000000000000001E-2</v>
      </c>
      <c r="G3657" s="119">
        <v>24.21</v>
      </c>
      <c r="H3657" s="119">
        <v>0.61</v>
      </c>
    </row>
    <row r="3658" spans="1:8">
      <c r="B3658" s="116" t="s">
        <v>2203</v>
      </c>
      <c r="C3658" s="117" t="s">
        <v>872</v>
      </c>
      <c r="D3658" s="116" t="s">
        <v>125</v>
      </c>
      <c r="E3658" s="116" t="s">
        <v>127</v>
      </c>
      <c r="F3658" s="118">
        <v>6.4000000000000001E-2</v>
      </c>
      <c r="G3658" s="119">
        <v>30.85</v>
      </c>
      <c r="H3658" s="119">
        <v>1.97</v>
      </c>
    </row>
    <row r="3659" spans="1:8" ht="12.75" customHeight="1">
      <c r="B3659" s="103"/>
      <c r="C3659" s="103"/>
      <c r="D3659" s="103"/>
      <c r="E3659" s="103"/>
      <c r="F3659" s="408" t="s">
        <v>837</v>
      </c>
      <c r="G3659" s="408"/>
      <c r="H3659" s="120">
        <v>2.58</v>
      </c>
    </row>
    <row r="3660" spans="1:8">
      <c r="B3660" s="407" t="s">
        <v>813</v>
      </c>
      <c r="C3660" s="407"/>
      <c r="D3660" s="102" t="s">
        <v>806</v>
      </c>
      <c r="E3660" s="102" t="s">
        <v>807</v>
      </c>
      <c r="F3660" s="102" t="s">
        <v>808</v>
      </c>
      <c r="G3660" s="102" t="s">
        <v>809</v>
      </c>
      <c r="H3660" s="102" t="s">
        <v>810</v>
      </c>
    </row>
    <row r="3661" spans="1:8">
      <c r="B3661" s="116" t="s">
        <v>2206</v>
      </c>
      <c r="C3661" s="117" t="s">
        <v>2207</v>
      </c>
      <c r="D3661" s="116" t="s">
        <v>125</v>
      </c>
      <c r="E3661" s="116" t="s">
        <v>217</v>
      </c>
      <c r="F3661" s="118">
        <v>1</v>
      </c>
      <c r="G3661" s="119">
        <v>8.33</v>
      </c>
      <c r="H3661" s="119">
        <v>8.33</v>
      </c>
    </row>
    <row r="3662" spans="1:8">
      <c r="B3662" s="103"/>
      <c r="C3662" s="103"/>
      <c r="D3662" s="103"/>
      <c r="E3662" s="103"/>
      <c r="F3662" s="408" t="s">
        <v>814</v>
      </c>
      <c r="G3662" s="408"/>
      <c r="H3662" s="120">
        <v>8.33</v>
      </c>
    </row>
    <row r="3663" spans="1:8" ht="12.75" customHeight="1">
      <c r="B3663" s="103"/>
      <c r="C3663" s="103"/>
      <c r="D3663" s="103"/>
      <c r="E3663" s="103"/>
      <c r="F3663" s="409" t="s">
        <v>585</v>
      </c>
      <c r="G3663" s="409"/>
      <c r="H3663" s="101">
        <v>11.38</v>
      </c>
    </row>
    <row r="3664" spans="1:8">
      <c r="B3664" s="142"/>
      <c r="C3664" s="142"/>
      <c r="D3664" s="142"/>
      <c r="E3664" s="142"/>
      <c r="F3664" s="410"/>
      <c r="G3664" s="410"/>
      <c r="H3664" s="410"/>
    </row>
    <row r="3665" spans="1:8" s="245" customFormat="1" ht="12.75" customHeight="1">
      <c r="A3665" s="179" t="s">
        <v>1800</v>
      </c>
      <c r="B3665" s="179">
        <f>VLOOKUP(A3665,ORÇAMENTO!$A$15:$F$743,2,FALSE)</f>
        <v>104922</v>
      </c>
      <c r="C3665" s="404" t="str">
        <f>VLOOKUP(B3665,ORÇAMENTO!$B$15:$F$743,2,FALSE)</f>
        <v>ARMAÇÃO DE BLOCO UTILIZANDO AÇO CA-50 DE 20 MM - MONTAGEM. AF_01/2024</v>
      </c>
      <c r="D3665" s="405"/>
      <c r="E3665" s="405"/>
      <c r="F3665" s="405"/>
      <c r="G3665" s="406"/>
      <c r="H3665" s="121" t="str">
        <f>VLOOKUP(B3665,ORÇAMENTO!$B$15:$F$743,4,FALSE)</f>
        <v>KG</v>
      </c>
    </row>
    <row r="3666" spans="1:8">
      <c r="B3666" s="407" t="s">
        <v>820</v>
      </c>
      <c r="C3666" s="407"/>
      <c r="D3666" s="102" t="s">
        <v>806</v>
      </c>
      <c r="E3666" s="102" t="s">
        <v>807</v>
      </c>
      <c r="F3666" s="102" t="s">
        <v>808</v>
      </c>
      <c r="G3666" s="102" t="s">
        <v>809</v>
      </c>
      <c r="H3666" s="102" t="s">
        <v>810</v>
      </c>
    </row>
    <row r="3667" spans="1:8">
      <c r="B3667" s="116" t="s">
        <v>869</v>
      </c>
      <c r="C3667" s="117" t="s">
        <v>870</v>
      </c>
      <c r="D3667" s="116" t="s">
        <v>125</v>
      </c>
      <c r="E3667" s="116" t="s">
        <v>217</v>
      </c>
      <c r="F3667" s="118">
        <v>2.5000000000000001E-2</v>
      </c>
      <c r="G3667" s="119">
        <v>17</v>
      </c>
      <c r="H3667" s="119">
        <v>0.43</v>
      </c>
    </row>
    <row r="3668" spans="1:8" ht="25.5">
      <c r="B3668" s="116" t="s">
        <v>2200</v>
      </c>
      <c r="C3668" s="117" t="s">
        <v>2201</v>
      </c>
      <c r="D3668" s="116" t="s">
        <v>125</v>
      </c>
      <c r="E3668" s="116" t="s">
        <v>150</v>
      </c>
      <c r="F3668" s="118">
        <v>0.19500000000000001</v>
      </c>
      <c r="G3668" s="119">
        <v>0.22</v>
      </c>
      <c r="H3668" s="119">
        <v>0.04</v>
      </c>
    </row>
    <row r="3669" spans="1:8">
      <c r="B3669" s="103"/>
      <c r="C3669" s="103"/>
      <c r="D3669" s="103"/>
      <c r="E3669" s="103"/>
      <c r="F3669" s="408" t="s">
        <v>831</v>
      </c>
      <c r="G3669" s="408"/>
      <c r="H3669" s="120">
        <v>0.47</v>
      </c>
    </row>
    <row r="3670" spans="1:8" ht="12.75" customHeight="1">
      <c r="B3670" s="407" t="s">
        <v>834</v>
      </c>
      <c r="C3670" s="407"/>
      <c r="D3670" s="102" t="s">
        <v>806</v>
      </c>
      <c r="E3670" s="102" t="s">
        <v>807</v>
      </c>
      <c r="F3670" s="102" t="s">
        <v>808</v>
      </c>
      <c r="G3670" s="102" t="s">
        <v>809</v>
      </c>
      <c r="H3670" s="102" t="s">
        <v>810</v>
      </c>
    </row>
    <row r="3671" spans="1:8">
      <c r="B3671" s="116" t="s">
        <v>2202</v>
      </c>
      <c r="C3671" s="117" t="s">
        <v>871</v>
      </c>
      <c r="D3671" s="116" t="s">
        <v>125</v>
      </c>
      <c r="E3671" s="116" t="s">
        <v>127</v>
      </c>
      <c r="F3671" s="118">
        <v>1.4999999999999999E-2</v>
      </c>
      <c r="G3671" s="119">
        <v>24.21</v>
      </c>
      <c r="H3671" s="119">
        <v>0.36</v>
      </c>
    </row>
    <row r="3672" spans="1:8">
      <c r="B3672" s="116" t="s">
        <v>2203</v>
      </c>
      <c r="C3672" s="117" t="s">
        <v>872</v>
      </c>
      <c r="D3672" s="116" t="s">
        <v>125</v>
      </c>
      <c r="E3672" s="116" t="s">
        <v>127</v>
      </c>
      <c r="F3672" s="118">
        <v>3.9E-2</v>
      </c>
      <c r="G3672" s="119">
        <v>30.85</v>
      </c>
      <c r="H3672" s="119">
        <v>1.2</v>
      </c>
    </row>
    <row r="3673" spans="1:8" ht="12.75" customHeight="1">
      <c r="B3673" s="103"/>
      <c r="C3673" s="103"/>
      <c r="D3673" s="103"/>
      <c r="E3673" s="103"/>
      <c r="F3673" s="408" t="s">
        <v>837</v>
      </c>
      <c r="G3673" s="408"/>
      <c r="H3673" s="120">
        <v>1.56</v>
      </c>
    </row>
    <row r="3674" spans="1:8">
      <c r="B3674" s="407" t="s">
        <v>813</v>
      </c>
      <c r="C3674" s="407"/>
      <c r="D3674" s="102" t="s">
        <v>806</v>
      </c>
      <c r="E3674" s="102" t="s">
        <v>807</v>
      </c>
      <c r="F3674" s="102" t="s">
        <v>808</v>
      </c>
      <c r="G3674" s="102" t="s">
        <v>809</v>
      </c>
      <c r="H3674" s="102" t="s">
        <v>810</v>
      </c>
    </row>
    <row r="3675" spans="1:8">
      <c r="B3675" s="116" t="s">
        <v>2305</v>
      </c>
      <c r="C3675" s="117" t="s">
        <v>2306</v>
      </c>
      <c r="D3675" s="116" t="s">
        <v>125</v>
      </c>
      <c r="E3675" s="116" t="s">
        <v>217</v>
      </c>
      <c r="F3675" s="118">
        <v>1</v>
      </c>
      <c r="G3675" s="119">
        <v>9.73</v>
      </c>
      <c r="H3675" s="119">
        <v>9.73</v>
      </c>
    </row>
    <row r="3676" spans="1:8">
      <c r="B3676" s="103"/>
      <c r="C3676" s="103"/>
      <c r="D3676" s="103"/>
      <c r="E3676" s="103"/>
      <c r="F3676" s="408" t="s">
        <v>814</v>
      </c>
      <c r="G3676" s="408"/>
      <c r="H3676" s="120">
        <v>9.73</v>
      </c>
    </row>
    <row r="3677" spans="1:8" ht="12.75" customHeight="1">
      <c r="B3677" s="103"/>
      <c r="C3677" s="103"/>
      <c r="D3677" s="103"/>
      <c r="E3677" s="103"/>
      <c r="F3677" s="409" t="s">
        <v>585</v>
      </c>
      <c r="G3677" s="409"/>
      <c r="H3677" s="101">
        <v>11.75</v>
      </c>
    </row>
    <row r="3678" spans="1:8">
      <c r="B3678" s="142"/>
      <c r="C3678" s="142"/>
      <c r="D3678" s="142"/>
      <c r="E3678" s="142"/>
      <c r="F3678" s="410"/>
      <c r="G3678" s="410"/>
      <c r="H3678" s="410"/>
    </row>
    <row r="3679" spans="1:8" s="245" customFormat="1" ht="12.75" customHeight="1">
      <c r="A3679" s="179" t="s">
        <v>1801</v>
      </c>
      <c r="B3679" s="179">
        <f>VLOOKUP(A3679,ORÇAMENTO!$A$15:$F$743,2,FALSE)</f>
        <v>104916</v>
      </c>
      <c r="C3679" s="404" t="str">
        <f>VLOOKUP(B3679,ORÇAMENTO!$B$15:$F$743,2,FALSE)</f>
        <v>ARMAÇÃO DE BLOCO UTILIZANDO AÇO CA-60 DE 5 MM - MONTAGEM. AF_01/2024</v>
      </c>
      <c r="D3679" s="405"/>
      <c r="E3679" s="405"/>
      <c r="F3679" s="405"/>
      <c r="G3679" s="406"/>
      <c r="H3679" s="121" t="str">
        <f>VLOOKUP(B3679,ORÇAMENTO!$B$15:$F$743,4,FALSE)</f>
        <v>KG</v>
      </c>
    </row>
    <row r="3680" spans="1:8">
      <c r="B3680" s="407" t="s">
        <v>820</v>
      </c>
      <c r="C3680" s="407"/>
      <c r="D3680" s="102" t="s">
        <v>806</v>
      </c>
      <c r="E3680" s="102" t="s">
        <v>807</v>
      </c>
      <c r="F3680" s="102" t="s">
        <v>808</v>
      </c>
      <c r="G3680" s="102" t="s">
        <v>809</v>
      </c>
      <c r="H3680" s="102" t="s">
        <v>810</v>
      </c>
    </row>
    <row r="3681" spans="1:8">
      <c r="B3681" s="116" t="s">
        <v>869</v>
      </c>
      <c r="C3681" s="117" t="s">
        <v>870</v>
      </c>
      <c r="D3681" s="116" t="s">
        <v>125</v>
      </c>
      <c r="E3681" s="116" t="s">
        <v>217</v>
      </c>
      <c r="F3681" s="118">
        <v>2.5000000000000001E-2</v>
      </c>
      <c r="G3681" s="119">
        <v>17</v>
      </c>
      <c r="H3681" s="119">
        <v>0.43</v>
      </c>
    </row>
    <row r="3682" spans="1:8" ht="25.5">
      <c r="B3682" s="116" t="s">
        <v>2200</v>
      </c>
      <c r="C3682" s="117" t="s">
        <v>2201</v>
      </c>
      <c r="D3682" s="116" t="s">
        <v>125</v>
      </c>
      <c r="E3682" s="116" t="s">
        <v>150</v>
      </c>
      <c r="F3682" s="118">
        <v>0.81899999999999995</v>
      </c>
      <c r="G3682" s="119">
        <v>0.22</v>
      </c>
      <c r="H3682" s="119">
        <v>0.18</v>
      </c>
    </row>
    <row r="3683" spans="1:8">
      <c r="B3683" s="103"/>
      <c r="C3683" s="103"/>
      <c r="D3683" s="103"/>
      <c r="E3683" s="103"/>
      <c r="F3683" s="408" t="s">
        <v>831</v>
      </c>
      <c r="G3683" s="408"/>
      <c r="H3683" s="120">
        <v>0.61</v>
      </c>
    </row>
    <row r="3684" spans="1:8" ht="12.75" customHeight="1">
      <c r="B3684" s="407" t="s">
        <v>834</v>
      </c>
      <c r="C3684" s="407"/>
      <c r="D3684" s="102" t="s">
        <v>806</v>
      </c>
      <c r="E3684" s="102" t="s">
        <v>807</v>
      </c>
      <c r="F3684" s="102" t="s">
        <v>808</v>
      </c>
      <c r="G3684" s="102" t="s">
        <v>809</v>
      </c>
      <c r="H3684" s="102" t="s">
        <v>810</v>
      </c>
    </row>
    <row r="3685" spans="1:8">
      <c r="B3685" s="116" t="s">
        <v>2202</v>
      </c>
      <c r="C3685" s="117" t="s">
        <v>871</v>
      </c>
      <c r="D3685" s="116" t="s">
        <v>125</v>
      </c>
      <c r="E3685" s="116" t="s">
        <v>127</v>
      </c>
      <c r="F3685" s="118">
        <v>6.4000000000000001E-2</v>
      </c>
      <c r="G3685" s="119">
        <v>24.21</v>
      </c>
      <c r="H3685" s="119">
        <v>1.55</v>
      </c>
    </row>
    <row r="3686" spans="1:8">
      <c r="B3686" s="116" t="s">
        <v>2203</v>
      </c>
      <c r="C3686" s="117" t="s">
        <v>872</v>
      </c>
      <c r="D3686" s="116" t="s">
        <v>125</v>
      </c>
      <c r="E3686" s="116" t="s">
        <v>127</v>
      </c>
      <c r="F3686" s="118">
        <v>0.16600000000000001</v>
      </c>
      <c r="G3686" s="119">
        <v>30.85</v>
      </c>
      <c r="H3686" s="119">
        <v>5.12</v>
      </c>
    </row>
    <row r="3687" spans="1:8" ht="12.75" customHeight="1">
      <c r="B3687" s="103"/>
      <c r="C3687" s="103"/>
      <c r="D3687" s="103"/>
      <c r="E3687" s="103"/>
      <c r="F3687" s="408" t="s">
        <v>837</v>
      </c>
      <c r="G3687" s="408"/>
      <c r="H3687" s="120">
        <v>6.67</v>
      </c>
    </row>
    <row r="3688" spans="1:8">
      <c r="B3688" s="407" t="s">
        <v>813</v>
      </c>
      <c r="C3688" s="407"/>
      <c r="D3688" s="102" t="s">
        <v>806</v>
      </c>
      <c r="E3688" s="102" t="s">
        <v>807</v>
      </c>
      <c r="F3688" s="102" t="s">
        <v>808</v>
      </c>
      <c r="G3688" s="102" t="s">
        <v>809</v>
      </c>
      <c r="H3688" s="102" t="s">
        <v>810</v>
      </c>
    </row>
    <row r="3689" spans="1:8">
      <c r="B3689" s="116" t="s">
        <v>2243</v>
      </c>
      <c r="C3689" s="117" t="s">
        <v>2244</v>
      </c>
      <c r="D3689" s="116" t="s">
        <v>125</v>
      </c>
      <c r="E3689" s="116" t="s">
        <v>217</v>
      </c>
      <c r="F3689" s="118">
        <v>1</v>
      </c>
      <c r="G3689" s="119">
        <v>10.62</v>
      </c>
      <c r="H3689" s="119">
        <v>10.62</v>
      </c>
    </row>
    <row r="3690" spans="1:8">
      <c r="B3690" s="103"/>
      <c r="C3690" s="103"/>
      <c r="D3690" s="103"/>
      <c r="E3690" s="103"/>
      <c r="F3690" s="408" t="s">
        <v>814</v>
      </c>
      <c r="G3690" s="408"/>
      <c r="H3690" s="120">
        <v>10.62</v>
      </c>
    </row>
    <row r="3691" spans="1:8" ht="12.75" customHeight="1">
      <c r="B3691" s="103"/>
      <c r="C3691" s="103"/>
      <c r="D3691" s="103"/>
      <c r="E3691" s="103"/>
      <c r="F3691" s="409" t="s">
        <v>585</v>
      </c>
      <c r="G3691" s="409"/>
      <c r="H3691" s="101">
        <v>17.88</v>
      </c>
    </row>
    <row r="3692" spans="1:8">
      <c r="B3692" s="142"/>
      <c r="C3692" s="142"/>
      <c r="D3692" s="142"/>
      <c r="E3692" s="142"/>
      <c r="F3692" s="410"/>
      <c r="G3692" s="410"/>
      <c r="H3692" s="410"/>
    </row>
    <row r="3693" spans="1:8" s="245" customFormat="1" ht="12.75" customHeight="1">
      <c r="A3693" s="179" t="s">
        <v>1802</v>
      </c>
      <c r="B3693" s="179">
        <f>VLOOKUP(A3693,ORÇAMENTO!$A$15:$F$743,2,FALSE)</f>
        <v>104917</v>
      </c>
      <c r="C3693" s="404" t="str">
        <f>VLOOKUP(B3693,ORÇAMENTO!$B$15:$F$743,2,FALSE)</f>
        <v>ARMAÇÃO DE BLOCO UTILIZANDO AÇO CA-50 DE 6,3 MM - MONTAGEM. AF_01/2024</v>
      </c>
      <c r="D3693" s="405"/>
      <c r="E3693" s="405"/>
      <c r="F3693" s="405"/>
      <c r="G3693" s="406"/>
      <c r="H3693" s="121" t="str">
        <f>VLOOKUP(B3693,ORÇAMENTO!$B$15:$F$743,4,FALSE)</f>
        <v>KG</v>
      </c>
    </row>
    <row r="3694" spans="1:8">
      <c r="B3694" s="407" t="s">
        <v>820</v>
      </c>
      <c r="C3694" s="407"/>
      <c r="D3694" s="102" t="s">
        <v>806</v>
      </c>
      <c r="E3694" s="102" t="s">
        <v>807</v>
      </c>
      <c r="F3694" s="102" t="s">
        <v>808</v>
      </c>
      <c r="G3694" s="102" t="s">
        <v>809</v>
      </c>
      <c r="H3694" s="102" t="s">
        <v>810</v>
      </c>
    </row>
    <row r="3695" spans="1:8">
      <c r="B3695" s="116" t="s">
        <v>869</v>
      </c>
      <c r="C3695" s="117" t="s">
        <v>870</v>
      </c>
      <c r="D3695" s="116" t="s">
        <v>125</v>
      </c>
      <c r="E3695" s="116" t="s">
        <v>217</v>
      </c>
      <c r="F3695" s="118">
        <v>2.5000000000000001E-2</v>
      </c>
      <c r="G3695" s="119">
        <v>17</v>
      </c>
      <c r="H3695" s="119">
        <v>0.43</v>
      </c>
    </row>
    <row r="3696" spans="1:8" ht="25.5">
      <c r="B3696" s="116" t="s">
        <v>2200</v>
      </c>
      <c r="C3696" s="117" t="s">
        <v>2201</v>
      </c>
      <c r="D3696" s="116" t="s">
        <v>125</v>
      </c>
      <c r="E3696" s="116" t="s">
        <v>150</v>
      </c>
      <c r="F3696" s="118">
        <v>0.64400000000000002</v>
      </c>
      <c r="G3696" s="119">
        <v>0.22</v>
      </c>
      <c r="H3696" s="119">
        <v>0.14000000000000001</v>
      </c>
    </row>
    <row r="3697" spans="1:8">
      <c r="B3697" s="103"/>
      <c r="C3697" s="103"/>
      <c r="D3697" s="103"/>
      <c r="E3697" s="103"/>
      <c r="F3697" s="408" t="s">
        <v>831</v>
      </c>
      <c r="G3697" s="408"/>
      <c r="H3697" s="120">
        <v>0.56999999999999995</v>
      </c>
    </row>
    <row r="3698" spans="1:8" ht="12.75" customHeight="1">
      <c r="B3698" s="407" t="s">
        <v>834</v>
      </c>
      <c r="C3698" s="407"/>
      <c r="D3698" s="102" t="s">
        <v>806</v>
      </c>
      <c r="E3698" s="102" t="s">
        <v>807</v>
      </c>
      <c r="F3698" s="102" t="s">
        <v>808</v>
      </c>
      <c r="G3698" s="102" t="s">
        <v>809</v>
      </c>
      <c r="H3698" s="102" t="s">
        <v>810</v>
      </c>
    </row>
    <row r="3699" spans="1:8">
      <c r="B3699" s="116" t="s">
        <v>2202</v>
      </c>
      <c r="C3699" s="117" t="s">
        <v>871</v>
      </c>
      <c r="D3699" s="116" t="s">
        <v>125</v>
      </c>
      <c r="E3699" s="116" t="s">
        <v>127</v>
      </c>
      <c r="F3699" s="118">
        <v>0.05</v>
      </c>
      <c r="G3699" s="119">
        <v>24.21</v>
      </c>
      <c r="H3699" s="119">
        <v>1.21</v>
      </c>
    </row>
    <row r="3700" spans="1:8">
      <c r="B3700" s="116" t="s">
        <v>2203</v>
      </c>
      <c r="C3700" s="117" t="s">
        <v>872</v>
      </c>
      <c r="D3700" s="116" t="s">
        <v>125</v>
      </c>
      <c r="E3700" s="116" t="s">
        <v>127</v>
      </c>
      <c r="F3700" s="118">
        <v>0.13100000000000001</v>
      </c>
      <c r="G3700" s="119">
        <v>30.85</v>
      </c>
      <c r="H3700" s="119">
        <v>4.04</v>
      </c>
    </row>
    <row r="3701" spans="1:8" ht="12.75" customHeight="1">
      <c r="B3701" s="103"/>
      <c r="C3701" s="103"/>
      <c r="D3701" s="103"/>
      <c r="E3701" s="103"/>
      <c r="F3701" s="408" t="s">
        <v>837</v>
      </c>
      <c r="G3701" s="408"/>
      <c r="H3701" s="120">
        <v>5.25</v>
      </c>
    </row>
    <row r="3702" spans="1:8">
      <c r="B3702" s="407" t="s">
        <v>813</v>
      </c>
      <c r="C3702" s="407"/>
      <c r="D3702" s="102" t="s">
        <v>806</v>
      </c>
      <c r="E3702" s="102" t="s">
        <v>807</v>
      </c>
      <c r="F3702" s="102" t="s">
        <v>808</v>
      </c>
      <c r="G3702" s="102" t="s">
        <v>809</v>
      </c>
      <c r="H3702" s="102" t="s">
        <v>810</v>
      </c>
    </row>
    <row r="3703" spans="1:8">
      <c r="B3703" s="116" t="s">
        <v>2204</v>
      </c>
      <c r="C3703" s="117" t="s">
        <v>2205</v>
      </c>
      <c r="D3703" s="116" t="s">
        <v>125</v>
      </c>
      <c r="E3703" s="116" t="s">
        <v>217</v>
      </c>
      <c r="F3703" s="118">
        <v>1</v>
      </c>
      <c r="G3703" s="119">
        <v>10.66</v>
      </c>
      <c r="H3703" s="119">
        <v>10.66</v>
      </c>
    </row>
    <row r="3704" spans="1:8">
      <c r="B3704" s="103"/>
      <c r="C3704" s="103"/>
      <c r="D3704" s="103"/>
      <c r="E3704" s="103"/>
      <c r="F3704" s="408" t="s">
        <v>814</v>
      </c>
      <c r="G3704" s="408"/>
      <c r="H3704" s="120">
        <v>10.66</v>
      </c>
    </row>
    <row r="3705" spans="1:8" ht="12.75" customHeight="1">
      <c r="B3705" s="103"/>
      <c r="C3705" s="103"/>
      <c r="D3705" s="103"/>
      <c r="E3705" s="103"/>
      <c r="F3705" s="409" t="s">
        <v>585</v>
      </c>
      <c r="G3705" s="409"/>
      <c r="H3705" s="101">
        <v>16.47</v>
      </c>
    </row>
    <row r="3706" spans="1:8">
      <c r="B3706" s="142"/>
      <c r="C3706" s="142"/>
      <c r="D3706" s="142"/>
      <c r="E3706" s="142"/>
      <c r="F3706" s="410"/>
      <c r="G3706" s="410"/>
      <c r="H3706" s="410"/>
    </row>
    <row r="3707" spans="1:8" s="245" customFormat="1" ht="12.75" customHeight="1">
      <c r="A3707" s="179" t="s">
        <v>1803</v>
      </c>
      <c r="B3707" s="179">
        <f>VLOOKUP(A3707,ORÇAMENTO!$A$15:$F$743,2,FALSE)</f>
        <v>104918</v>
      </c>
      <c r="C3707" s="404" t="str">
        <f>VLOOKUP(B3707,ORÇAMENTO!$B$15:$F$743,2,FALSE)</f>
        <v>ARMAÇÃO DE BLOCO UTILIZANDO AÇO CA-50 DE 8 MM - MONTAGEM. AF_01/2024</v>
      </c>
      <c r="D3707" s="405"/>
      <c r="E3707" s="405"/>
      <c r="F3707" s="405"/>
      <c r="G3707" s="406"/>
      <c r="H3707" s="121" t="str">
        <f>VLOOKUP(B3707,ORÇAMENTO!$B$15:$F$743,4,FALSE)</f>
        <v>KG</v>
      </c>
    </row>
    <row r="3708" spans="1:8">
      <c r="B3708" s="407" t="s">
        <v>820</v>
      </c>
      <c r="C3708" s="407"/>
      <c r="D3708" s="102" t="s">
        <v>806</v>
      </c>
      <c r="E3708" s="102" t="s">
        <v>807</v>
      </c>
      <c r="F3708" s="102" t="s">
        <v>808</v>
      </c>
      <c r="G3708" s="102" t="s">
        <v>809</v>
      </c>
      <c r="H3708" s="102" t="s">
        <v>810</v>
      </c>
    </row>
    <row r="3709" spans="1:8">
      <c r="B3709" s="116" t="s">
        <v>869</v>
      </c>
      <c r="C3709" s="117" t="s">
        <v>870</v>
      </c>
      <c r="D3709" s="116" t="s">
        <v>125</v>
      </c>
      <c r="E3709" s="116" t="s">
        <v>217</v>
      </c>
      <c r="F3709" s="118">
        <v>2.5000000000000001E-2</v>
      </c>
      <c r="G3709" s="119">
        <v>17</v>
      </c>
      <c r="H3709" s="119">
        <v>0.43</v>
      </c>
    </row>
    <row r="3710" spans="1:8" ht="25.5">
      <c r="B3710" s="116" t="s">
        <v>2200</v>
      </c>
      <c r="C3710" s="117" t="s">
        <v>2201</v>
      </c>
      <c r="D3710" s="116" t="s">
        <v>125</v>
      </c>
      <c r="E3710" s="116" t="s">
        <v>150</v>
      </c>
      <c r="F3710" s="118">
        <v>0.503</v>
      </c>
      <c r="G3710" s="119">
        <v>0.22</v>
      </c>
      <c r="H3710" s="119">
        <v>0.11</v>
      </c>
    </row>
    <row r="3711" spans="1:8">
      <c r="B3711" s="103"/>
      <c r="C3711" s="103"/>
      <c r="D3711" s="103"/>
      <c r="E3711" s="103"/>
      <c r="F3711" s="408" t="s">
        <v>831</v>
      </c>
      <c r="G3711" s="408"/>
      <c r="H3711" s="120">
        <v>0.54</v>
      </c>
    </row>
    <row r="3712" spans="1:8" ht="12.75" customHeight="1">
      <c r="B3712" s="407" t="s">
        <v>834</v>
      </c>
      <c r="C3712" s="407"/>
      <c r="D3712" s="102" t="s">
        <v>806</v>
      </c>
      <c r="E3712" s="102" t="s">
        <v>807</v>
      </c>
      <c r="F3712" s="102" t="s">
        <v>808</v>
      </c>
      <c r="G3712" s="102" t="s">
        <v>809</v>
      </c>
      <c r="H3712" s="102" t="s">
        <v>810</v>
      </c>
    </row>
    <row r="3713" spans="1:8">
      <c r="B3713" s="116" t="s">
        <v>2202</v>
      </c>
      <c r="C3713" s="117" t="s">
        <v>871</v>
      </c>
      <c r="D3713" s="116" t="s">
        <v>125</v>
      </c>
      <c r="E3713" s="116" t="s">
        <v>127</v>
      </c>
      <c r="F3713" s="118">
        <v>3.9E-2</v>
      </c>
      <c r="G3713" s="119">
        <v>24.21</v>
      </c>
      <c r="H3713" s="119">
        <v>0.94</v>
      </c>
    </row>
    <row r="3714" spans="1:8">
      <c r="B3714" s="116" t="s">
        <v>2203</v>
      </c>
      <c r="C3714" s="117" t="s">
        <v>872</v>
      </c>
      <c r="D3714" s="116" t="s">
        <v>125</v>
      </c>
      <c r="E3714" s="116" t="s">
        <v>127</v>
      </c>
      <c r="F3714" s="118">
        <v>0.10199999999999999</v>
      </c>
      <c r="G3714" s="119">
        <v>30.85</v>
      </c>
      <c r="H3714" s="119">
        <v>3.15</v>
      </c>
    </row>
    <row r="3715" spans="1:8" ht="12.75" customHeight="1">
      <c r="B3715" s="103"/>
      <c r="C3715" s="103"/>
      <c r="D3715" s="103"/>
      <c r="E3715" s="103"/>
      <c r="F3715" s="408" t="s">
        <v>837</v>
      </c>
      <c r="G3715" s="408"/>
      <c r="H3715" s="120">
        <v>4.09</v>
      </c>
    </row>
    <row r="3716" spans="1:8">
      <c r="B3716" s="407" t="s">
        <v>813</v>
      </c>
      <c r="C3716" s="407"/>
      <c r="D3716" s="102" t="s">
        <v>806</v>
      </c>
      <c r="E3716" s="102" t="s">
        <v>807</v>
      </c>
      <c r="F3716" s="102" t="s">
        <v>808</v>
      </c>
      <c r="G3716" s="102" t="s">
        <v>809</v>
      </c>
      <c r="H3716" s="102" t="s">
        <v>810</v>
      </c>
    </row>
    <row r="3717" spans="1:8">
      <c r="B3717" s="116" t="s">
        <v>2245</v>
      </c>
      <c r="C3717" s="117" t="s">
        <v>2246</v>
      </c>
      <c r="D3717" s="116" t="s">
        <v>125</v>
      </c>
      <c r="E3717" s="116" t="s">
        <v>217</v>
      </c>
      <c r="F3717" s="118">
        <v>1</v>
      </c>
      <c r="G3717" s="119">
        <v>10.57</v>
      </c>
      <c r="H3717" s="119">
        <v>10.57</v>
      </c>
    </row>
    <row r="3718" spans="1:8">
      <c r="B3718" s="103"/>
      <c r="C3718" s="103"/>
      <c r="D3718" s="103"/>
      <c r="E3718" s="103"/>
      <c r="F3718" s="408" t="s">
        <v>814</v>
      </c>
      <c r="G3718" s="408"/>
      <c r="H3718" s="120">
        <v>10.57</v>
      </c>
    </row>
    <row r="3719" spans="1:8" ht="12.75" customHeight="1">
      <c r="B3719" s="103"/>
      <c r="C3719" s="103"/>
      <c r="D3719" s="103"/>
      <c r="E3719" s="103"/>
      <c r="F3719" s="409" t="s">
        <v>585</v>
      </c>
      <c r="G3719" s="409"/>
      <c r="H3719" s="101">
        <v>15.18</v>
      </c>
    </row>
    <row r="3720" spans="1:8">
      <c r="B3720" s="142"/>
      <c r="C3720" s="142"/>
      <c r="D3720" s="142"/>
      <c r="E3720" s="142"/>
      <c r="F3720" s="410"/>
      <c r="G3720" s="410"/>
      <c r="H3720" s="410"/>
    </row>
    <row r="3721" spans="1:8" s="245" customFormat="1" ht="12.75" customHeight="1">
      <c r="A3721" s="179" t="s">
        <v>1804</v>
      </c>
      <c r="B3721" s="179">
        <f>VLOOKUP(A3721,ORÇAMENTO!$A$15:$F$743,2,FALSE)</f>
        <v>96616</v>
      </c>
      <c r="C3721" s="404" t="str">
        <f>VLOOKUP(B3721,ORÇAMENTO!$B$15:$F$743,2,FALSE)</f>
        <v>LASTRO DE CONCRETO MAGRO, APLICADO EM BLOCOS DE COROAMENTO OU SAPATAS. AF_01/2024</v>
      </c>
      <c r="D3721" s="405"/>
      <c r="E3721" s="405"/>
      <c r="F3721" s="405"/>
      <c r="G3721" s="406"/>
      <c r="H3721" s="121" t="str">
        <f>VLOOKUP(B3721,ORÇAMENTO!$B$15:$F$743,4,FALSE)</f>
        <v>M3</v>
      </c>
    </row>
    <row r="3722" spans="1:8" ht="12.75" customHeight="1">
      <c r="B3722" s="407" t="s">
        <v>834</v>
      </c>
      <c r="C3722" s="407"/>
      <c r="D3722" s="102" t="s">
        <v>806</v>
      </c>
      <c r="E3722" s="102" t="s">
        <v>807</v>
      </c>
      <c r="F3722" s="102" t="s">
        <v>808</v>
      </c>
      <c r="G3722" s="102" t="s">
        <v>809</v>
      </c>
      <c r="H3722" s="102" t="s">
        <v>810</v>
      </c>
    </row>
    <row r="3723" spans="1:8">
      <c r="B3723" s="116" t="s">
        <v>873</v>
      </c>
      <c r="C3723" s="117" t="s">
        <v>874</v>
      </c>
      <c r="D3723" s="116" t="s">
        <v>125</v>
      </c>
      <c r="E3723" s="116" t="s">
        <v>127</v>
      </c>
      <c r="F3723" s="118">
        <v>6.7809999999999997</v>
      </c>
      <c r="G3723" s="119">
        <v>31.1</v>
      </c>
      <c r="H3723" s="119">
        <v>210.89</v>
      </c>
    </row>
    <row r="3724" spans="1:8">
      <c r="B3724" s="116" t="s">
        <v>852</v>
      </c>
      <c r="C3724" s="117" t="s">
        <v>853</v>
      </c>
      <c r="D3724" s="116" t="s">
        <v>125</v>
      </c>
      <c r="E3724" s="116" t="s">
        <v>127</v>
      </c>
      <c r="F3724" s="118">
        <v>2.4529999999999998</v>
      </c>
      <c r="G3724" s="119">
        <v>23.4</v>
      </c>
      <c r="H3724" s="119">
        <v>57.4</v>
      </c>
    </row>
    <row r="3725" spans="1:8" ht="12.75" customHeight="1">
      <c r="B3725" s="103"/>
      <c r="C3725" s="103"/>
      <c r="D3725" s="103"/>
      <c r="E3725" s="103"/>
      <c r="F3725" s="408" t="s">
        <v>837</v>
      </c>
      <c r="G3725" s="408"/>
      <c r="H3725" s="120">
        <v>268.29000000000002</v>
      </c>
    </row>
    <row r="3726" spans="1:8">
      <c r="B3726" s="407" t="s">
        <v>813</v>
      </c>
      <c r="C3726" s="407"/>
      <c r="D3726" s="102" t="s">
        <v>806</v>
      </c>
      <c r="E3726" s="102" t="s">
        <v>807</v>
      </c>
      <c r="F3726" s="102" t="s">
        <v>808</v>
      </c>
      <c r="G3726" s="102" t="s">
        <v>809</v>
      </c>
      <c r="H3726" s="102" t="s">
        <v>810</v>
      </c>
    </row>
    <row r="3727" spans="1:8" ht="25.5">
      <c r="B3727" s="116" t="s">
        <v>2216</v>
      </c>
      <c r="C3727" s="117" t="s">
        <v>2217</v>
      </c>
      <c r="D3727" s="116" t="s">
        <v>125</v>
      </c>
      <c r="E3727" s="116" t="s">
        <v>174</v>
      </c>
      <c r="F3727" s="118">
        <v>1.38</v>
      </c>
      <c r="G3727" s="119">
        <v>506.16</v>
      </c>
      <c r="H3727" s="119">
        <v>698.5</v>
      </c>
    </row>
    <row r="3728" spans="1:8">
      <c r="B3728" s="103"/>
      <c r="C3728" s="103"/>
      <c r="D3728" s="103"/>
      <c r="E3728" s="103"/>
      <c r="F3728" s="408" t="s">
        <v>814</v>
      </c>
      <c r="G3728" s="408"/>
      <c r="H3728" s="120">
        <v>698.5</v>
      </c>
    </row>
    <row r="3729" spans="1:8" ht="12.75" customHeight="1">
      <c r="B3729" s="103"/>
      <c r="C3729" s="103"/>
      <c r="D3729" s="103"/>
      <c r="E3729" s="103"/>
      <c r="F3729" s="409" t="s">
        <v>585</v>
      </c>
      <c r="G3729" s="409"/>
      <c r="H3729" s="101">
        <v>966.78</v>
      </c>
    </row>
    <row r="3730" spans="1:8">
      <c r="B3730" s="142"/>
      <c r="C3730" s="142"/>
      <c r="D3730" s="142"/>
      <c r="E3730" s="142"/>
      <c r="F3730" s="410"/>
      <c r="G3730" s="410"/>
      <c r="H3730" s="410"/>
    </row>
    <row r="3731" spans="1:8" s="245" customFormat="1" ht="12.75" customHeight="1">
      <c r="A3731" s="179" t="s">
        <v>1805</v>
      </c>
      <c r="B3731" s="179">
        <f>VLOOKUP(A3731,ORÇAMENTO!$A$15:$F$743,2,FALSE)</f>
        <v>98555</v>
      </c>
      <c r="C3731" s="404" t="str">
        <f>VLOOKUP(B3731,ORÇAMENTO!$B$15:$F$743,2,FALSE)</f>
        <v>IMPERMEABILIZAÇÃO DE SUPERFÍCIE COM ARGAMASSA POLIMÉRICA / MEMBRANA ACRÍLICA, 3 DEMÃOS. AF_09/2023</v>
      </c>
      <c r="D3731" s="405"/>
      <c r="E3731" s="405"/>
      <c r="F3731" s="405"/>
      <c r="G3731" s="406"/>
      <c r="H3731" s="121" t="str">
        <f>VLOOKUP(B3731,ORÇAMENTO!$B$15:$F$743,4,FALSE)</f>
        <v>M2</v>
      </c>
    </row>
    <row r="3732" spans="1:8">
      <c r="B3732" s="407" t="s">
        <v>820</v>
      </c>
      <c r="C3732" s="407"/>
      <c r="D3732" s="102" t="s">
        <v>806</v>
      </c>
      <c r="E3732" s="102" t="s">
        <v>807</v>
      </c>
      <c r="F3732" s="102" t="s">
        <v>808</v>
      </c>
      <c r="G3732" s="102" t="s">
        <v>809</v>
      </c>
      <c r="H3732" s="102" t="s">
        <v>810</v>
      </c>
    </row>
    <row r="3733" spans="1:8" ht="25.5">
      <c r="B3733" s="116" t="s">
        <v>2414</v>
      </c>
      <c r="C3733" s="117" t="s">
        <v>2415</v>
      </c>
      <c r="D3733" s="116" t="s">
        <v>125</v>
      </c>
      <c r="E3733" s="116" t="s">
        <v>217</v>
      </c>
      <c r="F3733" s="118">
        <v>3.4615</v>
      </c>
      <c r="G3733" s="119">
        <v>3.45</v>
      </c>
      <c r="H3733" s="119">
        <v>11.94</v>
      </c>
    </row>
    <row r="3734" spans="1:8">
      <c r="B3734" s="103"/>
      <c r="C3734" s="103"/>
      <c r="D3734" s="103"/>
      <c r="E3734" s="103"/>
      <c r="F3734" s="408" t="s">
        <v>831</v>
      </c>
      <c r="G3734" s="408"/>
      <c r="H3734" s="120">
        <v>11.94</v>
      </c>
    </row>
    <row r="3735" spans="1:8" ht="12.75" customHeight="1">
      <c r="B3735" s="407" t="s">
        <v>834</v>
      </c>
      <c r="C3735" s="407"/>
      <c r="D3735" s="102" t="s">
        <v>806</v>
      </c>
      <c r="E3735" s="102" t="s">
        <v>807</v>
      </c>
      <c r="F3735" s="102" t="s">
        <v>808</v>
      </c>
      <c r="G3735" s="102" t="s">
        <v>809</v>
      </c>
      <c r="H3735" s="102" t="s">
        <v>810</v>
      </c>
    </row>
    <row r="3736" spans="1:8">
      <c r="B3736" s="116" t="s">
        <v>2235</v>
      </c>
      <c r="C3736" s="117" t="s">
        <v>2236</v>
      </c>
      <c r="D3736" s="116" t="s">
        <v>125</v>
      </c>
      <c r="E3736" s="116" t="s">
        <v>127</v>
      </c>
      <c r="F3736" s="118">
        <v>0.13619999999999999</v>
      </c>
      <c r="G3736" s="119">
        <v>24.03</v>
      </c>
      <c r="H3736" s="119">
        <v>3.27</v>
      </c>
    </row>
    <row r="3737" spans="1:8">
      <c r="B3737" s="116" t="s">
        <v>2237</v>
      </c>
      <c r="C3737" s="117" t="s">
        <v>2238</v>
      </c>
      <c r="D3737" s="116" t="s">
        <v>125</v>
      </c>
      <c r="E3737" s="116" t="s">
        <v>127</v>
      </c>
      <c r="F3737" s="118">
        <v>0.60389999999999999</v>
      </c>
      <c r="G3737" s="119">
        <v>31.1</v>
      </c>
      <c r="H3737" s="119">
        <v>18.78</v>
      </c>
    </row>
    <row r="3738" spans="1:8" ht="12.75" customHeight="1">
      <c r="B3738" s="103"/>
      <c r="C3738" s="103"/>
      <c r="D3738" s="103"/>
      <c r="E3738" s="103"/>
      <c r="F3738" s="408" t="s">
        <v>837</v>
      </c>
      <c r="G3738" s="408"/>
      <c r="H3738" s="120">
        <v>22.05</v>
      </c>
    </row>
    <row r="3739" spans="1:8" ht="12.75" customHeight="1">
      <c r="B3739" s="103"/>
      <c r="C3739" s="103"/>
      <c r="D3739" s="103"/>
      <c r="E3739" s="103"/>
      <c r="F3739" s="409" t="s">
        <v>585</v>
      </c>
      <c r="G3739" s="409"/>
      <c r="H3739" s="101">
        <v>33.99</v>
      </c>
    </row>
    <row r="3740" spans="1:8">
      <c r="B3740" s="142"/>
      <c r="C3740" s="142"/>
      <c r="D3740" s="142"/>
      <c r="E3740" s="142"/>
      <c r="F3740" s="410"/>
      <c r="G3740" s="410"/>
      <c r="H3740" s="410"/>
    </row>
    <row r="3741" spans="1:8" s="245" customFormat="1" ht="12.75" customHeight="1">
      <c r="A3741" s="179" t="s">
        <v>1806</v>
      </c>
      <c r="B3741" s="179">
        <f>VLOOKUP(A3741,ORÇAMENTO!$A$15:$F$743,2,FALSE)</f>
        <v>98557</v>
      </c>
      <c r="C3741" s="404" t="str">
        <f>VLOOKUP(B3741,ORÇAMENTO!$B$15:$F$743,2,FALSE)</f>
        <v>IMPERMEABILIZAÇÃO DE SUPERFÍCIE COM EMULSÃO ASFÁLTICA, 2 DEMÃOS. AF_09/2023</v>
      </c>
      <c r="D3741" s="405"/>
      <c r="E3741" s="405"/>
      <c r="F3741" s="405"/>
      <c r="G3741" s="406"/>
      <c r="H3741" s="121" t="str">
        <f>VLOOKUP(B3741,ORÇAMENTO!$B$15:$F$743,4,FALSE)</f>
        <v>M2</v>
      </c>
    </row>
    <row r="3742" spans="1:8">
      <c r="B3742" s="407" t="s">
        <v>820</v>
      </c>
      <c r="C3742" s="407"/>
      <c r="D3742" s="102" t="s">
        <v>806</v>
      </c>
      <c r="E3742" s="102" t="s">
        <v>807</v>
      </c>
      <c r="F3742" s="102" t="s">
        <v>808</v>
      </c>
      <c r="G3742" s="102" t="s">
        <v>809</v>
      </c>
      <c r="H3742" s="102" t="s">
        <v>810</v>
      </c>
    </row>
    <row r="3743" spans="1:8" ht="38.25">
      <c r="B3743" s="116" t="s">
        <v>2234</v>
      </c>
      <c r="C3743" s="117" t="s">
        <v>3723</v>
      </c>
      <c r="D3743" s="116" t="s">
        <v>125</v>
      </c>
      <c r="E3743" s="116" t="s">
        <v>217</v>
      </c>
      <c r="F3743" s="118">
        <v>1.5</v>
      </c>
      <c r="G3743" s="119">
        <v>18.489999999999998</v>
      </c>
      <c r="H3743" s="119">
        <v>27.74</v>
      </c>
    </row>
    <row r="3744" spans="1:8">
      <c r="B3744" s="103"/>
      <c r="C3744" s="103"/>
      <c r="D3744" s="103"/>
      <c r="E3744" s="103"/>
      <c r="F3744" s="408" t="s">
        <v>831</v>
      </c>
      <c r="G3744" s="408"/>
      <c r="H3744" s="120">
        <v>27.74</v>
      </c>
    </row>
    <row r="3745" spans="1:8" ht="12.75" customHeight="1">
      <c r="B3745" s="407" t="s">
        <v>834</v>
      </c>
      <c r="C3745" s="407"/>
      <c r="D3745" s="102" t="s">
        <v>806</v>
      </c>
      <c r="E3745" s="102" t="s">
        <v>807</v>
      </c>
      <c r="F3745" s="102" t="s">
        <v>808</v>
      </c>
      <c r="G3745" s="102" t="s">
        <v>809</v>
      </c>
      <c r="H3745" s="102" t="s">
        <v>810</v>
      </c>
    </row>
    <row r="3746" spans="1:8">
      <c r="B3746" s="116" t="s">
        <v>2235</v>
      </c>
      <c r="C3746" s="117" t="s">
        <v>2236</v>
      </c>
      <c r="D3746" s="116" t="s">
        <v>125</v>
      </c>
      <c r="E3746" s="116" t="s">
        <v>127</v>
      </c>
      <c r="F3746" s="118">
        <v>9.69E-2</v>
      </c>
      <c r="G3746" s="119">
        <v>24.03</v>
      </c>
      <c r="H3746" s="119">
        <v>2.33</v>
      </c>
    </row>
    <row r="3747" spans="1:8">
      <c r="B3747" s="116" t="s">
        <v>2237</v>
      </c>
      <c r="C3747" s="117" t="s">
        <v>2238</v>
      </c>
      <c r="D3747" s="116" t="s">
        <v>125</v>
      </c>
      <c r="E3747" s="116" t="s">
        <v>127</v>
      </c>
      <c r="F3747" s="118">
        <v>0.4299</v>
      </c>
      <c r="G3747" s="119">
        <v>31.1</v>
      </c>
      <c r="H3747" s="119">
        <v>13.37</v>
      </c>
    </row>
    <row r="3748" spans="1:8" ht="12.75" customHeight="1">
      <c r="B3748" s="103"/>
      <c r="C3748" s="103"/>
      <c r="D3748" s="103"/>
      <c r="E3748" s="103"/>
      <c r="F3748" s="408" t="s">
        <v>837</v>
      </c>
      <c r="G3748" s="408"/>
      <c r="H3748" s="120">
        <v>15.7</v>
      </c>
    </row>
    <row r="3749" spans="1:8" ht="12.75" customHeight="1">
      <c r="B3749" s="103"/>
      <c r="C3749" s="103"/>
      <c r="D3749" s="103"/>
      <c r="E3749" s="103"/>
      <c r="F3749" s="409" t="s">
        <v>585</v>
      </c>
      <c r="G3749" s="409"/>
      <c r="H3749" s="101">
        <v>43.41</v>
      </c>
    </row>
    <row r="3750" spans="1:8">
      <c r="B3750" s="142"/>
      <c r="C3750" s="142"/>
      <c r="D3750" s="142"/>
      <c r="E3750" s="142"/>
      <c r="F3750" s="410"/>
      <c r="G3750" s="410"/>
      <c r="H3750" s="410"/>
    </row>
    <row r="3751" spans="1:8">
      <c r="B3751" s="142"/>
      <c r="C3751" s="142"/>
      <c r="D3751" s="142"/>
      <c r="E3751" s="142"/>
      <c r="F3751" s="410"/>
      <c r="G3751" s="410"/>
      <c r="H3751" s="410"/>
    </row>
    <row r="3752" spans="1:8" s="245" customFormat="1" ht="12.75" customHeight="1">
      <c r="A3752" s="179" t="s">
        <v>3497</v>
      </c>
      <c r="B3752" s="179">
        <f>VLOOKUP(A3752,ORÇAMENTO!$A$15:$F$743,2,FALSE)</f>
        <v>102617</v>
      </c>
      <c r="C3752" s="404" t="str">
        <f>VLOOKUP(B3752,ORÇAMENTO!$B$15:$F$743,2,FALSE)</f>
        <v>CAIXA D´ÁGUA EM POLIÉSTER REFORÇADO COM FIBRA DE VIDRO, 5000 LITROS - FORNECIMENTO E INSTALAÇÃO. AF_06/2021</v>
      </c>
      <c r="D3752" s="405"/>
      <c r="E3752" s="405"/>
      <c r="F3752" s="405"/>
      <c r="G3752" s="406"/>
      <c r="H3752" s="121" t="str">
        <f>VLOOKUP(B3752,ORÇAMENTO!$B$15:$F$743,4,FALSE)</f>
        <v>UN</v>
      </c>
    </row>
    <row r="3753" spans="1:8" ht="12.75" customHeight="1">
      <c r="B3753" s="407" t="s">
        <v>2121</v>
      </c>
      <c r="C3753" s="407"/>
      <c r="D3753" s="102" t="s">
        <v>806</v>
      </c>
      <c r="E3753" s="102" t="s">
        <v>807</v>
      </c>
      <c r="F3753" s="102" t="s">
        <v>808</v>
      </c>
      <c r="G3753" s="102" t="s">
        <v>809</v>
      </c>
      <c r="H3753" s="102" t="s">
        <v>810</v>
      </c>
    </row>
    <row r="3754" spans="1:8" ht="25.5">
      <c r="B3754" s="116" t="s">
        <v>2837</v>
      </c>
      <c r="C3754" s="117" t="s">
        <v>2838</v>
      </c>
      <c r="D3754" s="116" t="s">
        <v>125</v>
      </c>
      <c r="E3754" s="116" t="s">
        <v>2124</v>
      </c>
      <c r="F3754" s="118">
        <v>2.3611</v>
      </c>
      <c r="G3754" s="119">
        <v>175.99</v>
      </c>
      <c r="H3754" s="119">
        <v>415.53</v>
      </c>
    </row>
    <row r="3755" spans="1:8" ht="25.5">
      <c r="B3755" s="116" t="s">
        <v>2839</v>
      </c>
      <c r="C3755" s="117" t="s">
        <v>2840</v>
      </c>
      <c r="D3755" s="116" t="s">
        <v>125</v>
      </c>
      <c r="E3755" s="116" t="s">
        <v>2127</v>
      </c>
      <c r="F3755" s="118">
        <v>0.26340000000000002</v>
      </c>
      <c r="G3755" s="119">
        <v>348.46</v>
      </c>
      <c r="H3755" s="119">
        <v>91.78</v>
      </c>
    </row>
    <row r="3756" spans="1:8" ht="12.75" customHeight="1">
      <c r="B3756" s="103"/>
      <c r="C3756" s="103"/>
      <c r="D3756" s="103"/>
      <c r="E3756" s="103"/>
      <c r="F3756" s="408" t="s">
        <v>2128</v>
      </c>
      <c r="G3756" s="408"/>
      <c r="H3756" s="120">
        <v>507.31</v>
      </c>
    </row>
    <row r="3757" spans="1:8">
      <c r="B3757" s="407" t="s">
        <v>820</v>
      </c>
      <c r="C3757" s="407"/>
      <c r="D3757" s="102" t="s">
        <v>806</v>
      </c>
      <c r="E3757" s="102" t="s">
        <v>807</v>
      </c>
      <c r="F3757" s="102" t="s">
        <v>808</v>
      </c>
      <c r="G3757" s="102" t="s">
        <v>809</v>
      </c>
      <c r="H3757" s="102" t="s">
        <v>810</v>
      </c>
    </row>
    <row r="3758" spans="1:8" ht="25.5">
      <c r="B3758" s="116" t="s">
        <v>3500</v>
      </c>
      <c r="C3758" s="117" t="s">
        <v>3501</v>
      </c>
      <c r="D3758" s="116" t="s">
        <v>125</v>
      </c>
      <c r="E3758" s="116" t="s">
        <v>150</v>
      </c>
      <c r="F3758" s="118">
        <v>1</v>
      </c>
      <c r="G3758" s="119">
        <v>2669.54</v>
      </c>
      <c r="H3758" s="119">
        <v>2669.54</v>
      </c>
    </row>
    <row r="3759" spans="1:8">
      <c r="B3759" s="103"/>
      <c r="C3759" s="103"/>
      <c r="D3759" s="103"/>
      <c r="E3759" s="103"/>
      <c r="F3759" s="408" t="s">
        <v>831</v>
      </c>
      <c r="G3759" s="408"/>
      <c r="H3759" s="120">
        <v>2669.54</v>
      </c>
    </row>
    <row r="3760" spans="1:8" ht="12.75" customHeight="1">
      <c r="B3760" s="407" t="s">
        <v>834</v>
      </c>
      <c r="C3760" s="407"/>
      <c r="D3760" s="102" t="s">
        <v>806</v>
      </c>
      <c r="E3760" s="102" t="s">
        <v>807</v>
      </c>
      <c r="F3760" s="102" t="s">
        <v>808</v>
      </c>
      <c r="G3760" s="102" t="s">
        <v>809</v>
      </c>
      <c r="H3760" s="102" t="s">
        <v>810</v>
      </c>
    </row>
    <row r="3761" spans="1:8">
      <c r="B3761" s="116" t="s">
        <v>2116</v>
      </c>
      <c r="C3761" s="117" t="s">
        <v>838</v>
      </c>
      <c r="D3761" s="116" t="s">
        <v>125</v>
      </c>
      <c r="E3761" s="116" t="s">
        <v>127</v>
      </c>
      <c r="F3761" s="118">
        <v>1.4821</v>
      </c>
      <c r="G3761" s="119">
        <v>23.63</v>
      </c>
      <c r="H3761" s="119">
        <v>35.020000000000003</v>
      </c>
    </row>
    <row r="3762" spans="1:8">
      <c r="B3762" s="116" t="s">
        <v>2117</v>
      </c>
      <c r="C3762" s="117" t="s">
        <v>839</v>
      </c>
      <c r="D3762" s="116" t="s">
        <v>125</v>
      </c>
      <c r="E3762" s="116" t="s">
        <v>127</v>
      </c>
      <c r="F3762" s="118">
        <v>1.4821</v>
      </c>
      <c r="G3762" s="119">
        <v>30.33</v>
      </c>
      <c r="H3762" s="119">
        <v>44.95</v>
      </c>
    </row>
    <row r="3763" spans="1:8" ht="12.75" customHeight="1">
      <c r="B3763" s="103"/>
      <c r="C3763" s="103"/>
      <c r="D3763" s="103"/>
      <c r="E3763" s="103"/>
      <c r="F3763" s="408" t="s">
        <v>837</v>
      </c>
      <c r="G3763" s="408"/>
      <c r="H3763" s="120">
        <v>79.97</v>
      </c>
    </row>
    <row r="3764" spans="1:8" ht="12.75" customHeight="1">
      <c r="B3764" s="103"/>
      <c r="C3764" s="103"/>
      <c r="D3764" s="103"/>
      <c r="E3764" s="103"/>
      <c r="F3764" s="409" t="s">
        <v>585</v>
      </c>
      <c r="G3764" s="409"/>
      <c r="H3764" s="101">
        <v>3256.81</v>
      </c>
    </row>
    <row r="3765" spans="1:8">
      <c r="B3765" s="142"/>
      <c r="C3765" s="142"/>
      <c r="D3765" s="142"/>
      <c r="E3765" s="142"/>
      <c r="F3765" s="410"/>
      <c r="G3765" s="410"/>
      <c r="H3765" s="410"/>
    </row>
    <row r="3766" spans="1:8" s="245" customFormat="1" ht="12.75" customHeight="1">
      <c r="A3766" s="179" t="s">
        <v>3576</v>
      </c>
      <c r="B3766" s="179">
        <f>VLOOKUP(A3766,ORÇAMENTO!$A$15:$F$743,2,FALSE)</f>
        <v>102613</v>
      </c>
      <c r="C3766" s="404" t="str">
        <f>VLOOKUP(B3766,ORÇAMENTO!$B$15:$F$743,2,FALSE)</f>
        <v>CAIXA D´ÁGUA EM POLIÉSTER REFORÇADO COM FIBRA DE VIDRO, 1000 LITROS - FORNECIMENTO E INSTALAÇÃO. AF_06/2021</v>
      </c>
      <c r="D3766" s="405"/>
      <c r="E3766" s="405"/>
      <c r="F3766" s="405"/>
      <c r="G3766" s="406"/>
      <c r="H3766" s="121" t="str">
        <f>VLOOKUP(B3766,ORÇAMENTO!$B$15:$F$743,4,FALSE)</f>
        <v>UN</v>
      </c>
    </row>
    <row r="3767" spans="1:8">
      <c r="B3767" s="407" t="s">
        <v>820</v>
      </c>
      <c r="C3767" s="407"/>
      <c r="D3767" s="102" t="s">
        <v>806</v>
      </c>
      <c r="E3767" s="102" t="s">
        <v>807</v>
      </c>
      <c r="F3767" s="102" t="s">
        <v>808</v>
      </c>
      <c r="G3767" s="102" t="s">
        <v>809</v>
      </c>
      <c r="H3767" s="102" t="s">
        <v>810</v>
      </c>
    </row>
    <row r="3768" spans="1:8" ht="25.5">
      <c r="B3768" s="116" t="s">
        <v>3502</v>
      </c>
      <c r="C3768" s="117" t="s">
        <v>3503</v>
      </c>
      <c r="D3768" s="116" t="s">
        <v>125</v>
      </c>
      <c r="E3768" s="116" t="s">
        <v>150</v>
      </c>
      <c r="F3768" s="118">
        <v>1</v>
      </c>
      <c r="G3768" s="119">
        <v>604.11</v>
      </c>
      <c r="H3768" s="119">
        <v>604.11</v>
      </c>
    </row>
    <row r="3769" spans="1:8">
      <c r="B3769" s="103"/>
      <c r="C3769" s="103"/>
      <c r="D3769" s="103"/>
      <c r="E3769" s="103"/>
      <c r="F3769" s="408" t="s">
        <v>831</v>
      </c>
      <c r="G3769" s="408"/>
      <c r="H3769" s="120">
        <v>604.11</v>
      </c>
    </row>
    <row r="3770" spans="1:8" ht="12.75" customHeight="1">
      <c r="B3770" s="407" t="s">
        <v>834</v>
      </c>
      <c r="C3770" s="407"/>
      <c r="D3770" s="102" t="s">
        <v>806</v>
      </c>
      <c r="E3770" s="102" t="s">
        <v>807</v>
      </c>
      <c r="F3770" s="102" t="s">
        <v>808</v>
      </c>
      <c r="G3770" s="102" t="s">
        <v>809</v>
      </c>
      <c r="H3770" s="102" t="s">
        <v>810</v>
      </c>
    </row>
    <row r="3771" spans="1:8">
      <c r="B3771" s="116" t="s">
        <v>2116</v>
      </c>
      <c r="C3771" s="117" t="s">
        <v>838</v>
      </c>
      <c r="D3771" s="116" t="s">
        <v>125</v>
      </c>
      <c r="E3771" s="116" t="s">
        <v>127</v>
      </c>
      <c r="F3771" s="118">
        <v>0.1537</v>
      </c>
      <c r="G3771" s="119">
        <v>23.63</v>
      </c>
      <c r="H3771" s="119">
        <v>3.63</v>
      </c>
    </row>
    <row r="3772" spans="1:8">
      <c r="B3772" s="116" t="s">
        <v>2117</v>
      </c>
      <c r="C3772" s="117" t="s">
        <v>839</v>
      </c>
      <c r="D3772" s="116" t="s">
        <v>125</v>
      </c>
      <c r="E3772" s="116" t="s">
        <v>127</v>
      </c>
      <c r="F3772" s="118">
        <v>0.1537</v>
      </c>
      <c r="G3772" s="119">
        <v>30.33</v>
      </c>
      <c r="H3772" s="119">
        <v>4.66</v>
      </c>
    </row>
    <row r="3773" spans="1:8" ht="12.75" customHeight="1">
      <c r="B3773" s="103"/>
      <c r="C3773" s="103"/>
      <c r="D3773" s="103"/>
      <c r="E3773" s="103"/>
      <c r="F3773" s="408" t="s">
        <v>837</v>
      </c>
      <c r="G3773" s="408"/>
      <c r="H3773" s="120">
        <v>8.2899999999999991</v>
      </c>
    </row>
    <row r="3774" spans="1:8" ht="12.75" customHeight="1">
      <c r="B3774" s="103"/>
      <c r="C3774" s="103"/>
      <c r="D3774" s="103"/>
      <c r="E3774" s="103"/>
      <c r="F3774" s="409" t="s">
        <v>585</v>
      </c>
      <c r="G3774" s="409"/>
      <c r="H3774" s="101">
        <v>612.4</v>
      </c>
    </row>
    <row r="3775" spans="1:8">
      <c r="B3775" s="142"/>
      <c r="C3775" s="142"/>
      <c r="D3775" s="142"/>
      <c r="E3775" s="142"/>
      <c r="F3775" s="410"/>
      <c r="G3775" s="410"/>
      <c r="H3775" s="410"/>
    </row>
    <row r="3776" spans="1:8" s="245" customFormat="1" ht="12.75" customHeight="1">
      <c r="A3776" s="179" t="s">
        <v>441</v>
      </c>
      <c r="B3776" s="179">
        <f>VLOOKUP(A3776,ORÇAMENTO!$A$15:$F$743,2,FALSE)</f>
        <v>94792</v>
      </c>
      <c r="C3776" s="404" t="str">
        <f>VLOOKUP(B3776,ORÇAMENTO!$B$15:$F$743,2,FALSE)</f>
        <v>REGISTRO DE GAVETA BRUTO, LATÃO, ROSCÁVEL, 1", COM ACABAMENTO E CANOPLA CROMADOS - FORNECIMENTO E INSTALAÇÃO. AF_08/2021</v>
      </c>
      <c r="D3776" s="405"/>
      <c r="E3776" s="405"/>
      <c r="F3776" s="405"/>
      <c r="G3776" s="406"/>
      <c r="H3776" s="121" t="str">
        <f>VLOOKUP(B3776,ORÇAMENTO!$B$15:$F$743,4,FALSE)</f>
        <v>UN</v>
      </c>
    </row>
    <row r="3777" spans="1:8">
      <c r="B3777" s="407" t="s">
        <v>820</v>
      </c>
      <c r="C3777" s="407"/>
      <c r="D3777" s="102" t="s">
        <v>806</v>
      </c>
      <c r="E3777" s="102" t="s">
        <v>807</v>
      </c>
      <c r="F3777" s="102" t="s">
        <v>808</v>
      </c>
      <c r="G3777" s="102" t="s">
        <v>809</v>
      </c>
      <c r="H3777" s="102" t="s">
        <v>810</v>
      </c>
    </row>
    <row r="3778" spans="1:8">
      <c r="B3778" s="116" t="s">
        <v>2104</v>
      </c>
      <c r="C3778" s="117" t="s">
        <v>2105</v>
      </c>
      <c r="D3778" s="116" t="s">
        <v>125</v>
      </c>
      <c r="E3778" s="116" t="s">
        <v>150</v>
      </c>
      <c r="F3778" s="118">
        <v>1.32E-2</v>
      </c>
      <c r="G3778" s="119">
        <v>14.38</v>
      </c>
      <c r="H3778" s="119">
        <v>0.19</v>
      </c>
    </row>
    <row r="3779" spans="1:8">
      <c r="B3779" s="116" t="s">
        <v>2698</v>
      </c>
      <c r="C3779" s="117" t="s">
        <v>2699</v>
      </c>
      <c r="D3779" s="116" t="s">
        <v>125</v>
      </c>
      <c r="E3779" s="116" t="s">
        <v>150</v>
      </c>
      <c r="F3779" s="118">
        <v>1</v>
      </c>
      <c r="G3779" s="119">
        <v>121.74</v>
      </c>
      <c r="H3779" s="119">
        <v>121.74</v>
      </c>
    </row>
    <row r="3780" spans="1:8">
      <c r="B3780" s="103"/>
      <c r="C3780" s="103"/>
      <c r="D3780" s="103"/>
      <c r="E3780" s="103"/>
      <c r="F3780" s="408" t="s">
        <v>831</v>
      </c>
      <c r="G3780" s="408"/>
      <c r="H3780" s="120">
        <v>121.93</v>
      </c>
    </row>
    <row r="3781" spans="1:8" ht="12.75" customHeight="1">
      <c r="B3781" s="407" t="s">
        <v>834</v>
      </c>
      <c r="C3781" s="407"/>
      <c r="D3781" s="102" t="s">
        <v>806</v>
      </c>
      <c r="E3781" s="102" t="s">
        <v>807</v>
      </c>
      <c r="F3781" s="102" t="s">
        <v>808</v>
      </c>
      <c r="G3781" s="102" t="s">
        <v>809</v>
      </c>
      <c r="H3781" s="102" t="s">
        <v>810</v>
      </c>
    </row>
    <row r="3782" spans="1:8">
      <c r="B3782" s="116" t="s">
        <v>2116</v>
      </c>
      <c r="C3782" s="117" t="s">
        <v>838</v>
      </c>
      <c r="D3782" s="116" t="s">
        <v>125</v>
      </c>
      <c r="E3782" s="116" t="s">
        <v>127</v>
      </c>
      <c r="F3782" s="118">
        <v>0.25950000000000001</v>
      </c>
      <c r="G3782" s="119">
        <v>23.63</v>
      </c>
      <c r="H3782" s="119">
        <v>6.13</v>
      </c>
    </row>
    <row r="3783" spans="1:8">
      <c r="B3783" s="116" t="s">
        <v>2117</v>
      </c>
      <c r="C3783" s="117" t="s">
        <v>839</v>
      </c>
      <c r="D3783" s="116" t="s">
        <v>125</v>
      </c>
      <c r="E3783" s="116" t="s">
        <v>127</v>
      </c>
      <c r="F3783" s="118">
        <v>0.25950000000000001</v>
      </c>
      <c r="G3783" s="119">
        <v>30.33</v>
      </c>
      <c r="H3783" s="119">
        <v>7.87</v>
      </c>
    </row>
    <row r="3784" spans="1:8" ht="12.75" customHeight="1">
      <c r="B3784" s="103"/>
      <c r="C3784" s="103"/>
      <c r="D3784" s="103"/>
      <c r="E3784" s="103"/>
      <c r="F3784" s="408" t="s">
        <v>837</v>
      </c>
      <c r="G3784" s="408"/>
      <c r="H3784" s="120">
        <v>14</v>
      </c>
    </row>
    <row r="3785" spans="1:8" ht="12.75" customHeight="1">
      <c r="B3785" s="103"/>
      <c r="C3785" s="103"/>
      <c r="D3785" s="103"/>
      <c r="E3785" s="103"/>
      <c r="F3785" s="409" t="s">
        <v>585</v>
      </c>
      <c r="G3785" s="409"/>
      <c r="H3785" s="101">
        <v>135.91999999999999</v>
      </c>
    </row>
    <row r="3786" spans="1:8">
      <c r="B3786" s="142"/>
      <c r="C3786" s="142"/>
      <c r="D3786" s="142"/>
      <c r="E3786" s="142"/>
      <c r="F3786" s="410"/>
      <c r="G3786" s="410"/>
      <c r="H3786" s="410"/>
    </row>
    <row r="3787" spans="1:8" s="245" customFormat="1" ht="12.75" customHeight="1">
      <c r="A3787" s="179" t="s">
        <v>443</v>
      </c>
      <c r="B3787" s="179">
        <f>VLOOKUP(A3787,ORÇAMENTO!$A$15:$F$743,2,FALSE)</f>
        <v>94793</v>
      </c>
      <c r="C3787" s="404" t="str">
        <f>VLOOKUP(B3787,ORÇAMENTO!$B$15:$F$743,2,FALSE)</f>
        <v>REGISTRO DE GAVETA BRUTO, LATÃO, ROSCÁVEL, 1 1/4", COM ACABAMENTO E CANOPLA CROMADOS - FORNECIMENTO E INSTALAÇÃO. AF_08/2021</v>
      </c>
      <c r="D3787" s="405"/>
      <c r="E3787" s="405"/>
      <c r="F3787" s="405"/>
      <c r="G3787" s="406"/>
      <c r="H3787" s="121" t="str">
        <f>VLOOKUP(B3787,ORÇAMENTO!$B$15:$F$743,4,FALSE)</f>
        <v>UN</v>
      </c>
    </row>
    <row r="3788" spans="1:8">
      <c r="B3788" s="407" t="s">
        <v>820</v>
      </c>
      <c r="C3788" s="407"/>
      <c r="D3788" s="102" t="s">
        <v>806</v>
      </c>
      <c r="E3788" s="102" t="s">
        <v>807</v>
      </c>
      <c r="F3788" s="102" t="s">
        <v>808</v>
      </c>
      <c r="G3788" s="102" t="s">
        <v>809</v>
      </c>
      <c r="H3788" s="102" t="s">
        <v>810</v>
      </c>
    </row>
    <row r="3789" spans="1:8">
      <c r="B3789" s="116" t="s">
        <v>2104</v>
      </c>
      <c r="C3789" s="117" t="s">
        <v>2105</v>
      </c>
      <c r="D3789" s="116" t="s">
        <v>125</v>
      </c>
      <c r="E3789" s="116" t="s">
        <v>150</v>
      </c>
      <c r="F3789" s="118">
        <v>1.6799999999999999E-2</v>
      </c>
      <c r="G3789" s="119">
        <v>14.38</v>
      </c>
      <c r="H3789" s="119">
        <v>0.24</v>
      </c>
    </row>
    <row r="3790" spans="1:8">
      <c r="B3790" s="116" t="s">
        <v>2700</v>
      </c>
      <c r="C3790" s="117" t="s">
        <v>2701</v>
      </c>
      <c r="D3790" s="116" t="s">
        <v>125</v>
      </c>
      <c r="E3790" s="116" t="s">
        <v>150</v>
      </c>
      <c r="F3790" s="118">
        <v>1</v>
      </c>
      <c r="G3790" s="119">
        <v>169.26</v>
      </c>
      <c r="H3790" s="119">
        <v>169.26</v>
      </c>
    </row>
    <row r="3791" spans="1:8">
      <c r="B3791" s="103"/>
      <c r="C3791" s="103"/>
      <c r="D3791" s="103"/>
      <c r="E3791" s="103"/>
      <c r="F3791" s="408" t="s">
        <v>831</v>
      </c>
      <c r="G3791" s="408"/>
      <c r="H3791" s="120">
        <v>169.5</v>
      </c>
    </row>
    <row r="3792" spans="1:8" ht="12.75" customHeight="1">
      <c r="B3792" s="407" t="s">
        <v>834</v>
      </c>
      <c r="C3792" s="407"/>
      <c r="D3792" s="102" t="s">
        <v>806</v>
      </c>
      <c r="E3792" s="102" t="s">
        <v>807</v>
      </c>
      <c r="F3792" s="102" t="s">
        <v>808</v>
      </c>
      <c r="G3792" s="102" t="s">
        <v>809</v>
      </c>
      <c r="H3792" s="102" t="s">
        <v>810</v>
      </c>
    </row>
    <row r="3793" spans="1:8">
      <c r="B3793" s="116" t="s">
        <v>2116</v>
      </c>
      <c r="C3793" s="117" t="s">
        <v>838</v>
      </c>
      <c r="D3793" s="116" t="s">
        <v>125</v>
      </c>
      <c r="E3793" s="116" t="s">
        <v>127</v>
      </c>
      <c r="F3793" s="118">
        <v>0.31309999999999999</v>
      </c>
      <c r="G3793" s="119">
        <v>23.63</v>
      </c>
      <c r="H3793" s="119">
        <v>7.4</v>
      </c>
    </row>
    <row r="3794" spans="1:8">
      <c r="B3794" s="116" t="s">
        <v>2117</v>
      </c>
      <c r="C3794" s="117" t="s">
        <v>839</v>
      </c>
      <c r="D3794" s="116" t="s">
        <v>125</v>
      </c>
      <c r="E3794" s="116" t="s">
        <v>127</v>
      </c>
      <c r="F3794" s="118">
        <v>0.31309999999999999</v>
      </c>
      <c r="G3794" s="119">
        <v>30.33</v>
      </c>
      <c r="H3794" s="119">
        <v>9.5</v>
      </c>
    </row>
    <row r="3795" spans="1:8" ht="12.75" customHeight="1">
      <c r="B3795" s="103"/>
      <c r="C3795" s="103"/>
      <c r="D3795" s="103"/>
      <c r="E3795" s="103"/>
      <c r="F3795" s="408" t="s">
        <v>837</v>
      </c>
      <c r="G3795" s="408"/>
      <c r="H3795" s="120">
        <v>16.899999999999999</v>
      </c>
    </row>
    <row r="3796" spans="1:8" ht="12.75" customHeight="1">
      <c r="B3796" s="103"/>
      <c r="C3796" s="103"/>
      <c r="D3796" s="103"/>
      <c r="E3796" s="103"/>
      <c r="F3796" s="409" t="s">
        <v>585</v>
      </c>
      <c r="G3796" s="409"/>
      <c r="H3796" s="101">
        <v>186.38</v>
      </c>
    </row>
    <row r="3797" spans="1:8">
      <c r="B3797" s="142"/>
      <c r="C3797" s="142"/>
      <c r="D3797" s="142"/>
      <c r="E3797" s="142"/>
      <c r="F3797" s="410"/>
      <c r="G3797" s="410"/>
      <c r="H3797" s="410"/>
    </row>
    <row r="3798" spans="1:8" s="245" customFormat="1" ht="12.75" customHeight="1">
      <c r="A3798" s="179" t="s">
        <v>444</v>
      </c>
      <c r="B3798" s="179">
        <f>VLOOKUP(A3798,ORÇAMENTO!$A$15:$F$743,2,FALSE)</f>
        <v>94490</v>
      </c>
      <c r="C3798" s="404" t="str">
        <f>VLOOKUP(B3798,ORÇAMENTO!$B$15:$F$743,2,FALSE)</f>
        <v>REGISTRO DE ESFERA, PVC, SOLDÁVEL, COM VOLANTE, DN 32 MM - FORNECIMENTO E INSTALAÇÃO. AF_08/2021</v>
      </c>
      <c r="D3798" s="405"/>
      <c r="E3798" s="405"/>
      <c r="F3798" s="405"/>
      <c r="G3798" s="406"/>
      <c r="H3798" s="121" t="str">
        <f>VLOOKUP(B3798,ORÇAMENTO!$B$15:$F$743,4,FALSE)</f>
        <v>UN</v>
      </c>
    </row>
    <row r="3799" spans="1:8">
      <c r="B3799" s="407" t="s">
        <v>820</v>
      </c>
      <c r="C3799" s="407"/>
      <c r="D3799" s="102" t="s">
        <v>806</v>
      </c>
      <c r="E3799" s="102" t="s">
        <v>807</v>
      </c>
      <c r="F3799" s="102" t="s">
        <v>808</v>
      </c>
      <c r="G3799" s="102" t="s">
        <v>809</v>
      </c>
      <c r="H3799" s="102" t="s">
        <v>810</v>
      </c>
    </row>
    <row r="3800" spans="1:8">
      <c r="B3800" s="116" t="s">
        <v>2702</v>
      </c>
      <c r="C3800" s="117" t="s">
        <v>2703</v>
      </c>
      <c r="D3800" s="116" t="s">
        <v>125</v>
      </c>
      <c r="E3800" s="116" t="s">
        <v>150</v>
      </c>
      <c r="F3800" s="118">
        <v>0.04</v>
      </c>
      <c r="G3800" s="119">
        <v>21.37</v>
      </c>
      <c r="H3800" s="119">
        <v>0.85</v>
      </c>
    </row>
    <row r="3801" spans="1:8">
      <c r="B3801" s="116" t="s">
        <v>925</v>
      </c>
      <c r="C3801" s="117" t="s">
        <v>926</v>
      </c>
      <c r="D3801" s="116" t="s">
        <v>125</v>
      </c>
      <c r="E3801" s="116" t="s">
        <v>150</v>
      </c>
      <c r="F3801" s="118">
        <v>8.0000000000000002E-3</v>
      </c>
      <c r="G3801" s="119">
        <v>2.5099999999999998</v>
      </c>
      <c r="H3801" s="119">
        <v>0.02</v>
      </c>
    </row>
    <row r="3802" spans="1:8">
      <c r="B3802" s="116" t="s">
        <v>2704</v>
      </c>
      <c r="C3802" s="117" t="s">
        <v>2705</v>
      </c>
      <c r="D3802" s="116" t="s">
        <v>125</v>
      </c>
      <c r="E3802" s="116" t="s">
        <v>150</v>
      </c>
      <c r="F3802" s="118">
        <v>1</v>
      </c>
      <c r="G3802" s="119">
        <v>47.82</v>
      </c>
      <c r="H3802" s="119">
        <v>47.82</v>
      </c>
    </row>
    <row r="3803" spans="1:8">
      <c r="B3803" s="116" t="s">
        <v>2442</v>
      </c>
      <c r="C3803" s="117" t="s">
        <v>2443</v>
      </c>
      <c r="D3803" s="116" t="s">
        <v>125</v>
      </c>
      <c r="E3803" s="116" t="s">
        <v>150</v>
      </c>
      <c r="F3803" s="118">
        <v>9.4999999999999998E-3</v>
      </c>
      <c r="G3803" s="119">
        <v>74.180000000000007</v>
      </c>
      <c r="H3803" s="119">
        <v>0.7</v>
      </c>
    </row>
    <row r="3804" spans="1:8">
      <c r="B3804" s="103"/>
      <c r="C3804" s="103"/>
      <c r="D3804" s="103"/>
      <c r="E3804" s="103"/>
      <c r="F3804" s="408" t="s">
        <v>831</v>
      </c>
      <c r="G3804" s="408"/>
      <c r="H3804" s="120">
        <v>49.39</v>
      </c>
    </row>
    <row r="3805" spans="1:8" ht="12.75" customHeight="1">
      <c r="B3805" s="407" t="s">
        <v>834</v>
      </c>
      <c r="C3805" s="407"/>
      <c r="D3805" s="102" t="s">
        <v>806</v>
      </c>
      <c r="E3805" s="102" t="s">
        <v>807</v>
      </c>
      <c r="F3805" s="102" t="s">
        <v>808</v>
      </c>
      <c r="G3805" s="102" t="s">
        <v>809</v>
      </c>
      <c r="H3805" s="102" t="s">
        <v>810</v>
      </c>
    </row>
    <row r="3806" spans="1:8">
      <c r="B3806" s="116" t="s">
        <v>2116</v>
      </c>
      <c r="C3806" s="117" t="s">
        <v>838</v>
      </c>
      <c r="D3806" s="116" t="s">
        <v>125</v>
      </c>
      <c r="E3806" s="116" t="s">
        <v>127</v>
      </c>
      <c r="F3806" s="118">
        <v>7.9500000000000001E-2</v>
      </c>
      <c r="G3806" s="119">
        <v>23.63</v>
      </c>
      <c r="H3806" s="119">
        <v>1.88</v>
      </c>
    </row>
    <row r="3807" spans="1:8">
      <c r="B3807" s="116" t="s">
        <v>2117</v>
      </c>
      <c r="C3807" s="117" t="s">
        <v>839</v>
      </c>
      <c r="D3807" s="116" t="s">
        <v>125</v>
      </c>
      <c r="E3807" s="116" t="s">
        <v>127</v>
      </c>
      <c r="F3807" s="118">
        <v>7.9500000000000001E-2</v>
      </c>
      <c r="G3807" s="119">
        <v>30.33</v>
      </c>
      <c r="H3807" s="119">
        <v>2.41</v>
      </c>
    </row>
    <row r="3808" spans="1:8" ht="12.75" customHeight="1">
      <c r="B3808" s="103"/>
      <c r="C3808" s="103"/>
      <c r="D3808" s="103"/>
      <c r="E3808" s="103"/>
      <c r="F3808" s="408" t="s">
        <v>837</v>
      </c>
      <c r="G3808" s="408"/>
      <c r="H3808" s="120">
        <v>4.29</v>
      </c>
    </row>
    <row r="3809" spans="1:8" ht="12.75" customHeight="1">
      <c r="B3809" s="103"/>
      <c r="C3809" s="103"/>
      <c r="D3809" s="103"/>
      <c r="E3809" s="103"/>
      <c r="F3809" s="409" t="s">
        <v>585</v>
      </c>
      <c r="G3809" s="409"/>
      <c r="H3809" s="101">
        <v>53.67</v>
      </c>
    </row>
    <row r="3810" spans="1:8">
      <c r="B3810" s="142"/>
      <c r="C3810" s="142"/>
      <c r="D3810" s="142"/>
      <c r="E3810" s="142"/>
      <c r="F3810" s="410"/>
      <c r="G3810" s="410"/>
      <c r="H3810" s="410"/>
    </row>
    <row r="3811" spans="1:8" s="245" customFormat="1" ht="12.75" customHeight="1">
      <c r="A3811" s="179" t="s">
        <v>446</v>
      </c>
      <c r="B3811" s="179">
        <f>VLOOKUP(A3811,ORÇAMENTO!$A$15:$F$743,2,FALSE)</f>
        <v>94491</v>
      </c>
      <c r="C3811" s="404" t="str">
        <f>VLOOKUP(B3811,ORÇAMENTO!$B$15:$F$743,2,FALSE)</f>
        <v>REGISTRO DE ESFERA, PVC, SOLDÁVEL, COM VOLANTE, DN 40 MM - FORNECIMENTO E INSTALAÇÃO. AF_08/2021</v>
      </c>
      <c r="D3811" s="405"/>
      <c r="E3811" s="405"/>
      <c r="F3811" s="405"/>
      <c r="G3811" s="406"/>
      <c r="H3811" s="121" t="str">
        <f>VLOOKUP(B3811,ORÇAMENTO!$B$15:$F$743,4,FALSE)</f>
        <v>UN</v>
      </c>
    </row>
    <row r="3812" spans="1:8">
      <c r="B3812" s="407" t="s">
        <v>820</v>
      </c>
      <c r="C3812" s="407"/>
      <c r="D3812" s="102" t="s">
        <v>806</v>
      </c>
      <c r="E3812" s="102" t="s">
        <v>807</v>
      </c>
      <c r="F3812" s="102" t="s">
        <v>808</v>
      </c>
      <c r="G3812" s="102" t="s">
        <v>809</v>
      </c>
      <c r="H3812" s="102" t="s">
        <v>810</v>
      </c>
    </row>
    <row r="3813" spans="1:8">
      <c r="B3813" s="116" t="s">
        <v>2702</v>
      </c>
      <c r="C3813" s="117" t="s">
        <v>2703</v>
      </c>
      <c r="D3813" s="116" t="s">
        <v>125</v>
      </c>
      <c r="E3813" s="116" t="s">
        <v>150</v>
      </c>
      <c r="F3813" s="118">
        <v>7.1400000000000005E-2</v>
      </c>
      <c r="G3813" s="119">
        <v>21.37</v>
      </c>
      <c r="H3813" s="119">
        <v>1.53</v>
      </c>
    </row>
    <row r="3814" spans="1:8">
      <c r="B3814" s="116" t="s">
        <v>925</v>
      </c>
      <c r="C3814" s="117" t="s">
        <v>926</v>
      </c>
      <c r="D3814" s="116" t="s">
        <v>125</v>
      </c>
      <c r="E3814" s="116" t="s">
        <v>150</v>
      </c>
      <c r="F3814" s="118">
        <v>1.14E-2</v>
      </c>
      <c r="G3814" s="119">
        <v>2.5099999999999998</v>
      </c>
      <c r="H3814" s="119">
        <v>0.03</v>
      </c>
    </row>
    <row r="3815" spans="1:8">
      <c r="B3815" s="116" t="s">
        <v>2706</v>
      </c>
      <c r="C3815" s="117" t="s">
        <v>2707</v>
      </c>
      <c r="D3815" s="116" t="s">
        <v>125</v>
      </c>
      <c r="E3815" s="116" t="s">
        <v>150</v>
      </c>
      <c r="F3815" s="118">
        <v>1</v>
      </c>
      <c r="G3815" s="119">
        <v>63.95</v>
      </c>
      <c r="H3815" s="119">
        <v>63.95</v>
      </c>
    </row>
    <row r="3816" spans="1:8">
      <c r="B3816" s="116" t="s">
        <v>2442</v>
      </c>
      <c r="C3816" s="117" t="s">
        <v>2443</v>
      </c>
      <c r="D3816" s="116" t="s">
        <v>125</v>
      </c>
      <c r="E3816" s="116" t="s">
        <v>150</v>
      </c>
      <c r="F3816" s="118">
        <v>1.7999999999999999E-2</v>
      </c>
      <c r="G3816" s="119">
        <v>74.180000000000007</v>
      </c>
      <c r="H3816" s="119">
        <v>1.34</v>
      </c>
    </row>
    <row r="3817" spans="1:8">
      <c r="B3817" s="103"/>
      <c r="C3817" s="103"/>
      <c r="D3817" s="103"/>
      <c r="E3817" s="103"/>
      <c r="F3817" s="408" t="s">
        <v>831</v>
      </c>
      <c r="G3817" s="408"/>
      <c r="H3817" s="120">
        <v>66.849999999999994</v>
      </c>
    </row>
    <row r="3818" spans="1:8" ht="12.75" customHeight="1">
      <c r="B3818" s="407" t="s">
        <v>834</v>
      </c>
      <c r="C3818" s="407"/>
      <c r="D3818" s="102" t="s">
        <v>806</v>
      </c>
      <c r="E3818" s="102" t="s">
        <v>807</v>
      </c>
      <c r="F3818" s="102" t="s">
        <v>808</v>
      </c>
      <c r="G3818" s="102" t="s">
        <v>809</v>
      </c>
      <c r="H3818" s="102" t="s">
        <v>810</v>
      </c>
    </row>
    <row r="3819" spans="1:8">
      <c r="B3819" s="116" t="s">
        <v>2116</v>
      </c>
      <c r="C3819" s="117" t="s">
        <v>838</v>
      </c>
      <c r="D3819" s="116" t="s">
        <v>125</v>
      </c>
      <c r="E3819" s="116" t="s">
        <v>127</v>
      </c>
      <c r="F3819" s="118">
        <v>0.1133</v>
      </c>
      <c r="G3819" s="119">
        <v>23.63</v>
      </c>
      <c r="H3819" s="119">
        <v>2.68</v>
      </c>
    </row>
    <row r="3820" spans="1:8">
      <c r="B3820" s="116" t="s">
        <v>2117</v>
      </c>
      <c r="C3820" s="117" t="s">
        <v>839</v>
      </c>
      <c r="D3820" s="116" t="s">
        <v>125</v>
      </c>
      <c r="E3820" s="116" t="s">
        <v>127</v>
      </c>
      <c r="F3820" s="118">
        <v>0.1133</v>
      </c>
      <c r="G3820" s="119">
        <v>30.33</v>
      </c>
      <c r="H3820" s="119">
        <v>3.44</v>
      </c>
    </row>
    <row r="3821" spans="1:8" ht="12.75" customHeight="1">
      <c r="B3821" s="103"/>
      <c r="C3821" s="103"/>
      <c r="D3821" s="103"/>
      <c r="E3821" s="103"/>
      <c r="F3821" s="408" t="s">
        <v>837</v>
      </c>
      <c r="G3821" s="408"/>
      <c r="H3821" s="120">
        <v>6.12</v>
      </c>
    </row>
    <row r="3822" spans="1:8" ht="12.75" customHeight="1">
      <c r="B3822" s="103"/>
      <c r="C3822" s="103"/>
      <c r="D3822" s="103"/>
      <c r="E3822" s="103"/>
      <c r="F3822" s="409" t="s">
        <v>585</v>
      </c>
      <c r="G3822" s="409"/>
      <c r="H3822" s="101">
        <v>72.92</v>
      </c>
    </row>
    <row r="3823" spans="1:8">
      <c r="B3823" s="142"/>
      <c r="C3823" s="142"/>
      <c r="D3823" s="142"/>
      <c r="E3823" s="142"/>
      <c r="F3823" s="410"/>
      <c r="G3823" s="410"/>
      <c r="H3823" s="410"/>
    </row>
    <row r="3824" spans="1:8" s="245" customFormat="1" ht="12.75" customHeight="1">
      <c r="A3824" s="179" t="s">
        <v>448</v>
      </c>
      <c r="B3824" s="179">
        <f>VLOOKUP(A3824,ORÇAMENTO!$A$15:$F$743,2,FALSE)</f>
        <v>94492</v>
      </c>
      <c r="C3824" s="404" t="str">
        <f>VLOOKUP(B3824,ORÇAMENTO!$B$15:$F$743,2,FALSE)</f>
        <v>REGISTRO DE ESFERA, PVC, SOLDÁVEL, COM VOLANTE, DN 50 MM - FORNECIMENTO E INSTALAÇÃO. AF_08/2021</v>
      </c>
      <c r="D3824" s="405"/>
      <c r="E3824" s="405"/>
      <c r="F3824" s="405"/>
      <c r="G3824" s="406"/>
      <c r="H3824" s="121" t="str">
        <f>VLOOKUP(B3824,ORÇAMENTO!$B$15:$F$743,4,FALSE)</f>
        <v>UN</v>
      </c>
    </row>
    <row r="3825" spans="1:8">
      <c r="B3825" s="407" t="s">
        <v>820</v>
      </c>
      <c r="C3825" s="407"/>
      <c r="D3825" s="102" t="s">
        <v>806</v>
      </c>
      <c r="E3825" s="102" t="s">
        <v>807</v>
      </c>
      <c r="F3825" s="102" t="s">
        <v>808</v>
      </c>
      <c r="G3825" s="102" t="s">
        <v>809</v>
      </c>
      <c r="H3825" s="102" t="s">
        <v>810</v>
      </c>
    </row>
    <row r="3826" spans="1:8">
      <c r="B3826" s="116" t="s">
        <v>2702</v>
      </c>
      <c r="C3826" s="117" t="s">
        <v>2703</v>
      </c>
      <c r="D3826" s="116" t="s">
        <v>125</v>
      </c>
      <c r="E3826" s="116" t="s">
        <v>150</v>
      </c>
      <c r="F3826" s="118">
        <v>7.1400000000000005E-2</v>
      </c>
      <c r="G3826" s="119">
        <v>21.37</v>
      </c>
      <c r="H3826" s="119">
        <v>1.53</v>
      </c>
    </row>
    <row r="3827" spans="1:8">
      <c r="B3827" s="116" t="s">
        <v>925</v>
      </c>
      <c r="C3827" s="117" t="s">
        <v>926</v>
      </c>
      <c r="D3827" s="116" t="s">
        <v>125</v>
      </c>
      <c r="E3827" s="116" t="s">
        <v>150</v>
      </c>
      <c r="F3827" s="118">
        <v>1.14E-2</v>
      </c>
      <c r="G3827" s="119">
        <v>2.5099999999999998</v>
      </c>
      <c r="H3827" s="119">
        <v>0.03</v>
      </c>
    </row>
    <row r="3828" spans="1:8">
      <c r="B3828" s="116" t="s">
        <v>2708</v>
      </c>
      <c r="C3828" s="117" t="s">
        <v>2709</v>
      </c>
      <c r="D3828" s="116" t="s">
        <v>125</v>
      </c>
      <c r="E3828" s="116" t="s">
        <v>150</v>
      </c>
      <c r="F3828" s="118">
        <v>1</v>
      </c>
      <c r="G3828" s="119">
        <v>66.05</v>
      </c>
      <c r="H3828" s="119">
        <v>66.05</v>
      </c>
    </row>
    <row r="3829" spans="1:8">
      <c r="B3829" s="116" t="s">
        <v>2442</v>
      </c>
      <c r="C3829" s="117" t="s">
        <v>2443</v>
      </c>
      <c r="D3829" s="116" t="s">
        <v>125</v>
      </c>
      <c r="E3829" s="116" t="s">
        <v>150</v>
      </c>
      <c r="F3829" s="118">
        <v>1.7999999999999999E-2</v>
      </c>
      <c r="G3829" s="119">
        <v>74.180000000000007</v>
      </c>
      <c r="H3829" s="119">
        <v>1.34</v>
      </c>
    </row>
    <row r="3830" spans="1:8">
      <c r="B3830" s="103"/>
      <c r="C3830" s="103"/>
      <c r="D3830" s="103"/>
      <c r="E3830" s="103"/>
      <c r="F3830" s="408" t="s">
        <v>831</v>
      </c>
      <c r="G3830" s="408"/>
      <c r="H3830" s="120">
        <v>68.95</v>
      </c>
    </row>
    <row r="3831" spans="1:8" ht="12.75" customHeight="1">
      <c r="B3831" s="407" t="s">
        <v>834</v>
      </c>
      <c r="C3831" s="407"/>
      <c r="D3831" s="102" t="s">
        <v>806</v>
      </c>
      <c r="E3831" s="102" t="s">
        <v>807</v>
      </c>
      <c r="F3831" s="102" t="s">
        <v>808</v>
      </c>
      <c r="G3831" s="102" t="s">
        <v>809</v>
      </c>
      <c r="H3831" s="102" t="s">
        <v>810</v>
      </c>
    </row>
    <row r="3832" spans="1:8">
      <c r="B3832" s="116" t="s">
        <v>2116</v>
      </c>
      <c r="C3832" s="117" t="s">
        <v>838</v>
      </c>
      <c r="D3832" s="116" t="s">
        <v>125</v>
      </c>
      <c r="E3832" s="116" t="s">
        <v>127</v>
      </c>
      <c r="F3832" s="118">
        <v>0.1133</v>
      </c>
      <c r="G3832" s="119">
        <v>23.63</v>
      </c>
      <c r="H3832" s="119">
        <v>2.68</v>
      </c>
    </row>
    <row r="3833" spans="1:8">
      <c r="B3833" s="116" t="s">
        <v>2117</v>
      </c>
      <c r="C3833" s="117" t="s">
        <v>839</v>
      </c>
      <c r="D3833" s="116" t="s">
        <v>125</v>
      </c>
      <c r="E3833" s="116" t="s">
        <v>127</v>
      </c>
      <c r="F3833" s="118">
        <v>0.1133</v>
      </c>
      <c r="G3833" s="119">
        <v>30.33</v>
      </c>
      <c r="H3833" s="119">
        <v>3.44</v>
      </c>
    </row>
    <row r="3834" spans="1:8" ht="12.75" customHeight="1">
      <c r="B3834" s="103"/>
      <c r="C3834" s="103"/>
      <c r="D3834" s="103"/>
      <c r="E3834" s="103"/>
      <c r="F3834" s="408" t="s">
        <v>837</v>
      </c>
      <c r="G3834" s="408"/>
      <c r="H3834" s="120">
        <v>6.12</v>
      </c>
    </row>
    <row r="3835" spans="1:8" ht="12.75" customHeight="1">
      <c r="B3835" s="103"/>
      <c r="C3835" s="103"/>
      <c r="D3835" s="103"/>
      <c r="E3835" s="103"/>
      <c r="F3835" s="409" t="s">
        <v>585</v>
      </c>
      <c r="G3835" s="409"/>
      <c r="H3835" s="101">
        <v>75.02</v>
      </c>
    </row>
    <row r="3836" spans="1:8">
      <c r="B3836" s="142"/>
      <c r="C3836" s="142"/>
      <c r="D3836" s="142"/>
      <c r="E3836" s="142"/>
      <c r="F3836" s="410"/>
      <c r="G3836" s="410"/>
      <c r="H3836" s="410"/>
    </row>
    <row r="3837" spans="1:8" s="245" customFormat="1" ht="12.75" customHeight="1">
      <c r="A3837" s="179" t="s">
        <v>450</v>
      </c>
      <c r="B3837" s="179">
        <f>VLOOKUP(A3837,ORÇAMENTO!$A$15:$F$743,2,FALSE)</f>
        <v>99622</v>
      </c>
      <c r="C3837" s="404" t="str">
        <f>VLOOKUP(B3837,ORÇAMENTO!$B$15:$F$743,2,FALSE)</f>
        <v>VÁLVULA DE RETENÇÃO HORIZONTAL, DE BRONZE, ROSCÁVEL, 1 1/2" - FORNECIMENTO E INSTALAÇÃO. AF_08/2021</v>
      </c>
      <c r="D3837" s="405"/>
      <c r="E3837" s="405"/>
      <c r="F3837" s="405"/>
      <c r="G3837" s="406"/>
      <c r="H3837" s="121" t="str">
        <f>VLOOKUP(B3837,ORÇAMENTO!$B$15:$F$743,4,FALSE)</f>
        <v>UN</v>
      </c>
    </row>
    <row r="3838" spans="1:8">
      <c r="B3838" s="407" t="s">
        <v>820</v>
      </c>
      <c r="C3838" s="407"/>
      <c r="D3838" s="102" t="s">
        <v>806</v>
      </c>
      <c r="E3838" s="102" t="s">
        <v>807</v>
      </c>
      <c r="F3838" s="102" t="s">
        <v>808</v>
      </c>
      <c r="G3838" s="102" t="s">
        <v>809</v>
      </c>
      <c r="H3838" s="102" t="s">
        <v>810</v>
      </c>
    </row>
    <row r="3839" spans="1:8">
      <c r="B3839" s="116" t="s">
        <v>2104</v>
      </c>
      <c r="C3839" s="117" t="s">
        <v>2105</v>
      </c>
      <c r="D3839" s="116" t="s">
        <v>125</v>
      </c>
      <c r="E3839" s="116" t="s">
        <v>150</v>
      </c>
      <c r="F3839" s="118">
        <v>1.9199999999999998E-2</v>
      </c>
      <c r="G3839" s="119">
        <v>14.38</v>
      </c>
      <c r="H3839" s="119">
        <v>0.28000000000000003</v>
      </c>
    </row>
    <row r="3840" spans="1:8" ht="25.5">
      <c r="B3840" s="116" t="s">
        <v>2710</v>
      </c>
      <c r="C3840" s="117" t="s">
        <v>2711</v>
      </c>
      <c r="D3840" s="116" t="s">
        <v>125</v>
      </c>
      <c r="E3840" s="116" t="s">
        <v>150</v>
      </c>
      <c r="F3840" s="118">
        <v>1</v>
      </c>
      <c r="G3840" s="119">
        <v>266</v>
      </c>
      <c r="H3840" s="119">
        <v>266</v>
      </c>
    </row>
    <row r="3841" spans="1:8">
      <c r="B3841" s="103"/>
      <c r="C3841" s="103"/>
      <c r="D3841" s="103"/>
      <c r="E3841" s="103"/>
      <c r="F3841" s="408" t="s">
        <v>831</v>
      </c>
      <c r="G3841" s="408"/>
      <c r="H3841" s="120">
        <v>266.27999999999997</v>
      </c>
    </row>
    <row r="3842" spans="1:8" ht="12.75" customHeight="1">
      <c r="B3842" s="407" t="s">
        <v>834</v>
      </c>
      <c r="C3842" s="407"/>
      <c r="D3842" s="102" t="s">
        <v>806</v>
      </c>
      <c r="E3842" s="102" t="s">
        <v>807</v>
      </c>
      <c r="F3842" s="102" t="s">
        <v>808</v>
      </c>
      <c r="G3842" s="102" t="s">
        <v>809</v>
      </c>
      <c r="H3842" s="102" t="s">
        <v>810</v>
      </c>
    </row>
    <row r="3843" spans="1:8">
      <c r="B3843" s="116" t="s">
        <v>2116</v>
      </c>
      <c r="C3843" s="117" t="s">
        <v>838</v>
      </c>
      <c r="D3843" s="116" t="s">
        <v>125</v>
      </c>
      <c r="E3843" s="116" t="s">
        <v>127</v>
      </c>
      <c r="F3843" s="118">
        <v>0.26329999999999998</v>
      </c>
      <c r="G3843" s="119">
        <v>23.63</v>
      </c>
      <c r="H3843" s="119">
        <v>6.22</v>
      </c>
    </row>
    <row r="3844" spans="1:8">
      <c r="B3844" s="116" t="s">
        <v>2117</v>
      </c>
      <c r="C3844" s="117" t="s">
        <v>839</v>
      </c>
      <c r="D3844" s="116" t="s">
        <v>125</v>
      </c>
      <c r="E3844" s="116" t="s">
        <v>127</v>
      </c>
      <c r="F3844" s="118">
        <v>0.26329999999999998</v>
      </c>
      <c r="G3844" s="119">
        <v>30.33</v>
      </c>
      <c r="H3844" s="119">
        <v>7.99</v>
      </c>
    </row>
    <row r="3845" spans="1:8" ht="12.75" customHeight="1">
      <c r="B3845" s="103"/>
      <c r="C3845" s="103"/>
      <c r="D3845" s="103"/>
      <c r="E3845" s="103"/>
      <c r="F3845" s="408" t="s">
        <v>837</v>
      </c>
      <c r="G3845" s="408"/>
      <c r="H3845" s="120">
        <v>14.21</v>
      </c>
    </row>
    <row r="3846" spans="1:8" ht="12.75" customHeight="1">
      <c r="B3846" s="103"/>
      <c r="C3846" s="103"/>
      <c r="D3846" s="103"/>
      <c r="E3846" s="103"/>
      <c r="F3846" s="409" t="s">
        <v>585</v>
      </c>
      <c r="G3846" s="409"/>
      <c r="H3846" s="101">
        <v>280.47000000000003</v>
      </c>
    </row>
    <row r="3847" spans="1:8">
      <c r="B3847" s="142"/>
      <c r="C3847" s="142"/>
      <c r="D3847" s="142"/>
      <c r="E3847" s="142"/>
      <c r="F3847" s="410"/>
      <c r="G3847" s="410"/>
      <c r="H3847" s="410"/>
    </row>
    <row r="3848" spans="1:8" s="245" customFormat="1" ht="12.75" customHeight="1">
      <c r="A3848" s="179" t="s">
        <v>2916</v>
      </c>
      <c r="B3848" s="179">
        <f>VLOOKUP(A3848,ORÇAMENTO!$A$15:$F$743,2,FALSE)</f>
        <v>89985</v>
      </c>
      <c r="C3848" s="404" t="str">
        <f>VLOOKUP(B3848,ORÇAMENTO!$B$15:$F$743,2,FALSE)</f>
        <v>REGISTRO DE PRESSÃO BRUTO, LATÃO, ROSCÁVEL, 3/4", COM ACABAMENTO E CANOPLA CROMADOS - FORNECIMENTO E INSTALAÇÃO. AF_08/2021</v>
      </c>
      <c r="D3848" s="405"/>
      <c r="E3848" s="405"/>
      <c r="F3848" s="405"/>
      <c r="G3848" s="406"/>
      <c r="H3848" s="121" t="str">
        <f>VLOOKUP(B3848,ORÇAMENTO!$B$15:$F$743,4,FALSE)</f>
        <v>UN</v>
      </c>
    </row>
    <row r="3849" spans="1:8">
      <c r="B3849" s="407" t="s">
        <v>820</v>
      </c>
      <c r="C3849" s="407"/>
      <c r="D3849" s="102" t="s">
        <v>806</v>
      </c>
      <c r="E3849" s="102" t="s">
        <v>807</v>
      </c>
      <c r="F3849" s="102" t="s">
        <v>808</v>
      </c>
      <c r="G3849" s="102" t="s">
        <v>809</v>
      </c>
      <c r="H3849" s="102" t="s">
        <v>810</v>
      </c>
    </row>
    <row r="3850" spans="1:8">
      <c r="B3850" s="116" t="s">
        <v>2104</v>
      </c>
      <c r="C3850" s="117" t="s">
        <v>2105</v>
      </c>
      <c r="D3850" s="116" t="s">
        <v>125</v>
      </c>
      <c r="E3850" s="116" t="s">
        <v>150</v>
      </c>
      <c r="F3850" s="118">
        <v>1.06E-2</v>
      </c>
      <c r="G3850" s="119">
        <v>14.38</v>
      </c>
      <c r="H3850" s="119">
        <v>0.15</v>
      </c>
    </row>
    <row r="3851" spans="1:8">
      <c r="B3851" s="116" t="s">
        <v>2941</v>
      </c>
      <c r="C3851" s="117" t="s">
        <v>2942</v>
      </c>
      <c r="D3851" s="116" t="s">
        <v>125</v>
      </c>
      <c r="E3851" s="116" t="s">
        <v>150</v>
      </c>
      <c r="F3851" s="118">
        <v>1</v>
      </c>
      <c r="G3851" s="119">
        <v>93.8</v>
      </c>
      <c r="H3851" s="119">
        <v>93.8</v>
      </c>
    </row>
    <row r="3852" spans="1:8">
      <c r="B3852" s="103"/>
      <c r="C3852" s="103"/>
      <c r="D3852" s="103"/>
      <c r="E3852" s="103"/>
      <c r="F3852" s="408" t="s">
        <v>831</v>
      </c>
      <c r="G3852" s="408"/>
      <c r="H3852" s="120">
        <v>93.95</v>
      </c>
    </row>
    <row r="3853" spans="1:8" ht="12.75" customHeight="1">
      <c r="B3853" s="407" t="s">
        <v>834</v>
      </c>
      <c r="C3853" s="407"/>
      <c r="D3853" s="102" t="s">
        <v>806</v>
      </c>
      <c r="E3853" s="102" t="s">
        <v>807</v>
      </c>
      <c r="F3853" s="102" t="s">
        <v>808</v>
      </c>
      <c r="G3853" s="102" t="s">
        <v>809</v>
      </c>
      <c r="H3853" s="102" t="s">
        <v>810</v>
      </c>
    </row>
    <row r="3854" spans="1:8">
      <c r="B3854" s="116" t="s">
        <v>2116</v>
      </c>
      <c r="C3854" s="117" t="s">
        <v>838</v>
      </c>
      <c r="D3854" s="116" t="s">
        <v>125</v>
      </c>
      <c r="E3854" s="116" t="s">
        <v>127</v>
      </c>
      <c r="F3854" s="118">
        <v>0.22120000000000001</v>
      </c>
      <c r="G3854" s="119">
        <v>23.63</v>
      </c>
      <c r="H3854" s="119">
        <v>5.23</v>
      </c>
    </row>
    <row r="3855" spans="1:8">
      <c r="B3855" s="116" t="s">
        <v>2117</v>
      </c>
      <c r="C3855" s="117" t="s">
        <v>839</v>
      </c>
      <c r="D3855" s="116" t="s">
        <v>125</v>
      </c>
      <c r="E3855" s="116" t="s">
        <v>127</v>
      </c>
      <c r="F3855" s="118">
        <v>0.22120000000000001</v>
      </c>
      <c r="G3855" s="119">
        <v>30.33</v>
      </c>
      <c r="H3855" s="119">
        <v>6.71</v>
      </c>
    </row>
    <row r="3856" spans="1:8" ht="12.75" customHeight="1">
      <c r="B3856" s="103"/>
      <c r="C3856" s="103"/>
      <c r="D3856" s="103"/>
      <c r="E3856" s="103"/>
      <c r="F3856" s="408" t="s">
        <v>837</v>
      </c>
      <c r="G3856" s="408"/>
      <c r="H3856" s="120">
        <v>11.94</v>
      </c>
    </row>
    <row r="3857" spans="1:8" ht="12.75" customHeight="1">
      <c r="B3857" s="103"/>
      <c r="C3857" s="103"/>
      <c r="D3857" s="103"/>
      <c r="E3857" s="103"/>
      <c r="F3857" s="409" t="s">
        <v>585</v>
      </c>
      <c r="G3857" s="409"/>
      <c r="H3857" s="101">
        <v>105.87</v>
      </c>
    </row>
    <row r="3858" spans="1:8">
      <c r="B3858" s="142"/>
      <c r="C3858" s="142"/>
      <c r="D3858" s="142"/>
      <c r="E3858" s="142"/>
      <c r="F3858" s="410"/>
      <c r="G3858" s="410"/>
      <c r="H3858" s="410"/>
    </row>
    <row r="3859" spans="1:8">
      <c r="B3859" s="142"/>
      <c r="C3859" s="142"/>
      <c r="D3859" s="142"/>
      <c r="E3859" s="142"/>
      <c r="F3859" s="410"/>
      <c r="G3859" s="410"/>
      <c r="H3859" s="410"/>
    </row>
    <row r="3860" spans="1:8" s="245" customFormat="1" ht="12.75" customHeight="1">
      <c r="A3860" s="179" t="s">
        <v>456</v>
      </c>
      <c r="B3860" s="179">
        <f>VLOOKUP(A3860,ORÇAMENTO!$A$15:$F$743,2,FALSE)</f>
        <v>97669</v>
      </c>
      <c r="C3860" s="404" t="str">
        <f>VLOOKUP(B3860,ORÇAMENTO!$B$15:$F$743,2,FALSE)</f>
        <v>ELETRODUTO FLEXÍVEL CORRUGADO, PEAD, DN 90 (3") - FORNECIMENTO E INSTALAÇÃO. AF_12/2021</v>
      </c>
      <c r="D3860" s="405"/>
      <c r="E3860" s="405"/>
      <c r="F3860" s="405"/>
      <c r="G3860" s="406"/>
      <c r="H3860" s="121" t="str">
        <f>VLOOKUP(B3860,ORÇAMENTO!$B$15:$F$743,4,FALSE)</f>
        <v>M</v>
      </c>
    </row>
    <row r="3861" spans="1:8">
      <c r="B3861" s="407" t="s">
        <v>820</v>
      </c>
      <c r="C3861" s="407"/>
      <c r="D3861" s="102" t="s">
        <v>806</v>
      </c>
      <c r="E3861" s="102" t="s">
        <v>807</v>
      </c>
      <c r="F3861" s="102" t="s">
        <v>808</v>
      </c>
      <c r="G3861" s="102" t="s">
        <v>809</v>
      </c>
      <c r="H3861" s="102" t="s">
        <v>810</v>
      </c>
    </row>
    <row r="3862" spans="1:8" ht="25.5">
      <c r="B3862" s="116" t="s">
        <v>2712</v>
      </c>
      <c r="C3862" s="117" t="s">
        <v>2713</v>
      </c>
      <c r="D3862" s="116" t="s">
        <v>125</v>
      </c>
      <c r="E3862" s="116" t="s">
        <v>180</v>
      </c>
      <c r="F3862" s="118">
        <v>1.1000000000000001</v>
      </c>
      <c r="G3862" s="119">
        <v>9.41</v>
      </c>
      <c r="H3862" s="119">
        <v>10.35</v>
      </c>
    </row>
    <row r="3863" spans="1:8">
      <c r="B3863" s="103"/>
      <c r="C3863" s="103"/>
      <c r="D3863" s="103"/>
      <c r="E3863" s="103"/>
      <c r="F3863" s="408" t="s">
        <v>831</v>
      </c>
      <c r="G3863" s="408"/>
      <c r="H3863" s="120">
        <v>10.35</v>
      </c>
    </row>
    <row r="3864" spans="1:8" ht="12.75" customHeight="1">
      <c r="B3864" s="407" t="s">
        <v>834</v>
      </c>
      <c r="C3864" s="407"/>
      <c r="D3864" s="102" t="s">
        <v>806</v>
      </c>
      <c r="E3864" s="102" t="s">
        <v>807</v>
      </c>
      <c r="F3864" s="102" t="s">
        <v>808</v>
      </c>
      <c r="G3864" s="102" t="s">
        <v>809</v>
      </c>
      <c r="H3864" s="102" t="s">
        <v>810</v>
      </c>
    </row>
    <row r="3865" spans="1:8">
      <c r="B3865" s="116" t="s">
        <v>2074</v>
      </c>
      <c r="C3865" s="117" t="s">
        <v>835</v>
      </c>
      <c r="D3865" s="116" t="s">
        <v>125</v>
      </c>
      <c r="E3865" s="116" t="s">
        <v>127</v>
      </c>
      <c r="F3865" s="118">
        <v>0.15110000000000001</v>
      </c>
      <c r="G3865" s="119">
        <v>24.65</v>
      </c>
      <c r="H3865" s="119">
        <v>3.72</v>
      </c>
    </row>
    <row r="3866" spans="1:8">
      <c r="B3866" s="116" t="s">
        <v>2075</v>
      </c>
      <c r="C3866" s="117" t="s">
        <v>836</v>
      </c>
      <c r="D3866" s="116" t="s">
        <v>125</v>
      </c>
      <c r="E3866" s="116" t="s">
        <v>127</v>
      </c>
      <c r="F3866" s="118">
        <v>0.15110000000000001</v>
      </c>
      <c r="G3866" s="119">
        <v>31.49</v>
      </c>
      <c r="H3866" s="119">
        <v>4.76</v>
      </c>
    </row>
    <row r="3867" spans="1:8" ht="12.75" customHeight="1">
      <c r="B3867" s="103"/>
      <c r="C3867" s="103"/>
      <c r="D3867" s="103"/>
      <c r="E3867" s="103"/>
      <c r="F3867" s="408" t="s">
        <v>837</v>
      </c>
      <c r="G3867" s="408"/>
      <c r="H3867" s="120">
        <v>8.48</v>
      </c>
    </row>
    <row r="3868" spans="1:8" ht="12.75" customHeight="1">
      <c r="B3868" s="103"/>
      <c r="C3868" s="103"/>
      <c r="D3868" s="103"/>
      <c r="E3868" s="103"/>
      <c r="F3868" s="409" t="s">
        <v>585</v>
      </c>
      <c r="G3868" s="409"/>
      <c r="H3868" s="101">
        <v>18.82</v>
      </c>
    </row>
    <row r="3869" spans="1:8">
      <c r="B3869" s="142"/>
      <c r="C3869" s="142"/>
      <c r="D3869" s="142"/>
      <c r="E3869" s="142"/>
      <c r="F3869" s="410"/>
      <c r="G3869" s="410"/>
      <c r="H3869" s="410"/>
    </row>
    <row r="3870" spans="1:8" s="245" customFormat="1" ht="12.75" customHeight="1">
      <c r="A3870" s="179" t="s">
        <v>458</v>
      </c>
      <c r="B3870" s="179">
        <f>VLOOKUP(A3870,ORÇAMENTO!$A$15:$F$743,2,FALSE)</f>
        <v>97668</v>
      </c>
      <c r="C3870" s="404" t="str">
        <f>VLOOKUP(B3870,ORÇAMENTO!$B$15:$F$743,2,FALSE)</f>
        <v>ELETRODUTO FLEXÍVEL CORRUGADO, PEAD, DN 63 (2") - FORNECIMENTO E INSTALAÇÃO. AF_12/2021</v>
      </c>
      <c r="D3870" s="405"/>
      <c r="E3870" s="405"/>
      <c r="F3870" s="405"/>
      <c r="G3870" s="406"/>
      <c r="H3870" s="121" t="str">
        <f>VLOOKUP(B3870,ORÇAMENTO!$B$15:$F$743,4,FALSE)</f>
        <v>M</v>
      </c>
    </row>
    <row r="3871" spans="1:8">
      <c r="B3871" s="407" t="s">
        <v>820</v>
      </c>
      <c r="C3871" s="407"/>
      <c r="D3871" s="102" t="s">
        <v>806</v>
      </c>
      <c r="E3871" s="102" t="s">
        <v>807</v>
      </c>
      <c r="F3871" s="102" t="s">
        <v>808</v>
      </c>
      <c r="G3871" s="102" t="s">
        <v>809</v>
      </c>
      <c r="H3871" s="102" t="s">
        <v>810</v>
      </c>
    </row>
    <row r="3872" spans="1:8" ht="25.5">
      <c r="B3872" s="116" t="s">
        <v>2714</v>
      </c>
      <c r="C3872" s="117" t="s">
        <v>2715</v>
      </c>
      <c r="D3872" s="116" t="s">
        <v>125</v>
      </c>
      <c r="E3872" s="116" t="s">
        <v>180</v>
      </c>
      <c r="F3872" s="118">
        <v>1.1000000000000001</v>
      </c>
      <c r="G3872" s="119">
        <v>6.72</v>
      </c>
      <c r="H3872" s="119">
        <v>7.39</v>
      </c>
    </row>
    <row r="3873" spans="1:8">
      <c r="B3873" s="103"/>
      <c r="C3873" s="103"/>
      <c r="D3873" s="103"/>
      <c r="E3873" s="103"/>
      <c r="F3873" s="408" t="s">
        <v>831</v>
      </c>
      <c r="G3873" s="408"/>
      <c r="H3873" s="120">
        <v>7.39</v>
      </c>
    </row>
    <row r="3874" spans="1:8" ht="12.75" customHeight="1">
      <c r="B3874" s="407" t="s">
        <v>834</v>
      </c>
      <c r="C3874" s="407"/>
      <c r="D3874" s="102" t="s">
        <v>806</v>
      </c>
      <c r="E3874" s="102" t="s">
        <v>807</v>
      </c>
      <c r="F3874" s="102" t="s">
        <v>808</v>
      </c>
      <c r="G3874" s="102" t="s">
        <v>809</v>
      </c>
      <c r="H3874" s="102" t="s">
        <v>810</v>
      </c>
    </row>
    <row r="3875" spans="1:8">
      <c r="B3875" s="116" t="s">
        <v>2074</v>
      </c>
      <c r="C3875" s="117" t="s">
        <v>835</v>
      </c>
      <c r="D3875" s="116" t="s">
        <v>125</v>
      </c>
      <c r="E3875" s="116" t="s">
        <v>127</v>
      </c>
      <c r="F3875" s="118">
        <v>9.4500000000000001E-2</v>
      </c>
      <c r="G3875" s="119">
        <v>24.65</v>
      </c>
      <c r="H3875" s="119">
        <v>2.33</v>
      </c>
    </row>
    <row r="3876" spans="1:8">
      <c r="B3876" s="116" t="s">
        <v>2075</v>
      </c>
      <c r="C3876" s="117" t="s">
        <v>836</v>
      </c>
      <c r="D3876" s="116" t="s">
        <v>125</v>
      </c>
      <c r="E3876" s="116" t="s">
        <v>127</v>
      </c>
      <c r="F3876" s="118">
        <v>9.4500000000000001E-2</v>
      </c>
      <c r="G3876" s="119">
        <v>31.49</v>
      </c>
      <c r="H3876" s="119">
        <v>2.98</v>
      </c>
    </row>
    <row r="3877" spans="1:8" ht="12.75" customHeight="1">
      <c r="B3877" s="103"/>
      <c r="C3877" s="103"/>
      <c r="D3877" s="103"/>
      <c r="E3877" s="103"/>
      <c r="F3877" s="408" t="s">
        <v>837</v>
      </c>
      <c r="G3877" s="408"/>
      <c r="H3877" s="120">
        <v>5.31</v>
      </c>
    </row>
    <row r="3878" spans="1:8" ht="12.75" customHeight="1">
      <c r="B3878" s="103"/>
      <c r="C3878" s="103"/>
      <c r="D3878" s="103"/>
      <c r="E3878" s="103"/>
      <c r="F3878" s="409" t="s">
        <v>585</v>
      </c>
      <c r="G3878" s="409"/>
      <c r="H3878" s="101">
        <v>12.68</v>
      </c>
    </row>
    <row r="3879" spans="1:8">
      <c r="B3879" s="142"/>
      <c r="C3879" s="142"/>
      <c r="D3879" s="142"/>
      <c r="E3879" s="142"/>
      <c r="F3879" s="410"/>
      <c r="G3879" s="410"/>
      <c r="H3879" s="410"/>
    </row>
    <row r="3880" spans="1:8" s="245" customFormat="1" ht="12.75" customHeight="1">
      <c r="A3880" s="179" t="s">
        <v>460</v>
      </c>
      <c r="B3880" s="179">
        <f>VLOOKUP(A3880,ORÇAMENTO!$A$15:$F$743,2,FALSE)</f>
        <v>97667</v>
      </c>
      <c r="C3880" s="404" t="str">
        <f>VLOOKUP(B3880,ORÇAMENTO!$B$15:$F$743,2,FALSE)</f>
        <v>ELETRODUTO FLEXÍVEL CORRUGADO, PEAD, DN 50 (1 1/2") - FORNECIMENTO E INSTALAÇÃO. AF_12/2021</v>
      </c>
      <c r="D3880" s="405"/>
      <c r="E3880" s="405"/>
      <c r="F3880" s="405"/>
      <c r="G3880" s="406"/>
      <c r="H3880" s="121" t="str">
        <f>VLOOKUP(B3880,ORÇAMENTO!$B$15:$F$743,4,FALSE)</f>
        <v>M</v>
      </c>
    </row>
    <row r="3881" spans="1:8">
      <c r="B3881" s="407" t="s">
        <v>820</v>
      </c>
      <c r="C3881" s="407"/>
      <c r="D3881" s="102" t="s">
        <v>806</v>
      </c>
      <c r="E3881" s="102" t="s">
        <v>807</v>
      </c>
      <c r="F3881" s="102" t="s">
        <v>808</v>
      </c>
      <c r="G3881" s="102" t="s">
        <v>809</v>
      </c>
      <c r="H3881" s="102" t="s">
        <v>810</v>
      </c>
    </row>
    <row r="3882" spans="1:8" ht="25.5">
      <c r="B3882" s="116" t="s">
        <v>2716</v>
      </c>
      <c r="C3882" s="117" t="s">
        <v>2717</v>
      </c>
      <c r="D3882" s="116" t="s">
        <v>125</v>
      </c>
      <c r="E3882" s="116" t="s">
        <v>180</v>
      </c>
      <c r="F3882" s="118">
        <v>1.1000000000000001</v>
      </c>
      <c r="G3882" s="119">
        <v>4.68</v>
      </c>
      <c r="H3882" s="119">
        <v>5.15</v>
      </c>
    </row>
    <row r="3883" spans="1:8">
      <c r="B3883" s="103"/>
      <c r="C3883" s="103"/>
      <c r="D3883" s="103"/>
      <c r="E3883" s="103"/>
      <c r="F3883" s="408" t="s">
        <v>831</v>
      </c>
      <c r="G3883" s="408"/>
      <c r="H3883" s="120">
        <v>5.15</v>
      </c>
    </row>
    <row r="3884" spans="1:8" ht="12.75" customHeight="1">
      <c r="B3884" s="407" t="s">
        <v>834</v>
      </c>
      <c r="C3884" s="407"/>
      <c r="D3884" s="102" t="s">
        <v>806</v>
      </c>
      <c r="E3884" s="102" t="s">
        <v>807</v>
      </c>
      <c r="F3884" s="102" t="s">
        <v>808</v>
      </c>
      <c r="G3884" s="102" t="s">
        <v>809</v>
      </c>
      <c r="H3884" s="102" t="s">
        <v>810</v>
      </c>
    </row>
    <row r="3885" spans="1:8">
      <c r="B3885" s="116" t="s">
        <v>2074</v>
      </c>
      <c r="C3885" s="117" t="s">
        <v>835</v>
      </c>
      <c r="D3885" s="116" t="s">
        <v>125</v>
      </c>
      <c r="E3885" s="116" t="s">
        <v>127</v>
      </c>
      <c r="F3885" s="118">
        <v>6.7199999999999996E-2</v>
      </c>
      <c r="G3885" s="119">
        <v>24.65</v>
      </c>
      <c r="H3885" s="119">
        <v>1.66</v>
      </c>
    </row>
    <row r="3886" spans="1:8">
      <c r="B3886" s="116" t="s">
        <v>2075</v>
      </c>
      <c r="C3886" s="117" t="s">
        <v>836</v>
      </c>
      <c r="D3886" s="116" t="s">
        <v>125</v>
      </c>
      <c r="E3886" s="116" t="s">
        <v>127</v>
      </c>
      <c r="F3886" s="118">
        <v>6.7199999999999996E-2</v>
      </c>
      <c r="G3886" s="119">
        <v>31.49</v>
      </c>
      <c r="H3886" s="119">
        <v>2.12</v>
      </c>
    </row>
    <row r="3887" spans="1:8" ht="12.75" customHeight="1">
      <c r="B3887" s="103"/>
      <c r="C3887" s="103"/>
      <c r="D3887" s="103"/>
      <c r="E3887" s="103"/>
      <c r="F3887" s="408" t="s">
        <v>837</v>
      </c>
      <c r="G3887" s="408"/>
      <c r="H3887" s="120">
        <v>3.78</v>
      </c>
    </row>
    <row r="3888" spans="1:8" ht="12.75" customHeight="1">
      <c r="B3888" s="103"/>
      <c r="C3888" s="103"/>
      <c r="D3888" s="103"/>
      <c r="E3888" s="103"/>
      <c r="F3888" s="409" t="s">
        <v>585</v>
      </c>
      <c r="G3888" s="409"/>
      <c r="H3888" s="101">
        <v>8.9</v>
      </c>
    </row>
    <row r="3889" spans="1:8">
      <c r="B3889" s="142"/>
      <c r="C3889" s="142"/>
      <c r="D3889" s="142"/>
      <c r="E3889" s="142"/>
      <c r="F3889" s="410"/>
      <c r="G3889" s="410"/>
      <c r="H3889" s="410"/>
    </row>
    <row r="3890" spans="1:8" s="245" customFormat="1" ht="12.75" customHeight="1">
      <c r="A3890" s="179" t="s">
        <v>462</v>
      </c>
      <c r="B3890" s="179">
        <f>VLOOKUP(A3890,ORÇAMENTO!$A$15:$F$743,2,FALSE)</f>
        <v>91850</v>
      </c>
      <c r="C3890" s="404" t="str">
        <f>VLOOKUP(B3890,ORÇAMENTO!$B$15:$F$743,2,FALSE)</f>
        <v>ELETRODUTO FLEXÍVEL CORRUGADO, PEAD, DN 32 MM (1") - FORNECIMENTO E INSTALAÇÃO. AF_03/2023</v>
      </c>
      <c r="D3890" s="405"/>
      <c r="E3890" s="405"/>
      <c r="F3890" s="405"/>
      <c r="G3890" s="406"/>
      <c r="H3890" s="121" t="str">
        <f>VLOOKUP(B3890,ORÇAMENTO!$B$15:$F$743,4,FALSE)</f>
        <v>M</v>
      </c>
    </row>
    <row r="3891" spans="1:8">
      <c r="B3891" s="407" t="s">
        <v>820</v>
      </c>
      <c r="C3891" s="407"/>
      <c r="D3891" s="102" t="s">
        <v>806</v>
      </c>
      <c r="E3891" s="102" t="s">
        <v>807</v>
      </c>
      <c r="F3891" s="102" t="s">
        <v>808</v>
      </c>
      <c r="G3891" s="102" t="s">
        <v>809</v>
      </c>
      <c r="H3891" s="102" t="s">
        <v>810</v>
      </c>
    </row>
    <row r="3892" spans="1:8">
      <c r="B3892" s="116" t="s">
        <v>869</v>
      </c>
      <c r="C3892" s="117" t="s">
        <v>870</v>
      </c>
      <c r="D3892" s="116" t="s">
        <v>125</v>
      </c>
      <c r="E3892" s="116" t="s">
        <v>217</v>
      </c>
      <c r="F3892" s="118">
        <v>2.3E-3</v>
      </c>
      <c r="G3892" s="119">
        <v>17</v>
      </c>
      <c r="H3892" s="119">
        <v>0.04</v>
      </c>
    </row>
    <row r="3893" spans="1:8" ht="25.5">
      <c r="B3893" s="116" t="s">
        <v>2718</v>
      </c>
      <c r="C3893" s="117" t="s">
        <v>2719</v>
      </c>
      <c r="D3893" s="116" t="s">
        <v>125</v>
      </c>
      <c r="E3893" s="116" t="s">
        <v>180</v>
      </c>
      <c r="F3893" s="118">
        <v>1.1000000000000001</v>
      </c>
      <c r="G3893" s="119">
        <v>4.08</v>
      </c>
      <c r="H3893" s="119">
        <v>4.49</v>
      </c>
    </row>
    <row r="3894" spans="1:8">
      <c r="B3894" s="103"/>
      <c r="C3894" s="103"/>
      <c r="D3894" s="103"/>
      <c r="E3894" s="103"/>
      <c r="F3894" s="408" t="s">
        <v>831</v>
      </c>
      <c r="G3894" s="408"/>
      <c r="H3894" s="120">
        <v>4.53</v>
      </c>
    </row>
    <row r="3895" spans="1:8" ht="12.75" customHeight="1">
      <c r="B3895" s="407" t="s">
        <v>834</v>
      </c>
      <c r="C3895" s="407"/>
      <c r="D3895" s="102" t="s">
        <v>806</v>
      </c>
      <c r="E3895" s="102" t="s">
        <v>807</v>
      </c>
      <c r="F3895" s="102" t="s">
        <v>808</v>
      </c>
      <c r="G3895" s="102" t="s">
        <v>809</v>
      </c>
      <c r="H3895" s="102" t="s">
        <v>810</v>
      </c>
    </row>
    <row r="3896" spans="1:8">
      <c r="B3896" s="116" t="s">
        <v>2074</v>
      </c>
      <c r="C3896" s="117" t="s">
        <v>835</v>
      </c>
      <c r="D3896" s="116" t="s">
        <v>125</v>
      </c>
      <c r="E3896" s="116" t="s">
        <v>127</v>
      </c>
      <c r="F3896" s="118">
        <v>0.10299999999999999</v>
      </c>
      <c r="G3896" s="119">
        <v>24.65</v>
      </c>
      <c r="H3896" s="119">
        <v>2.54</v>
      </c>
    </row>
    <row r="3897" spans="1:8">
      <c r="B3897" s="116" t="s">
        <v>2075</v>
      </c>
      <c r="C3897" s="117" t="s">
        <v>836</v>
      </c>
      <c r="D3897" s="116" t="s">
        <v>125</v>
      </c>
      <c r="E3897" s="116" t="s">
        <v>127</v>
      </c>
      <c r="F3897" s="118">
        <v>0.10299999999999999</v>
      </c>
      <c r="G3897" s="119">
        <v>31.49</v>
      </c>
      <c r="H3897" s="119">
        <v>3.24</v>
      </c>
    </row>
    <row r="3898" spans="1:8" ht="12.75" customHeight="1">
      <c r="B3898" s="103"/>
      <c r="C3898" s="103"/>
      <c r="D3898" s="103"/>
      <c r="E3898" s="103"/>
      <c r="F3898" s="408" t="s">
        <v>837</v>
      </c>
      <c r="G3898" s="408"/>
      <c r="H3898" s="120">
        <v>5.78</v>
      </c>
    </row>
    <row r="3899" spans="1:8" ht="12.75" customHeight="1">
      <c r="B3899" s="103"/>
      <c r="C3899" s="103"/>
      <c r="D3899" s="103"/>
      <c r="E3899" s="103"/>
      <c r="F3899" s="409" t="s">
        <v>585</v>
      </c>
      <c r="G3899" s="409"/>
      <c r="H3899" s="101">
        <v>10.28</v>
      </c>
    </row>
    <row r="3900" spans="1:8">
      <c r="B3900" s="142"/>
      <c r="C3900" s="142"/>
      <c r="D3900" s="142"/>
      <c r="E3900" s="142"/>
      <c r="F3900" s="410"/>
      <c r="G3900" s="410"/>
      <c r="H3900" s="410"/>
    </row>
    <row r="3901" spans="1:8" s="245" customFormat="1" ht="12.75" customHeight="1">
      <c r="A3901" s="179" t="s">
        <v>714</v>
      </c>
      <c r="B3901" s="179">
        <f>VLOOKUP(A3901,ORÇAMENTO!$A$15:$F$743,2,FALSE)</f>
        <v>91865</v>
      </c>
      <c r="C3901" s="404" t="str">
        <f>VLOOKUP(B3901,ORÇAMENTO!$B$15:$F$743,2,FALSE)</f>
        <v>ELETRODUTO FLEXÍVEL CORRUGADO, PVC, DN 40 MM (1 1/4") - FORNECIMENTO E INSTALAÇÃO. AF_03/2023</v>
      </c>
      <c r="D3901" s="405"/>
      <c r="E3901" s="405"/>
      <c r="F3901" s="405"/>
      <c r="G3901" s="406"/>
      <c r="H3901" s="121" t="str">
        <f>VLOOKUP(B3901,ORÇAMENTO!$B$15:$F$743,4,FALSE)</f>
        <v>M</v>
      </c>
    </row>
    <row r="3902" spans="1:8">
      <c r="B3902" s="407" t="s">
        <v>820</v>
      </c>
      <c r="C3902" s="407"/>
      <c r="D3902" s="102" t="s">
        <v>806</v>
      </c>
      <c r="E3902" s="102" t="s">
        <v>807</v>
      </c>
      <c r="F3902" s="102" t="s">
        <v>808</v>
      </c>
      <c r="G3902" s="102" t="s">
        <v>809</v>
      </c>
      <c r="H3902" s="102" t="s">
        <v>810</v>
      </c>
    </row>
    <row r="3903" spans="1:8">
      <c r="B3903" s="116" t="s">
        <v>942</v>
      </c>
      <c r="C3903" s="117" t="s">
        <v>2720</v>
      </c>
      <c r="D3903" s="116" t="s">
        <v>125</v>
      </c>
      <c r="E3903" s="116" t="s">
        <v>180</v>
      </c>
      <c r="F3903" s="118">
        <v>1.0169999999999999</v>
      </c>
      <c r="G3903" s="119">
        <v>12.49</v>
      </c>
      <c r="H3903" s="119">
        <v>12.7</v>
      </c>
    </row>
    <row r="3904" spans="1:8">
      <c r="B3904" s="103"/>
      <c r="C3904" s="103"/>
      <c r="D3904" s="103"/>
      <c r="E3904" s="103"/>
      <c r="F3904" s="408" t="s">
        <v>831</v>
      </c>
      <c r="G3904" s="408"/>
      <c r="H3904" s="120">
        <v>12.7</v>
      </c>
    </row>
    <row r="3905" spans="1:8" ht="12.75" customHeight="1">
      <c r="B3905" s="407" t="s">
        <v>834</v>
      </c>
      <c r="C3905" s="407"/>
      <c r="D3905" s="102" t="s">
        <v>806</v>
      </c>
      <c r="E3905" s="102" t="s">
        <v>807</v>
      </c>
      <c r="F3905" s="102" t="s">
        <v>808</v>
      </c>
      <c r="G3905" s="102" t="s">
        <v>809</v>
      </c>
      <c r="H3905" s="102" t="s">
        <v>810</v>
      </c>
    </row>
    <row r="3906" spans="1:8">
      <c r="B3906" s="116" t="s">
        <v>2074</v>
      </c>
      <c r="C3906" s="117" t="s">
        <v>835</v>
      </c>
      <c r="D3906" s="116" t="s">
        <v>125</v>
      </c>
      <c r="E3906" s="116" t="s">
        <v>127</v>
      </c>
      <c r="F3906" s="118">
        <v>0.16200000000000001</v>
      </c>
      <c r="G3906" s="119">
        <v>24.65</v>
      </c>
      <c r="H3906" s="119">
        <v>3.99</v>
      </c>
    </row>
    <row r="3907" spans="1:8">
      <c r="B3907" s="116" t="s">
        <v>2075</v>
      </c>
      <c r="C3907" s="117" t="s">
        <v>836</v>
      </c>
      <c r="D3907" s="116" t="s">
        <v>125</v>
      </c>
      <c r="E3907" s="116" t="s">
        <v>127</v>
      </c>
      <c r="F3907" s="118">
        <v>0.16200000000000001</v>
      </c>
      <c r="G3907" s="119">
        <v>31.49</v>
      </c>
      <c r="H3907" s="119">
        <v>5.0999999999999996</v>
      </c>
    </row>
    <row r="3908" spans="1:8" ht="12.75" customHeight="1">
      <c r="B3908" s="103"/>
      <c r="C3908" s="103"/>
      <c r="D3908" s="103"/>
      <c r="E3908" s="103"/>
      <c r="F3908" s="408" t="s">
        <v>837</v>
      </c>
      <c r="G3908" s="408"/>
      <c r="H3908" s="120">
        <v>9.09</v>
      </c>
    </row>
    <row r="3909" spans="1:8" ht="12.75" customHeight="1">
      <c r="B3909" s="103"/>
      <c r="C3909" s="103"/>
      <c r="D3909" s="103"/>
      <c r="E3909" s="103"/>
      <c r="F3909" s="409" t="s">
        <v>585</v>
      </c>
      <c r="G3909" s="409"/>
      <c r="H3909" s="101">
        <v>21.79</v>
      </c>
    </row>
    <row r="3910" spans="1:8">
      <c r="B3910" s="142"/>
      <c r="C3910" s="142"/>
      <c r="D3910" s="142"/>
      <c r="E3910" s="142"/>
      <c r="F3910" s="410"/>
      <c r="G3910" s="410"/>
      <c r="H3910" s="410"/>
    </row>
    <row r="3911" spans="1:8" s="245" customFormat="1" ht="12.75" customHeight="1">
      <c r="A3911" s="179" t="s">
        <v>716</v>
      </c>
      <c r="B3911" s="179">
        <f>VLOOKUP(A3911,ORÇAMENTO!$A$15:$F$743,2,FALSE)</f>
        <v>91856</v>
      </c>
      <c r="C3911" s="404" t="str">
        <f>VLOOKUP(B3911,ORÇAMENTO!$B$15:$F$743,2,FALSE)</f>
        <v>ELETRODUTO FLEXÍVEL CORRUGADO, PVC, DN 32 MM (1") - FORNECIMENTO E INSTALAÇÃO. AF_03/2023</v>
      </c>
      <c r="D3911" s="405"/>
      <c r="E3911" s="405"/>
      <c r="F3911" s="405"/>
      <c r="G3911" s="406"/>
      <c r="H3911" s="121" t="str">
        <f>VLOOKUP(B3911,ORÇAMENTO!$B$15:$F$743,4,FALSE)</f>
        <v>M</v>
      </c>
    </row>
    <row r="3912" spans="1:8">
      <c r="B3912" s="407" t="s">
        <v>820</v>
      </c>
      <c r="C3912" s="407"/>
      <c r="D3912" s="102" t="s">
        <v>806</v>
      </c>
      <c r="E3912" s="102" t="s">
        <v>807</v>
      </c>
      <c r="F3912" s="102" t="s">
        <v>808</v>
      </c>
      <c r="G3912" s="102" t="s">
        <v>809</v>
      </c>
      <c r="H3912" s="102" t="s">
        <v>810</v>
      </c>
    </row>
    <row r="3913" spans="1:8">
      <c r="B3913" s="116" t="s">
        <v>2721</v>
      </c>
      <c r="C3913" s="117" t="s">
        <v>2722</v>
      </c>
      <c r="D3913" s="116" t="s">
        <v>125</v>
      </c>
      <c r="E3913" s="116" t="s">
        <v>180</v>
      </c>
      <c r="F3913" s="118">
        <v>1.0169999999999999</v>
      </c>
      <c r="G3913" s="119">
        <v>5.4</v>
      </c>
      <c r="H3913" s="119">
        <v>5.49</v>
      </c>
    </row>
    <row r="3914" spans="1:8">
      <c r="B3914" s="103"/>
      <c r="C3914" s="103"/>
      <c r="D3914" s="103"/>
      <c r="E3914" s="103"/>
      <c r="F3914" s="408" t="s">
        <v>831</v>
      </c>
      <c r="G3914" s="408"/>
      <c r="H3914" s="120">
        <v>5.49</v>
      </c>
    </row>
    <row r="3915" spans="1:8" ht="12.75" customHeight="1">
      <c r="B3915" s="407" t="s">
        <v>834</v>
      </c>
      <c r="C3915" s="407"/>
      <c r="D3915" s="102" t="s">
        <v>806</v>
      </c>
      <c r="E3915" s="102" t="s">
        <v>807</v>
      </c>
      <c r="F3915" s="102" t="s">
        <v>808</v>
      </c>
      <c r="G3915" s="102" t="s">
        <v>809</v>
      </c>
      <c r="H3915" s="102" t="s">
        <v>810</v>
      </c>
    </row>
    <row r="3916" spans="1:8">
      <c r="B3916" s="116" t="s">
        <v>2074</v>
      </c>
      <c r="C3916" s="117" t="s">
        <v>835</v>
      </c>
      <c r="D3916" s="116" t="s">
        <v>125</v>
      </c>
      <c r="E3916" s="116" t="s">
        <v>127</v>
      </c>
      <c r="F3916" s="118">
        <v>0.14899999999999999</v>
      </c>
      <c r="G3916" s="119">
        <v>24.65</v>
      </c>
      <c r="H3916" s="119">
        <v>3.67</v>
      </c>
    </row>
    <row r="3917" spans="1:8">
      <c r="B3917" s="116" t="s">
        <v>2075</v>
      </c>
      <c r="C3917" s="117" t="s">
        <v>836</v>
      </c>
      <c r="D3917" s="116" t="s">
        <v>125</v>
      </c>
      <c r="E3917" s="116" t="s">
        <v>127</v>
      </c>
      <c r="F3917" s="118">
        <v>0.14899999999999999</v>
      </c>
      <c r="G3917" s="119">
        <v>31.49</v>
      </c>
      <c r="H3917" s="119">
        <v>4.6900000000000004</v>
      </c>
    </row>
    <row r="3918" spans="1:8" ht="12.75" customHeight="1">
      <c r="B3918" s="103"/>
      <c r="C3918" s="103"/>
      <c r="D3918" s="103"/>
      <c r="E3918" s="103"/>
      <c r="F3918" s="408" t="s">
        <v>837</v>
      </c>
      <c r="G3918" s="408"/>
      <c r="H3918" s="120">
        <v>8.36</v>
      </c>
    </row>
    <row r="3919" spans="1:8" ht="12.75" customHeight="1">
      <c r="B3919" s="103"/>
      <c r="C3919" s="103"/>
      <c r="D3919" s="103"/>
      <c r="E3919" s="103"/>
      <c r="F3919" s="409" t="s">
        <v>585</v>
      </c>
      <c r="G3919" s="409"/>
      <c r="H3919" s="101">
        <v>13.85</v>
      </c>
    </row>
    <row r="3920" spans="1:8">
      <c r="B3920" s="142"/>
      <c r="C3920" s="142"/>
      <c r="D3920" s="142"/>
      <c r="E3920" s="142"/>
      <c r="F3920" s="410"/>
      <c r="G3920" s="410"/>
      <c r="H3920" s="410"/>
    </row>
    <row r="3921" spans="1:8" s="245" customFormat="1" ht="12.75" customHeight="1">
      <c r="A3921" s="179" t="s">
        <v>717</v>
      </c>
      <c r="B3921" s="179">
        <f>VLOOKUP(A3921,ORÇAMENTO!$A$15:$F$743,2,FALSE)</f>
        <v>91854</v>
      </c>
      <c r="C3921" s="404" t="str">
        <f>VLOOKUP(B3921,ORÇAMENTO!$B$15:$F$743,2,FALSE)</f>
        <v>ELETRODUTO FLEXÍVEL CORRUGADO, PVC, DN 25 MM (3/4") - FORNECIMENTO E INSTALAÇÃO. AF_03/2023</v>
      </c>
      <c r="D3921" s="405"/>
      <c r="E3921" s="405"/>
      <c r="F3921" s="405"/>
      <c r="G3921" s="406"/>
      <c r="H3921" s="121" t="str">
        <f>VLOOKUP(B3921,ORÇAMENTO!$B$15:$F$743,4,FALSE)</f>
        <v>M</v>
      </c>
    </row>
    <row r="3922" spans="1:8">
      <c r="B3922" s="407" t="s">
        <v>820</v>
      </c>
      <c r="C3922" s="407"/>
      <c r="D3922" s="102" t="s">
        <v>806</v>
      </c>
      <c r="E3922" s="102" t="s">
        <v>807</v>
      </c>
      <c r="F3922" s="102" t="s">
        <v>808</v>
      </c>
      <c r="G3922" s="102" t="s">
        <v>809</v>
      </c>
      <c r="H3922" s="102" t="s">
        <v>810</v>
      </c>
    </row>
    <row r="3923" spans="1:8">
      <c r="B3923" s="116" t="s">
        <v>2723</v>
      </c>
      <c r="C3923" s="117" t="s">
        <v>2724</v>
      </c>
      <c r="D3923" s="116" t="s">
        <v>125</v>
      </c>
      <c r="E3923" s="116" t="s">
        <v>180</v>
      </c>
      <c r="F3923" s="118">
        <v>1.0169999999999999</v>
      </c>
      <c r="G3923" s="119">
        <v>3.15</v>
      </c>
      <c r="H3923" s="119">
        <v>3.2</v>
      </c>
    </row>
    <row r="3924" spans="1:8">
      <c r="B3924" s="103"/>
      <c r="C3924" s="103"/>
      <c r="D3924" s="103"/>
      <c r="E3924" s="103"/>
      <c r="F3924" s="408" t="s">
        <v>831</v>
      </c>
      <c r="G3924" s="408"/>
      <c r="H3924" s="120">
        <v>3.2</v>
      </c>
    </row>
    <row r="3925" spans="1:8" ht="12.75" customHeight="1">
      <c r="B3925" s="407" t="s">
        <v>834</v>
      </c>
      <c r="C3925" s="407"/>
      <c r="D3925" s="102" t="s">
        <v>806</v>
      </c>
      <c r="E3925" s="102" t="s">
        <v>807</v>
      </c>
      <c r="F3925" s="102" t="s">
        <v>808</v>
      </c>
      <c r="G3925" s="102" t="s">
        <v>809</v>
      </c>
      <c r="H3925" s="102" t="s">
        <v>810</v>
      </c>
    </row>
    <row r="3926" spans="1:8">
      <c r="B3926" s="116" t="s">
        <v>2074</v>
      </c>
      <c r="C3926" s="117" t="s">
        <v>835</v>
      </c>
      <c r="D3926" s="116" t="s">
        <v>125</v>
      </c>
      <c r="E3926" s="116" t="s">
        <v>127</v>
      </c>
      <c r="F3926" s="118">
        <v>0.13400000000000001</v>
      </c>
      <c r="G3926" s="119">
        <v>24.65</v>
      </c>
      <c r="H3926" s="119">
        <v>3.3</v>
      </c>
    </row>
    <row r="3927" spans="1:8">
      <c r="B3927" s="116" t="s">
        <v>2075</v>
      </c>
      <c r="C3927" s="117" t="s">
        <v>836</v>
      </c>
      <c r="D3927" s="116" t="s">
        <v>125</v>
      </c>
      <c r="E3927" s="116" t="s">
        <v>127</v>
      </c>
      <c r="F3927" s="118">
        <v>0.13400000000000001</v>
      </c>
      <c r="G3927" s="119">
        <v>31.49</v>
      </c>
      <c r="H3927" s="119">
        <v>4.22</v>
      </c>
    </row>
    <row r="3928" spans="1:8" ht="12.75" customHeight="1">
      <c r="B3928" s="103"/>
      <c r="C3928" s="103"/>
      <c r="D3928" s="103"/>
      <c r="E3928" s="103"/>
      <c r="F3928" s="408" t="s">
        <v>837</v>
      </c>
      <c r="G3928" s="408"/>
      <c r="H3928" s="120">
        <v>7.52</v>
      </c>
    </row>
    <row r="3929" spans="1:8" ht="12.75" customHeight="1">
      <c r="B3929" s="103"/>
      <c r="C3929" s="103"/>
      <c r="D3929" s="103"/>
      <c r="E3929" s="103"/>
      <c r="F3929" s="409" t="s">
        <v>585</v>
      </c>
      <c r="G3929" s="409"/>
      <c r="H3929" s="101">
        <v>10.71</v>
      </c>
    </row>
    <row r="3930" spans="1:8">
      <c r="B3930" s="142"/>
      <c r="C3930" s="142"/>
      <c r="D3930" s="142"/>
      <c r="E3930" s="142"/>
      <c r="F3930" s="410"/>
      <c r="G3930" s="410"/>
      <c r="H3930" s="410"/>
    </row>
    <row r="3931" spans="1:8" s="245" customFormat="1" ht="12.75" customHeight="1">
      <c r="A3931" s="179" t="s">
        <v>466</v>
      </c>
      <c r="B3931" s="179">
        <f>VLOOKUP(A3931,ORÇAMENTO!$A$15:$F$743,2,FALSE)</f>
        <v>91940</v>
      </c>
      <c r="C3931" s="404" t="str">
        <f>VLOOKUP(B3931,ORÇAMENTO!$B$15:$F$743,2,FALSE)</f>
        <v>CAIXA RETANGULAR 4" X 2", PVC - FORNECIMENTO E INSTALAÇÃO. AF_03/2023</v>
      </c>
      <c r="D3931" s="405"/>
      <c r="E3931" s="405"/>
      <c r="F3931" s="405"/>
      <c r="G3931" s="406"/>
      <c r="H3931" s="121" t="str">
        <f>VLOOKUP(B3931,ORÇAMENTO!$B$15:$F$743,4,FALSE)</f>
        <v>UN</v>
      </c>
    </row>
    <row r="3932" spans="1:8">
      <c r="B3932" s="407" t="s">
        <v>820</v>
      </c>
      <c r="C3932" s="407"/>
      <c r="D3932" s="102" t="s">
        <v>806</v>
      </c>
      <c r="E3932" s="102" t="s">
        <v>807</v>
      </c>
      <c r="F3932" s="102" t="s">
        <v>808</v>
      </c>
      <c r="G3932" s="102" t="s">
        <v>809</v>
      </c>
      <c r="H3932" s="102" t="s">
        <v>810</v>
      </c>
    </row>
    <row r="3933" spans="1:8">
      <c r="B3933" s="116" t="s">
        <v>958</v>
      </c>
      <c r="C3933" s="117" t="s">
        <v>959</v>
      </c>
      <c r="D3933" s="116" t="s">
        <v>125</v>
      </c>
      <c r="E3933" s="116" t="s">
        <v>150</v>
      </c>
      <c r="F3933" s="118">
        <v>1</v>
      </c>
      <c r="G3933" s="119">
        <v>2.5299999999999998</v>
      </c>
      <c r="H3933" s="119">
        <v>2.5299999999999998</v>
      </c>
    </row>
    <row r="3934" spans="1:8">
      <c r="B3934" s="103"/>
      <c r="C3934" s="103"/>
      <c r="D3934" s="103"/>
      <c r="E3934" s="103"/>
      <c r="F3934" s="408" t="s">
        <v>831</v>
      </c>
      <c r="G3934" s="408"/>
      <c r="H3934" s="120">
        <v>2.5299999999999998</v>
      </c>
    </row>
    <row r="3935" spans="1:8" ht="12.75" customHeight="1">
      <c r="B3935" s="407" t="s">
        <v>834</v>
      </c>
      <c r="C3935" s="407"/>
      <c r="D3935" s="102" t="s">
        <v>806</v>
      </c>
      <c r="E3935" s="102" t="s">
        <v>807</v>
      </c>
      <c r="F3935" s="102" t="s">
        <v>808</v>
      </c>
      <c r="G3935" s="102" t="s">
        <v>809</v>
      </c>
      <c r="H3935" s="102" t="s">
        <v>810</v>
      </c>
    </row>
    <row r="3936" spans="1:8">
      <c r="B3936" s="116" t="s">
        <v>2074</v>
      </c>
      <c r="C3936" s="117" t="s">
        <v>835</v>
      </c>
      <c r="D3936" s="116" t="s">
        <v>125</v>
      </c>
      <c r="E3936" s="116" t="s">
        <v>127</v>
      </c>
      <c r="F3936" s="118">
        <v>0.29099999999999998</v>
      </c>
      <c r="G3936" s="119">
        <v>24.65</v>
      </c>
      <c r="H3936" s="119">
        <v>7.17</v>
      </c>
    </row>
    <row r="3937" spans="1:8">
      <c r="B3937" s="116" t="s">
        <v>2075</v>
      </c>
      <c r="C3937" s="117" t="s">
        <v>836</v>
      </c>
      <c r="D3937" s="116" t="s">
        <v>125</v>
      </c>
      <c r="E3937" s="116" t="s">
        <v>127</v>
      </c>
      <c r="F3937" s="118">
        <v>0.29099999999999998</v>
      </c>
      <c r="G3937" s="119">
        <v>31.49</v>
      </c>
      <c r="H3937" s="119">
        <v>9.16</v>
      </c>
    </row>
    <row r="3938" spans="1:8" ht="12.75" customHeight="1">
      <c r="B3938" s="103"/>
      <c r="C3938" s="103"/>
      <c r="D3938" s="103"/>
      <c r="E3938" s="103"/>
      <c r="F3938" s="408" t="s">
        <v>837</v>
      </c>
      <c r="G3938" s="408"/>
      <c r="H3938" s="120">
        <v>16.329999999999998</v>
      </c>
    </row>
    <row r="3939" spans="1:8">
      <c r="B3939" s="407" t="s">
        <v>813</v>
      </c>
      <c r="C3939" s="407"/>
      <c r="D3939" s="102" t="s">
        <v>806</v>
      </c>
      <c r="E3939" s="102" t="s">
        <v>807</v>
      </c>
      <c r="F3939" s="102" t="s">
        <v>808</v>
      </c>
      <c r="G3939" s="102" t="s">
        <v>809</v>
      </c>
      <c r="H3939" s="102" t="s">
        <v>810</v>
      </c>
    </row>
    <row r="3940" spans="1:8" ht="25.5">
      <c r="B3940" s="116" t="s">
        <v>2725</v>
      </c>
      <c r="C3940" s="117" t="s">
        <v>2726</v>
      </c>
      <c r="D3940" s="116" t="s">
        <v>125</v>
      </c>
      <c r="E3940" s="116" t="s">
        <v>174</v>
      </c>
      <c r="F3940" s="118">
        <v>8.9999999999999998E-4</v>
      </c>
      <c r="G3940" s="119">
        <v>727.93</v>
      </c>
      <c r="H3940" s="119">
        <v>0.66</v>
      </c>
    </row>
    <row r="3941" spans="1:8">
      <c r="B3941" s="103"/>
      <c r="C3941" s="103"/>
      <c r="D3941" s="103"/>
      <c r="E3941" s="103"/>
      <c r="F3941" s="408" t="s">
        <v>814</v>
      </c>
      <c r="G3941" s="408"/>
      <c r="H3941" s="120">
        <v>0.66</v>
      </c>
    </row>
    <row r="3942" spans="1:8" ht="12.75" customHeight="1">
      <c r="B3942" s="103"/>
      <c r="C3942" s="103"/>
      <c r="D3942" s="103"/>
      <c r="E3942" s="103"/>
      <c r="F3942" s="409" t="s">
        <v>585</v>
      </c>
      <c r="G3942" s="409"/>
      <c r="H3942" s="101">
        <v>19.510000000000002</v>
      </c>
    </row>
    <row r="3943" spans="1:8">
      <c r="B3943" s="142"/>
      <c r="C3943" s="142"/>
      <c r="D3943" s="142"/>
      <c r="E3943" s="142"/>
      <c r="F3943" s="410"/>
      <c r="G3943" s="410"/>
      <c r="H3943" s="410"/>
    </row>
    <row r="3944" spans="1:8" s="245" customFormat="1" ht="12.75" customHeight="1">
      <c r="A3944" s="179" t="s">
        <v>467</v>
      </c>
      <c r="B3944" s="179">
        <f>VLOOKUP(A3944,ORÇAMENTO!$A$15:$F$743,2,FALSE)</f>
        <v>91943</v>
      </c>
      <c r="C3944" s="404" t="str">
        <f>VLOOKUP(B3944,ORÇAMENTO!$B$15:$F$743,2,FALSE)</f>
        <v>CAIXA RETANGULAR 4" X 4" , PVC - FORNECIMENTO E INSTALAÇÃO. AF_03/2023</v>
      </c>
      <c r="D3944" s="405"/>
      <c r="E3944" s="405"/>
      <c r="F3944" s="405"/>
      <c r="G3944" s="406"/>
      <c r="H3944" s="121" t="str">
        <f>VLOOKUP(B3944,ORÇAMENTO!$B$15:$F$743,4,FALSE)</f>
        <v>UN</v>
      </c>
    </row>
    <row r="3945" spans="1:8">
      <c r="B3945" s="407" t="s">
        <v>820</v>
      </c>
      <c r="C3945" s="407"/>
      <c r="D3945" s="102" t="s">
        <v>806</v>
      </c>
      <c r="E3945" s="102" t="s">
        <v>807</v>
      </c>
      <c r="F3945" s="102" t="s">
        <v>808</v>
      </c>
      <c r="G3945" s="102" t="s">
        <v>809</v>
      </c>
      <c r="H3945" s="102" t="s">
        <v>810</v>
      </c>
    </row>
    <row r="3946" spans="1:8">
      <c r="B3946" s="116" t="s">
        <v>2727</v>
      </c>
      <c r="C3946" s="117" t="s">
        <v>2728</v>
      </c>
      <c r="D3946" s="116" t="s">
        <v>125</v>
      </c>
      <c r="E3946" s="116" t="s">
        <v>150</v>
      </c>
      <c r="F3946" s="118">
        <v>1</v>
      </c>
      <c r="G3946" s="119">
        <v>5.04</v>
      </c>
      <c r="H3946" s="119">
        <v>5.04</v>
      </c>
    </row>
    <row r="3947" spans="1:8">
      <c r="B3947" s="103"/>
      <c r="C3947" s="103"/>
      <c r="D3947" s="103"/>
      <c r="E3947" s="103"/>
      <c r="F3947" s="408" t="s">
        <v>831</v>
      </c>
      <c r="G3947" s="408"/>
      <c r="H3947" s="120">
        <v>5.04</v>
      </c>
    </row>
    <row r="3948" spans="1:8" ht="12.75" customHeight="1">
      <c r="B3948" s="407" t="s">
        <v>834</v>
      </c>
      <c r="C3948" s="407"/>
      <c r="D3948" s="102" t="s">
        <v>806</v>
      </c>
      <c r="E3948" s="102" t="s">
        <v>807</v>
      </c>
      <c r="F3948" s="102" t="s">
        <v>808</v>
      </c>
      <c r="G3948" s="102" t="s">
        <v>809</v>
      </c>
      <c r="H3948" s="102" t="s">
        <v>810</v>
      </c>
    </row>
    <row r="3949" spans="1:8">
      <c r="B3949" s="116" t="s">
        <v>2074</v>
      </c>
      <c r="C3949" s="117" t="s">
        <v>835</v>
      </c>
      <c r="D3949" s="116" t="s">
        <v>125</v>
      </c>
      <c r="E3949" s="116" t="s">
        <v>127</v>
      </c>
      <c r="F3949" s="118">
        <v>0.30099999999999999</v>
      </c>
      <c r="G3949" s="119">
        <v>24.65</v>
      </c>
      <c r="H3949" s="119">
        <v>7.42</v>
      </c>
    </row>
    <row r="3950" spans="1:8">
      <c r="B3950" s="116" t="s">
        <v>2075</v>
      </c>
      <c r="C3950" s="117" t="s">
        <v>836</v>
      </c>
      <c r="D3950" s="116" t="s">
        <v>125</v>
      </c>
      <c r="E3950" s="116" t="s">
        <v>127</v>
      </c>
      <c r="F3950" s="118">
        <v>0.30099999999999999</v>
      </c>
      <c r="G3950" s="119">
        <v>31.49</v>
      </c>
      <c r="H3950" s="119">
        <v>9.48</v>
      </c>
    </row>
    <row r="3951" spans="1:8" ht="12.75" customHeight="1">
      <c r="B3951" s="103"/>
      <c r="C3951" s="103"/>
      <c r="D3951" s="103"/>
      <c r="E3951" s="103"/>
      <c r="F3951" s="408" t="s">
        <v>837</v>
      </c>
      <c r="G3951" s="408"/>
      <c r="H3951" s="120">
        <v>16.899999999999999</v>
      </c>
    </row>
    <row r="3952" spans="1:8">
      <c r="B3952" s="407" t="s">
        <v>813</v>
      </c>
      <c r="C3952" s="407"/>
      <c r="D3952" s="102" t="s">
        <v>806</v>
      </c>
      <c r="E3952" s="102" t="s">
        <v>807</v>
      </c>
      <c r="F3952" s="102" t="s">
        <v>808</v>
      </c>
      <c r="G3952" s="102" t="s">
        <v>809</v>
      </c>
      <c r="H3952" s="102" t="s">
        <v>810</v>
      </c>
    </row>
    <row r="3953" spans="1:8" ht="25.5">
      <c r="B3953" s="116" t="s">
        <v>2725</v>
      </c>
      <c r="C3953" s="117" t="s">
        <v>2726</v>
      </c>
      <c r="D3953" s="116" t="s">
        <v>125</v>
      </c>
      <c r="E3953" s="116" t="s">
        <v>174</v>
      </c>
      <c r="F3953" s="118">
        <v>1.1999999999999999E-3</v>
      </c>
      <c r="G3953" s="119">
        <v>727.93</v>
      </c>
      <c r="H3953" s="119">
        <v>0.87</v>
      </c>
    </row>
    <row r="3954" spans="1:8">
      <c r="B3954" s="103"/>
      <c r="C3954" s="103"/>
      <c r="D3954" s="103"/>
      <c r="E3954" s="103"/>
      <c r="F3954" s="408" t="s">
        <v>814</v>
      </c>
      <c r="G3954" s="408"/>
      <c r="H3954" s="120">
        <v>0.87</v>
      </c>
    </row>
    <row r="3955" spans="1:8" ht="12.75" customHeight="1">
      <c r="B3955" s="103"/>
      <c r="C3955" s="103"/>
      <c r="D3955" s="103"/>
      <c r="E3955" s="103"/>
      <c r="F3955" s="409" t="s">
        <v>585</v>
      </c>
      <c r="G3955" s="409"/>
      <c r="H3955" s="101">
        <v>22.79</v>
      </c>
    </row>
    <row r="3956" spans="1:8">
      <c r="B3956" s="142"/>
      <c r="C3956" s="142"/>
      <c r="D3956" s="142"/>
      <c r="E3956" s="142"/>
      <c r="F3956" s="410"/>
      <c r="G3956" s="410"/>
      <c r="H3956" s="410"/>
    </row>
    <row r="3957" spans="1:8" s="245" customFormat="1" ht="12.75" customHeight="1">
      <c r="A3957" s="179" t="s">
        <v>468</v>
      </c>
      <c r="B3957" s="179">
        <f>VLOOKUP(A3957,ORÇAMENTO!$A$15:$F$743,2,FALSE)</f>
        <v>92865</v>
      </c>
      <c r="C3957" s="404" t="str">
        <f>VLOOKUP(B3957,ORÇAMENTO!$B$15:$F$743,2,FALSE)</f>
        <v>CAIXA OCTOGONAL 4" X 4", METÁLICA - FORNECIMENTO E INSTALAÇÃO. AF_03/2023</v>
      </c>
      <c r="D3957" s="405"/>
      <c r="E3957" s="405"/>
      <c r="F3957" s="405"/>
      <c r="G3957" s="406"/>
      <c r="H3957" s="121" t="str">
        <f>VLOOKUP(B3957,ORÇAMENTO!$B$15:$F$743,4,FALSE)</f>
        <v>UN</v>
      </c>
    </row>
    <row r="3958" spans="1:8">
      <c r="B3958" s="407" t="s">
        <v>820</v>
      </c>
      <c r="C3958" s="407"/>
      <c r="D3958" s="102" t="s">
        <v>806</v>
      </c>
      <c r="E3958" s="102" t="s">
        <v>807</v>
      </c>
      <c r="F3958" s="102" t="s">
        <v>808</v>
      </c>
      <c r="G3958" s="102" t="s">
        <v>809</v>
      </c>
      <c r="H3958" s="102" t="s">
        <v>810</v>
      </c>
    </row>
    <row r="3959" spans="1:8" ht="25.5">
      <c r="B3959" s="116" t="s">
        <v>2729</v>
      </c>
      <c r="C3959" s="117" t="s">
        <v>2730</v>
      </c>
      <c r="D3959" s="116" t="s">
        <v>125</v>
      </c>
      <c r="E3959" s="116" t="s">
        <v>150</v>
      </c>
      <c r="F3959" s="118">
        <v>1</v>
      </c>
      <c r="G3959" s="119">
        <v>2.86</v>
      </c>
      <c r="H3959" s="119">
        <v>2.86</v>
      </c>
    </row>
    <row r="3960" spans="1:8">
      <c r="B3960" s="103"/>
      <c r="C3960" s="103"/>
      <c r="D3960" s="103"/>
      <c r="E3960" s="103"/>
      <c r="F3960" s="408" t="s">
        <v>831</v>
      </c>
      <c r="G3960" s="408"/>
      <c r="H3960" s="120">
        <v>2.86</v>
      </c>
    </row>
    <row r="3961" spans="1:8" ht="12.75" customHeight="1">
      <c r="B3961" s="407" t="s">
        <v>834</v>
      </c>
      <c r="C3961" s="407"/>
      <c r="D3961" s="102" t="s">
        <v>806</v>
      </c>
      <c r="E3961" s="102" t="s">
        <v>807</v>
      </c>
      <c r="F3961" s="102" t="s">
        <v>808</v>
      </c>
      <c r="G3961" s="102" t="s">
        <v>809</v>
      </c>
      <c r="H3961" s="102" t="s">
        <v>810</v>
      </c>
    </row>
    <row r="3962" spans="1:8">
      <c r="B3962" s="116" t="s">
        <v>2074</v>
      </c>
      <c r="C3962" s="117" t="s">
        <v>835</v>
      </c>
      <c r="D3962" s="116" t="s">
        <v>125</v>
      </c>
      <c r="E3962" s="116" t="s">
        <v>127</v>
      </c>
      <c r="F3962" s="118">
        <v>0.222</v>
      </c>
      <c r="G3962" s="119">
        <v>24.65</v>
      </c>
      <c r="H3962" s="119">
        <v>5.47</v>
      </c>
    </row>
    <row r="3963" spans="1:8">
      <c r="B3963" s="116" t="s">
        <v>2075</v>
      </c>
      <c r="C3963" s="117" t="s">
        <v>836</v>
      </c>
      <c r="D3963" s="116" t="s">
        <v>125</v>
      </c>
      <c r="E3963" s="116" t="s">
        <v>127</v>
      </c>
      <c r="F3963" s="118">
        <v>0.222</v>
      </c>
      <c r="G3963" s="119">
        <v>31.49</v>
      </c>
      <c r="H3963" s="119">
        <v>6.99</v>
      </c>
    </row>
    <row r="3964" spans="1:8" ht="12.75" customHeight="1">
      <c r="B3964" s="103"/>
      <c r="C3964" s="103"/>
      <c r="D3964" s="103"/>
      <c r="E3964" s="103"/>
      <c r="F3964" s="408" t="s">
        <v>837</v>
      </c>
      <c r="G3964" s="408"/>
      <c r="H3964" s="120">
        <v>12.46</v>
      </c>
    </row>
    <row r="3965" spans="1:8" ht="12.75" customHeight="1">
      <c r="B3965" s="103"/>
      <c r="C3965" s="103"/>
      <c r="D3965" s="103"/>
      <c r="E3965" s="103"/>
      <c r="F3965" s="409" t="s">
        <v>585</v>
      </c>
      <c r="G3965" s="409"/>
      <c r="H3965" s="101">
        <v>15.32</v>
      </c>
    </row>
    <row r="3966" spans="1:8">
      <c r="B3966" s="142"/>
      <c r="C3966" s="142"/>
      <c r="D3966" s="142"/>
      <c r="E3966" s="142"/>
      <c r="F3966" s="410"/>
      <c r="G3966" s="410"/>
      <c r="H3966" s="410"/>
    </row>
    <row r="3967" spans="1:8" s="245" customFormat="1" ht="12.75" customHeight="1">
      <c r="A3967" s="179" t="s">
        <v>469</v>
      </c>
      <c r="B3967" s="179">
        <f>VLOOKUP(A3967,ORÇAMENTO!$A$15:$F$743,2,FALSE)</f>
        <v>101881</v>
      </c>
      <c r="C3967" s="404" t="str">
        <f>VLOOKUP(B3967,ORÇAMENTO!$B$15:$F$743,2,FALSE)</f>
        <v>QUADRO DE DISTRIBUIÇÃO DE ENERGIA EM CHAPA DE AÇO GALVANIZADO, DE EMBUTIR, COM BARRAMENTO TRIFÁSICO, PARA 36 DISJUNTORES DIN 100A - FORNECIMENTO E INSTALAÇÃO. AF_10/2020</v>
      </c>
      <c r="D3967" s="405"/>
      <c r="E3967" s="405"/>
      <c r="F3967" s="405"/>
      <c r="G3967" s="406"/>
      <c r="H3967" s="121" t="str">
        <f>VLOOKUP(B3967,ORÇAMENTO!$B$15:$F$743,4,FALSE)</f>
        <v>UN</v>
      </c>
    </row>
    <row r="3968" spans="1:8">
      <c r="B3968" s="407" t="s">
        <v>820</v>
      </c>
      <c r="C3968" s="407"/>
      <c r="D3968" s="102" t="s">
        <v>806</v>
      </c>
      <c r="E3968" s="102" t="s">
        <v>807</v>
      </c>
      <c r="F3968" s="102" t="s">
        <v>808</v>
      </c>
      <c r="G3968" s="102" t="s">
        <v>809</v>
      </c>
      <c r="H3968" s="102" t="s">
        <v>810</v>
      </c>
    </row>
    <row r="3969" spans="1:8" ht="25.5">
      <c r="B3969" s="116" t="s">
        <v>2731</v>
      </c>
      <c r="C3969" s="117" t="s">
        <v>2732</v>
      </c>
      <c r="D3969" s="116" t="s">
        <v>125</v>
      </c>
      <c r="E3969" s="116" t="s">
        <v>150</v>
      </c>
      <c r="F3969" s="118">
        <v>1</v>
      </c>
      <c r="G3969" s="119">
        <v>759.59</v>
      </c>
      <c r="H3969" s="119">
        <v>759.59</v>
      </c>
    </row>
    <row r="3970" spans="1:8">
      <c r="B3970" s="103"/>
      <c r="C3970" s="103"/>
      <c r="D3970" s="103"/>
      <c r="E3970" s="103"/>
      <c r="F3970" s="408" t="s">
        <v>831</v>
      </c>
      <c r="G3970" s="408"/>
      <c r="H3970" s="120">
        <v>759.59</v>
      </c>
    </row>
    <row r="3971" spans="1:8" ht="12.75" customHeight="1">
      <c r="B3971" s="407" t="s">
        <v>834</v>
      </c>
      <c r="C3971" s="407"/>
      <c r="D3971" s="102" t="s">
        <v>806</v>
      </c>
      <c r="E3971" s="102" t="s">
        <v>807</v>
      </c>
      <c r="F3971" s="102" t="s">
        <v>808</v>
      </c>
      <c r="G3971" s="102" t="s">
        <v>809</v>
      </c>
      <c r="H3971" s="102" t="s">
        <v>810</v>
      </c>
    </row>
    <row r="3972" spans="1:8">
      <c r="B3972" s="116" t="s">
        <v>2074</v>
      </c>
      <c r="C3972" s="117" t="s">
        <v>835</v>
      </c>
      <c r="D3972" s="116" t="s">
        <v>125</v>
      </c>
      <c r="E3972" s="116" t="s">
        <v>127</v>
      </c>
      <c r="F3972" s="118">
        <v>0.63839999999999997</v>
      </c>
      <c r="G3972" s="119">
        <v>24.65</v>
      </c>
      <c r="H3972" s="119">
        <v>15.74</v>
      </c>
    </row>
    <row r="3973" spans="1:8">
      <c r="B3973" s="116" t="s">
        <v>2075</v>
      </c>
      <c r="C3973" s="117" t="s">
        <v>836</v>
      </c>
      <c r="D3973" s="116" t="s">
        <v>125</v>
      </c>
      <c r="E3973" s="116" t="s">
        <v>127</v>
      </c>
      <c r="F3973" s="118">
        <v>0.63839999999999997</v>
      </c>
      <c r="G3973" s="119">
        <v>31.49</v>
      </c>
      <c r="H3973" s="119">
        <v>20.100000000000001</v>
      </c>
    </row>
    <row r="3974" spans="1:8" ht="12.75" customHeight="1">
      <c r="B3974" s="103"/>
      <c r="C3974" s="103"/>
      <c r="D3974" s="103"/>
      <c r="E3974" s="103"/>
      <c r="F3974" s="408" t="s">
        <v>837</v>
      </c>
      <c r="G3974" s="408"/>
      <c r="H3974" s="120">
        <v>35.840000000000003</v>
      </c>
    </row>
    <row r="3975" spans="1:8">
      <c r="B3975" s="407" t="s">
        <v>813</v>
      </c>
      <c r="C3975" s="407"/>
      <c r="D3975" s="102" t="s">
        <v>806</v>
      </c>
      <c r="E3975" s="102" t="s">
        <v>807</v>
      </c>
      <c r="F3975" s="102" t="s">
        <v>808</v>
      </c>
      <c r="G3975" s="102" t="s">
        <v>809</v>
      </c>
      <c r="H3975" s="102" t="s">
        <v>810</v>
      </c>
    </row>
    <row r="3976" spans="1:8" ht="25.5">
      <c r="B3976" s="116" t="s">
        <v>2076</v>
      </c>
      <c r="C3976" s="117" t="s">
        <v>2077</v>
      </c>
      <c r="D3976" s="116" t="s">
        <v>125</v>
      </c>
      <c r="E3976" s="116" t="s">
        <v>174</v>
      </c>
      <c r="F3976" s="118">
        <v>1.89E-2</v>
      </c>
      <c r="G3976" s="119">
        <v>836.42</v>
      </c>
      <c r="H3976" s="119">
        <v>15.81</v>
      </c>
    </row>
    <row r="3977" spans="1:8">
      <c r="B3977" s="103"/>
      <c r="C3977" s="103"/>
      <c r="D3977" s="103"/>
      <c r="E3977" s="103"/>
      <c r="F3977" s="408" t="s">
        <v>814</v>
      </c>
      <c r="G3977" s="408"/>
      <c r="H3977" s="120">
        <v>15.81</v>
      </c>
    </row>
    <row r="3978" spans="1:8" ht="12.75" customHeight="1">
      <c r="B3978" s="103"/>
      <c r="C3978" s="103"/>
      <c r="D3978" s="103"/>
      <c r="E3978" s="103"/>
      <c r="F3978" s="409" t="s">
        <v>585</v>
      </c>
      <c r="G3978" s="409"/>
      <c r="H3978" s="101">
        <v>811.22</v>
      </c>
    </row>
    <row r="3979" spans="1:8">
      <c r="B3979" s="142"/>
      <c r="C3979" s="142"/>
      <c r="D3979" s="142"/>
      <c r="E3979" s="142"/>
      <c r="F3979" s="410"/>
      <c r="G3979" s="410"/>
      <c r="H3979" s="410"/>
    </row>
    <row r="3980" spans="1:8" s="245" customFormat="1" ht="12.75" customHeight="1">
      <c r="A3980" s="179" t="s">
        <v>730</v>
      </c>
      <c r="B3980" s="179">
        <f>VLOOKUP(A3980,ORÇAMENTO!$A$15:$F$743,2,FALSE)</f>
        <v>97892</v>
      </c>
      <c r="C3980" s="404" t="str">
        <f>VLOOKUP(B3980,ORÇAMENTO!$B$15:$F$743,2,FALSE)</f>
        <v>CAIXA ENTERRADA ELÉTRICA RETANGULAR, EM ALVENARIA COM BLOCOS DE CONCRETO, FUNDO COM BRITA, DIMENSÕES INTERNAS: 0,6X0,6X0,6 M. AF_12/2020</v>
      </c>
      <c r="D3980" s="405"/>
      <c r="E3980" s="405"/>
      <c r="F3980" s="405"/>
      <c r="G3980" s="406"/>
      <c r="H3980" s="121" t="str">
        <f>VLOOKUP(B3980,ORÇAMENTO!$B$15:$F$743,4,FALSE)</f>
        <v>UN</v>
      </c>
    </row>
    <row r="3981" spans="1:8" ht="12.75" customHeight="1">
      <c r="B3981" s="407" t="s">
        <v>2121</v>
      </c>
      <c r="C3981" s="407"/>
      <c r="D3981" s="102" t="s">
        <v>806</v>
      </c>
      <c r="E3981" s="102" t="s">
        <v>807</v>
      </c>
      <c r="F3981" s="102" t="s">
        <v>808</v>
      </c>
      <c r="G3981" s="102" t="s">
        <v>809</v>
      </c>
      <c r="H3981" s="102" t="s">
        <v>810</v>
      </c>
    </row>
    <row r="3982" spans="1:8" ht="38.25">
      <c r="B3982" s="116" t="s">
        <v>2686</v>
      </c>
      <c r="C3982" s="117" t="s">
        <v>2687</v>
      </c>
      <c r="D3982" s="116" t="s">
        <v>125</v>
      </c>
      <c r="E3982" s="116" t="s">
        <v>2124</v>
      </c>
      <c r="F3982" s="118">
        <v>1.78E-2</v>
      </c>
      <c r="G3982" s="119">
        <v>60.54</v>
      </c>
      <c r="H3982" s="119">
        <v>1.08</v>
      </c>
    </row>
    <row r="3983" spans="1:8" ht="38.25">
      <c r="B3983" s="116" t="s">
        <v>2688</v>
      </c>
      <c r="C3983" s="117" t="s">
        <v>2689</v>
      </c>
      <c r="D3983" s="116" t="s">
        <v>125</v>
      </c>
      <c r="E3983" s="116" t="s">
        <v>2127</v>
      </c>
      <c r="F3983" s="118">
        <v>8.6999999999999994E-3</v>
      </c>
      <c r="G3983" s="119">
        <v>141.32</v>
      </c>
      <c r="H3983" s="119">
        <v>1.23</v>
      </c>
    </row>
    <row r="3984" spans="1:8" ht="12.75" customHeight="1">
      <c r="B3984" s="103"/>
      <c r="C3984" s="103"/>
      <c r="D3984" s="103"/>
      <c r="E3984" s="103"/>
      <c r="F3984" s="408" t="s">
        <v>2128</v>
      </c>
      <c r="G3984" s="408"/>
      <c r="H3984" s="120">
        <v>2.31</v>
      </c>
    </row>
    <row r="3985" spans="2:8">
      <c r="B3985" s="407" t="s">
        <v>820</v>
      </c>
      <c r="C3985" s="407"/>
      <c r="D3985" s="102" t="s">
        <v>806</v>
      </c>
      <c r="E3985" s="102" t="s">
        <v>807</v>
      </c>
      <c r="F3985" s="102" t="s">
        <v>808</v>
      </c>
      <c r="G3985" s="102" t="s">
        <v>809</v>
      </c>
      <c r="H3985" s="102" t="s">
        <v>810</v>
      </c>
    </row>
    <row r="3986" spans="2:8">
      <c r="B3986" s="116" t="s">
        <v>887</v>
      </c>
      <c r="C3986" s="117" t="s">
        <v>888</v>
      </c>
      <c r="D3986" s="116" t="s">
        <v>125</v>
      </c>
      <c r="E3986" s="116" t="s">
        <v>150</v>
      </c>
      <c r="F3986" s="118">
        <v>21.225300000000001</v>
      </c>
      <c r="G3986" s="119">
        <v>3.37</v>
      </c>
      <c r="H3986" s="119">
        <v>71.53</v>
      </c>
    </row>
    <row r="3987" spans="2:8">
      <c r="B3987" s="103"/>
      <c r="C3987" s="103"/>
      <c r="D3987" s="103"/>
      <c r="E3987" s="103"/>
      <c r="F3987" s="408" t="s">
        <v>831</v>
      </c>
      <c r="G3987" s="408"/>
      <c r="H3987" s="120">
        <v>71.53</v>
      </c>
    </row>
    <row r="3988" spans="2:8" ht="12.75" customHeight="1">
      <c r="B3988" s="407" t="s">
        <v>834</v>
      </c>
      <c r="C3988" s="407"/>
      <c r="D3988" s="102" t="s">
        <v>806</v>
      </c>
      <c r="E3988" s="102" t="s">
        <v>807</v>
      </c>
      <c r="F3988" s="102" t="s">
        <v>808</v>
      </c>
      <c r="G3988" s="102" t="s">
        <v>809</v>
      </c>
      <c r="H3988" s="102" t="s">
        <v>810</v>
      </c>
    </row>
    <row r="3989" spans="2:8">
      <c r="B3989" s="116" t="s">
        <v>873</v>
      </c>
      <c r="C3989" s="117" t="s">
        <v>874</v>
      </c>
      <c r="D3989" s="116" t="s">
        <v>125</v>
      </c>
      <c r="E3989" s="116" t="s">
        <v>127</v>
      </c>
      <c r="F3989" s="118">
        <v>2.9802</v>
      </c>
      <c r="G3989" s="119">
        <v>31.1</v>
      </c>
      <c r="H3989" s="119">
        <v>92.68</v>
      </c>
    </row>
    <row r="3990" spans="2:8">
      <c r="B3990" s="116" t="s">
        <v>852</v>
      </c>
      <c r="C3990" s="117" t="s">
        <v>853</v>
      </c>
      <c r="D3990" s="116" t="s">
        <v>125</v>
      </c>
      <c r="E3990" s="116" t="s">
        <v>127</v>
      </c>
      <c r="F3990" s="118">
        <v>2.3416000000000001</v>
      </c>
      <c r="G3990" s="119">
        <v>23.4</v>
      </c>
      <c r="H3990" s="119">
        <v>54.79</v>
      </c>
    </row>
    <row r="3991" spans="2:8" ht="12.75" customHeight="1">
      <c r="B3991" s="103"/>
      <c r="C3991" s="103"/>
      <c r="D3991" s="103"/>
      <c r="E3991" s="103"/>
      <c r="F3991" s="408" t="s">
        <v>837</v>
      </c>
      <c r="G3991" s="408"/>
      <c r="H3991" s="120">
        <v>147.47</v>
      </c>
    </row>
    <row r="3992" spans="2:8">
      <c r="B3992" s="407" t="s">
        <v>813</v>
      </c>
      <c r="C3992" s="407"/>
      <c r="D3992" s="102" t="s">
        <v>806</v>
      </c>
      <c r="E3992" s="102" t="s">
        <v>807</v>
      </c>
      <c r="F3992" s="102" t="s">
        <v>808</v>
      </c>
      <c r="G3992" s="102" t="s">
        <v>809</v>
      </c>
      <c r="H3992" s="102" t="s">
        <v>810</v>
      </c>
    </row>
    <row r="3993" spans="2:8" ht="25.5">
      <c r="B3993" s="116" t="s">
        <v>2733</v>
      </c>
      <c r="C3993" s="117" t="s">
        <v>2734</v>
      </c>
      <c r="D3993" s="116" t="s">
        <v>125</v>
      </c>
      <c r="E3993" s="116" t="s">
        <v>174</v>
      </c>
      <c r="F3993" s="118">
        <v>5.7500000000000002E-2</v>
      </c>
      <c r="G3993" s="119">
        <v>776.84</v>
      </c>
      <c r="H3993" s="119">
        <v>44.67</v>
      </c>
    </row>
    <row r="3994" spans="2:8" ht="25.5">
      <c r="B3994" s="116" t="s">
        <v>2692</v>
      </c>
      <c r="C3994" s="117" t="s">
        <v>2693</v>
      </c>
      <c r="D3994" s="116" t="s">
        <v>125</v>
      </c>
      <c r="E3994" s="116" t="s">
        <v>174</v>
      </c>
      <c r="F3994" s="118">
        <v>1.3599999999999999E-2</v>
      </c>
      <c r="G3994" s="119">
        <v>550.84</v>
      </c>
      <c r="H3994" s="119">
        <v>7.49</v>
      </c>
    </row>
    <row r="3995" spans="2:8" ht="25.5">
      <c r="B3995" s="116" t="s">
        <v>2735</v>
      </c>
      <c r="C3995" s="117" t="s">
        <v>2736</v>
      </c>
      <c r="D3995" s="116" t="s">
        <v>125</v>
      </c>
      <c r="E3995" s="116" t="s">
        <v>174</v>
      </c>
      <c r="F3995" s="118">
        <v>4.48E-2</v>
      </c>
      <c r="G3995" s="119">
        <v>2642.83</v>
      </c>
      <c r="H3995" s="119">
        <v>118.4</v>
      </c>
    </row>
    <row r="3996" spans="2:8" ht="25.5">
      <c r="B3996" s="116" t="s">
        <v>2737</v>
      </c>
      <c r="C3996" s="117" t="s">
        <v>2738</v>
      </c>
      <c r="D3996" s="116" t="s">
        <v>125</v>
      </c>
      <c r="E3996" s="116" t="s">
        <v>174</v>
      </c>
      <c r="F3996" s="118">
        <v>8.1000000000000003E-2</v>
      </c>
      <c r="G3996" s="119">
        <v>419.97</v>
      </c>
      <c r="H3996" s="119">
        <v>34.020000000000003</v>
      </c>
    </row>
    <row r="3997" spans="2:8">
      <c r="B3997" s="103"/>
      <c r="C3997" s="103"/>
      <c r="D3997" s="103"/>
      <c r="E3997" s="103"/>
      <c r="F3997" s="408" t="s">
        <v>814</v>
      </c>
      <c r="G3997" s="408"/>
      <c r="H3997" s="120">
        <v>204.58</v>
      </c>
    </row>
    <row r="3998" spans="2:8" ht="12.75" customHeight="1">
      <c r="B3998" s="103"/>
      <c r="C3998" s="103"/>
      <c r="D3998" s="103"/>
      <c r="E3998" s="103"/>
      <c r="F3998" s="409" t="s">
        <v>585</v>
      </c>
      <c r="G3998" s="409"/>
      <c r="H3998" s="101">
        <v>425.83</v>
      </c>
    </row>
    <row r="3999" spans="2:8">
      <c r="B3999" s="142"/>
      <c r="C3999" s="142"/>
      <c r="D3999" s="142"/>
      <c r="E3999" s="142"/>
      <c r="F3999" s="410"/>
      <c r="G3999" s="410"/>
      <c r="H3999" s="410"/>
    </row>
    <row r="4000" spans="2:8">
      <c r="B4000" s="142"/>
      <c r="C4000" s="142"/>
      <c r="D4000" s="142"/>
      <c r="E4000" s="142"/>
      <c r="F4000" s="410"/>
      <c r="G4000" s="410"/>
      <c r="H4000" s="410"/>
    </row>
    <row r="4001" spans="1:8" s="245" customFormat="1" ht="12.75" customHeight="1">
      <c r="A4001" s="179" t="s">
        <v>473</v>
      </c>
      <c r="B4001" s="179">
        <f>VLOOKUP(A4001,ORÇAMENTO!$A$15:$F$743,2,FALSE)</f>
        <v>93653</v>
      </c>
      <c r="C4001" s="404" t="str">
        <f>VLOOKUP(B4001,ORÇAMENTO!$B$15:$F$743,2,FALSE)</f>
        <v>DISJUNTOR MONOPOLAR TIPO DIN, CORRENTE NOMINAL DE 10A - FORNECIMENTO E INSTALAÇÃO. AF_10/2020</v>
      </c>
      <c r="D4001" s="405"/>
      <c r="E4001" s="405"/>
      <c r="F4001" s="405"/>
      <c r="G4001" s="406"/>
      <c r="H4001" s="121" t="str">
        <f>VLOOKUP(B4001,ORÇAMENTO!$B$15:$F$743,4,FALSE)</f>
        <v>UN</v>
      </c>
    </row>
    <row r="4002" spans="1:8">
      <c r="B4002" s="407" t="s">
        <v>820</v>
      </c>
      <c r="C4002" s="407"/>
      <c r="D4002" s="102" t="s">
        <v>806</v>
      </c>
      <c r="E4002" s="102" t="s">
        <v>807</v>
      </c>
      <c r="F4002" s="102" t="s">
        <v>808</v>
      </c>
      <c r="G4002" s="102" t="s">
        <v>809</v>
      </c>
      <c r="H4002" s="102" t="s">
        <v>810</v>
      </c>
    </row>
    <row r="4003" spans="1:8">
      <c r="B4003" s="116" t="s">
        <v>2739</v>
      </c>
      <c r="C4003" s="117" t="s">
        <v>2740</v>
      </c>
      <c r="D4003" s="116" t="s">
        <v>125</v>
      </c>
      <c r="E4003" s="116" t="s">
        <v>150</v>
      </c>
      <c r="F4003" s="118">
        <v>1</v>
      </c>
      <c r="G4003" s="119">
        <v>13.05</v>
      </c>
      <c r="H4003" s="119">
        <v>13.05</v>
      </c>
    </row>
    <row r="4004" spans="1:8" ht="25.5">
      <c r="B4004" s="116" t="s">
        <v>2741</v>
      </c>
      <c r="C4004" s="117" t="s">
        <v>2742</v>
      </c>
      <c r="D4004" s="116" t="s">
        <v>125</v>
      </c>
      <c r="E4004" s="116" t="s">
        <v>150</v>
      </c>
      <c r="F4004" s="118">
        <v>1</v>
      </c>
      <c r="G4004" s="119">
        <v>1.03</v>
      </c>
      <c r="H4004" s="119">
        <v>1.03</v>
      </c>
    </row>
    <row r="4005" spans="1:8">
      <c r="B4005" s="103"/>
      <c r="C4005" s="103"/>
      <c r="D4005" s="103"/>
      <c r="E4005" s="103"/>
      <c r="F4005" s="408" t="s">
        <v>831</v>
      </c>
      <c r="G4005" s="408"/>
      <c r="H4005" s="120">
        <v>14.08</v>
      </c>
    </row>
    <row r="4006" spans="1:8" ht="12.75" customHeight="1">
      <c r="B4006" s="407" t="s">
        <v>834</v>
      </c>
      <c r="C4006" s="407"/>
      <c r="D4006" s="102" t="s">
        <v>806</v>
      </c>
      <c r="E4006" s="102" t="s">
        <v>807</v>
      </c>
      <c r="F4006" s="102" t="s">
        <v>808</v>
      </c>
      <c r="G4006" s="102" t="s">
        <v>809</v>
      </c>
      <c r="H4006" s="102" t="s">
        <v>810</v>
      </c>
    </row>
    <row r="4007" spans="1:8">
      <c r="B4007" s="116" t="s">
        <v>2074</v>
      </c>
      <c r="C4007" s="117" t="s">
        <v>835</v>
      </c>
      <c r="D4007" s="116" t="s">
        <v>125</v>
      </c>
      <c r="E4007" s="116" t="s">
        <v>127</v>
      </c>
      <c r="F4007" s="118">
        <v>3.5200000000000002E-2</v>
      </c>
      <c r="G4007" s="119">
        <v>24.65</v>
      </c>
      <c r="H4007" s="119">
        <v>0.87</v>
      </c>
    </row>
    <row r="4008" spans="1:8">
      <c r="B4008" s="116" t="s">
        <v>2075</v>
      </c>
      <c r="C4008" s="117" t="s">
        <v>836</v>
      </c>
      <c r="D4008" s="116" t="s">
        <v>125</v>
      </c>
      <c r="E4008" s="116" t="s">
        <v>127</v>
      </c>
      <c r="F4008" s="118">
        <v>3.5200000000000002E-2</v>
      </c>
      <c r="G4008" s="119">
        <v>31.49</v>
      </c>
      <c r="H4008" s="119">
        <v>1.1100000000000001</v>
      </c>
    </row>
    <row r="4009" spans="1:8" ht="12.75" customHeight="1">
      <c r="B4009" s="103"/>
      <c r="C4009" s="103"/>
      <c r="D4009" s="103"/>
      <c r="E4009" s="103"/>
      <c r="F4009" s="408" t="s">
        <v>837</v>
      </c>
      <c r="G4009" s="408"/>
      <c r="H4009" s="120">
        <v>1.98</v>
      </c>
    </row>
    <row r="4010" spans="1:8" ht="12.75" customHeight="1">
      <c r="B4010" s="103"/>
      <c r="C4010" s="103"/>
      <c r="D4010" s="103"/>
      <c r="E4010" s="103"/>
      <c r="F4010" s="409" t="s">
        <v>585</v>
      </c>
      <c r="G4010" s="409"/>
      <c r="H4010" s="101">
        <v>16.04</v>
      </c>
    </row>
    <row r="4011" spans="1:8">
      <c r="B4011" s="142"/>
      <c r="C4011" s="142"/>
      <c r="D4011" s="142"/>
      <c r="E4011" s="142"/>
      <c r="F4011" s="410"/>
      <c r="G4011" s="410"/>
      <c r="H4011" s="410"/>
    </row>
    <row r="4012" spans="1:8" s="245" customFormat="1" ht="12.75" customHeight="1">
      <c r="A4012" s="179" t="s">
        <v>475</v>
      </c>
      <c r="B4012" s="179">
        <f>VLOOKUP(A4012,ORÇAMENTO!$A$15:$F$743,2,FALSE)</f>
        <v>93655</v>
      </c>
      <c r="C4012" s="404" t="str">
        <f>VLOOKUP(B4012,ORÇAMENTO!$B$15:$F$743,2,FALSE)</f>
        <v>DISJUNTOR MONOPOLAR TIPO DIN, CORRENTE NOMINAL DE 20A - FORNECIMENTO E INSTALAÇÃO. AF_10/2020</v>
      </c>
      <c r="D4012" s="405"/>
      <c r="E4012" s="405"/>
      <c r="F4012" s="405"/>
      <c r="G4012" s="406"/>
      <c r="H4012" s="121" t="str">
        <f>VLOOKUP(B4012,ORÇAMENTO!$B$15:$F$743,4,FALSE)</f>
        <v>UN</v>
      </c>
    </row>
    <row r="4013" spans="1:8">
      <c r="B4013" s="407" t="s">
        <v>820</v>
      </c>
      <c r="C4013" s="407"/>
      <c r="D4013" s="102" t="s">
        <v>806</v>
      </c>
      <c r="E4013" s="102" t="s">
        <v>807</v>
      </c>
      <c r="F4013" s="102" t="s">
        <v>808</v>
      </c>
      <c r="G4013" s="102" t="s">
        <v>809</v>
      </c>
      <c r="H4013" s="102" t="s">
        <v>810</v>
      </c>
    </row>
    <row r="4014" spans="1:8">
      <c r="B4014" s="116" t="s">
        <v>2739</v>
      </c>
      <c r="C4014" s="117" t="s">
        <v>2740</v>
      </c>
      <c r="D4014" s="116" t="s">
        <v>125</v>
      </c>
      <c r="E4014" s="116" t="s">
        <v>150</v>
      </c>
      <c r="F4014" s="118">
        <v>1</v>
      </c>
      <c r="G4014" s="119">
        <v>13.05</v>
      </c>
      <c r="H4014" s="119">
        <v>13.05</v>
      </c>
    </row>
    <row r="4015" spans="1:8" ht="25.5">
      <c r="B4015" s="116" t="s">
        <v>2743</v>
      </c>
      <c r="C4015" s="117" t="s">
        <v>2744</v>
      </c>
      <c r="D4015" s="116" t="s">
        <v>125</v>
      </c>
      <c r="E4015" s="116" t="s">
        <v>150</v>
      </c>
      <c r="F4015" s="118">
        <v>1</v>
      </c>
      <c r="G4015" s="119">
        <v>1.34</v>
      </c>
      <c r="H4015" s="119">
        <v>1.34</v>
      </c>
    </row>
    <row r="4016" spans="1:8">
      <c r="B4016" s="103"/>
      <c r="C4016" s="103"/>
      <c r="D4016" s="103"/>
      <c r="E4016" s="103"/>
      <c r="F4016" s="408" t="s">
        <v>831</v>
      </c>
      <c r="G4016" s="408"/>
      <c r="H4016" s="120">
        <v>14.39</v>
      </c>
    </row>
    <row r="4017" spans="1:8" ht="12.75" customHeight="1">
      <c r="B4017" s="407" t="s">
        <v>834</v>
      </c>
      <c r="C4017" s="407"/>
      <c r="D4017" s="102" t="s">
        <v>806</v>
      </c>
      <c r="E4017" s="102" t="s">
        <v>807</v>
      </c>
      <c r="F4017" s="102" t="s">
        <v>808</v>
      </c>
      <c r="G4017" s="102" t="s">
        <v>809</v>
      </c>
      <c r="H4017" s="102" t="s">
        <v>810</v>
      </c>
    </row>
    <row r="4018" spans="1:8">
      <c r="B4018" s="116" t="s">
        <v>2074</v>
      </c>
      <c r="C4018" s="117" t="s">
        <v>835</v>
      </c>
      <c r="D4018" s="116" t="s">
        <v>125</v>
      </c>
      <c r="E4018" s="116" t="s">
        <v>127</v>
      </c>
      <c r="F4018" s="118">
        <v>6.6299999999999998E-2</v>
      </c>
      <c r="G4018" s="119">
        <v>24.65</v>
      </c>
      <c r="H4018" s="119">
        <v>1.63</v>
      </c>
    </row>
    <row r="4019" spans="1:8">
      <c r="B4019" s="116" t="s">
        <v>2075</v>
      </c>
      <c r="C4019" s="117" t="s">
        <v>836</v>
      </c>
      <c r="D4019" s="116" t="s">
        <v>125</v>
      </c>
      <c r="E4019" s="116" t="s">
        <v>127</v>
      </c>
      <c r="F4019" s="118">
        <v>6.6299999999999998E-2</v>
      </c>
      <c r="G4019" s="119">
        <v>31.49</v>
      </c>
      <c r="H4019" s="119">
        <v>2.09</v>
      </c>
    </row>
    <row r="4020" spans="1:8" ht="12.75" customHeight="1">
      <c r="B4020" s="103"/>
      <c r="C4020" s="103"/>
      <c r="D4020" s="103"/>
      <c r="E4020" s="103"/>
      <c r="F4020" s="408" t="s">
        <v>837</v>
      </c>
      <c r="G4020" s="408"/>
      <c r="H4020" s="120">
        <v>3.72</v>
      </c>
    </row>
    <row r="4021" spans="1:8" ht="12.75" customHeight="1">
      <c r="B4021" s="103"/>
      <c r="C4021" s="103"/>
      <c r="D4021" s="103"/>
      <c r="E4021" s="103"/>
      <c r="F4021" s="409" t="s">
        <v>585</v>
      </c>
      <c r="G4021" s="409"/>
      <c r="H4021" s="101">
        <v>18.100000000000001</v>
      </c>
    </row>
    <row r="4022" spans="1:8">
      <c r="B4022" s="142"/>
      <c r="C4022" s="142"/>
      <c r="D4022" s="142"/>
      <c r="E4022" s="142"/>
      <c r="F4022" s="410"/>
      <c r="G4022" s="410"/>
      <c r="H4022" s="410"/>
    </row>
    <row r="4023" spans="1:8" s="245" customFormat="1" ht="12.75" customHeight="1">
      <c r="A4023" s="179" t="s">
        <v>477</v>
      </c>
      <c r="B4023" s="179">
        <f>VLOOKUP(A4023,ORÇAMENTO!$A$15:$F$743,2,FALSE)</f>
        <v>93660</v>
      </c>
      <c r="C4023" s="404" t="str">
        <f>VLOOKUP(B4023,ORÇAMENTO!$B$15:$F$743,2,FALSE)</f>
        <v>DISJUNTOR BIPOLAR TIPO DIN, CORRENTE NOMINAL DE 10A - FORNECIMENTO E INSTALAÇÃO. AF_10/2020</v>
      </c>
      <c r="D4023" s="405"/>
      <c r="E4023" s="405"/>
      <c r="F4023" s="405"/>
      <c r="G4023" s="406"/>
      <c r="H4023" s="121" t="str">
        <f>VLOOKUP(B4023,ORÇAMENTO!$B$15:$F$743,4,FALSE)</f>
        <v>UN</v>
      </c>
    </row>
    <row r="4024" spans="1:8">
      <c r="B4024" s="407" t="s">
        <v>820</v>
      </c>
      <c r="C4024" s="407"/>
      <c r="D4024" s="102" t="s">
        <v>806</v>
      </c>
      <c r="E4024" s="102" t="s">
        <v>807</v>
      </c>
      <c r="F4024" s="102" t="s">
        <v>808</v>
      </c>
      <c r="G4024" s="102" t="s">
        <v>809</v>
      </c>
      <c r="H4024" s="102" t="s">
        <v>810</v>
      </c>
    </row>
    <row r="4025" spans="1:8">
      <c r="B4025" s="116" t="s">
        <v>2745</v>
      </c>
      <c r="C4025" s="117" t="s">
        <v>2746</v>
      </c>
      <c r="D4025" s="116" t="s">
        <v>125</v>
      </c>
      <c r="E4025" s="116" t="s">
        <v>150</v>
      </c>
      <c r="F4025" s="118">
        <v>1</v>
      </c>
      <c r="G4025" s="119">
        <v>74.8</v>
      </c>
      <c r="H4025" s="119">
        <v>74.8</v>
      </c>
    </row>
    <row r="4026" spans="1:8" ht="25.5">
      <c r="B4026" s="116" t="s">
        <v>2741</v>
      </c>
      <c r="C4026" s="117" t="s">
        <v>2742</v>
      </c>
      <c r="D4026" s="116" t="s">
        <v>125</v>
      </c>
      <c r="E4026" s="116" t="s">
        <v>150</v>
      </c>
      <c r="F4026" s="118">
        <v>2</v>
      </c>
      <c r="G4026" s="119">
        <v>1.03</v>
      </c>
      <c r="H4026" s="119">
        <v>2.06</v>
      </c>
    </row>
    <row r="4027" spans="1:8">
      <c r="B4027" s="103"/>
      <c r="C4027" s="103"/>
      <c r="D4027" s="103"/>
      <c r="E4027" s="103"/>
      <c r="F4027" s="408" t="s">
        <v>831</v>
      </c>
      <c r="G4027" s="408"/>
      <c r="H4027" s="120">
        <v>76.86</v>
      </c>
    </row>
    <row r="4028" spans="1:8" ht="12.75" customHeight="1">
      <c r="B4028" s="407" t="s">
        <v>834</v>
      </c>
      <c r="C4028" s="407"/>
      <c r="D4028" s="102" t="s">
        <v>806</v>
      </c>
      <c r="E4028" s="102" t="s">
        <v>807</v>
      </c>
      <c r="F4028" s="102" t="s">
        <v>808</v>
      </c>
      <c r="G4028" s="102" t="s">
        <v>809</v>
      </c>
      <c r="H4028" s="102" t="s">
        <v>810</v>
      </c>
    </row>
    <row r="4029" spans="1:8">
      <c r="B4029" s="116" t="s">
        <v>2074</v>
      </c>
      <c r="C4029" s="117" t="s">
        <v>835</v>
      </c>
      <c r="D4029" s="116" t="s">
        <v>125</v>
      </c>
      <c r="E4029" s="116" t="s">
        <v>127</v>
      </c>
      <c r="F4029" s="118">
        <v>7.0300000000000001E-2</v>
      </c>
      <c r="G4029" s="119">
        <v>24.65</v>
      </c>
      <c r="H4029" s="119">
        <v>1.73</v>
      </c>
    </row>
    <row r="4030" spans="1:8">
      <c r="B4030" s="116" t="s">
        <v>2075</v>
      </c>
      <c r="C4030" s="117" t="s">
        <v>836</v>
      </c>
      <c r="D4030" s="116" t="s">
        <v>125</v>
      </c>
      <c r="E4030" s="116" t="s">
        <v>127</v>
      </c>
      <c r="F4030" s="118">
        <v>7.0300000000000001E-2</v>
      </c>
      <c r="G4030" s="119">
        <v>31.49</v>
      </c>
      <c r="H4030" s="119">
        <v>2.21</v>
      </c>
    </row>
    <row r="4031" spans="1:8" ht="12.75" customHeight="1">
      <c r="B4031" s="103"/>
      <c r="C4031" s="103"/>
      <c r="D4031" s="103"/>
      <c r="E4031" s="103"/>
      <c r="F4031" s="408" t="s">
        <v>837</v>
      </c>
      <c r="G4031" s="408"/>
      <c r="H4031" s="120">
        <v>3.94</v>
      </c>
    </row>
    <row r="4032" spans="1:8" ht="12.75" customHeight="1">
      <c r="B4032" s="103"/>
      <c r="C4032" s="103"/>
      <c r="D4032" s="103"/>
      <c r="E4032" s="103"/>
      <c r="F4032" s="409" t="s">
        <v>585</v>
      </c>
      <c r="G4032" s="409"/>
      <c r="H4032" s="101">
        <v>80.8</v>
      </c>
    </row>
    <row r="4033" spans="1:8">
      <c r="B4033" s="142"/>
      <c r="C4033" s="142"/>
      <c r="D4033" s="142"/>
      <c r="E4033" s="142"/>
      <c r="F4033" s="410"/>
      <c r="G4033" s="410"/>
      <c r="H4033" s="410"/>
    </row>
    <row r="4034" spans="1:8" s="245" customFormat="1" ht="12.75" customHeight="1">
      <c r="A4034" s="179" t="s">
        <v>479</v>
      </c>
      <c r="B4034" s="179">
        <f>VLOOKUP(A4034,ORÇAMENTO!$A$15:$F$743,2,FALSE)</f>
        <v>93661</v>
      </c>
      <c r="C4034" s="404" t="str">
        <f>VLOOKUP(B4034,ORÇAMENTO!$B$15:$F$743,2,FALSE)</f>
        <v>DISJUNTOR BIPOLAR TIPO DIN, CORRENTE NOMINAL DE 16A - FORNECIMENTO E INSTALAÇÃO. AF_10/2020</v>
      </c>
      <c r="D4034" s="405"/>
      <c r="E4034" s="405"/>
      <c r="F4034" s="405"/>
      <c r="G4034" s="406"/>
      <c r="H4034" s="121" t="str">
        <f>VLOOKUP(B4034,ORÇAMENTO!$B$15:$F$743,4,FALSE)</f>
        <v>UN</v>
      </c>
    </row>
    <row r="4035" spans="1:8">
      <c r="B4035" s="407" t="s">
        <v>820</v>
      </c>
      <c r="C4035" s="407"/>
      <c r="D4035" s="102" t="s">
        <v>806</v>
      </c>
      <c r="E4035" s="102" t="s">
        <v>807</v>
      </c>
      <c r="F4035" s="102" t="s">
        <v>808</v>
      </c>
      <c r="G4035" s="102" t="s">
        <v>809</v>
      </c>
      <c r="H4035" s="102" t="s">
        <v>810</v>
      </c>
    </row>
    <row r="4036" spans="1:8">
      <c r="B4036" s="116" t="s">
        <v>2745</v>
      </c>
      <c r="C4036" s="117" t="s">
        <v>2746</v>
      </c>
      <c r="D4036" s="116" t="s">
        <v>125</v>
      </c>
      <c r="E4036" s="116" t="s">
        <v>150</v>
      </c>
      <c r="F4036" s="118">
        <v>1</v>
      </c>
      <c r="G4036" s="119">
        <v>74.8</v>
      </c>
      <c r="H4036" s="119">
        <v>74.8</v>
      </c>
    </row>
    <row r="4037" spans="1:8" ht="25.5">
      <c r="B4037" s="116" t="s">
        <v>2741</v>
      </c>
      <c r="C4037" s="117" t="s">
        <v>2742</v>
      </c>
      <c r="D4037" s="116" t="s">
        <v>125</v>
      </c>
      <c r="E4037" s="116" t="s">
        <v>150</v>
      </c>
      <c r="F4037" s="118">
        <v>2</v>
      </c>
      <c r="G4037" s="119">
        <v>1.03</v>
      </c>
      <c r="H4037" s="119">
        <v>2.06</v>
      </c>
    </row>
    <row r="4038" spans="1:8">
      <c r="B4038" s="103"/>
      <c r="C4038" s="103"/>
      <c r="D4038" s="103"/>
      <c r="E4038" s="103"/>
      <c r="F4038" s="408" t="s">
        <v>831</v>
      </c>
      <c r="G4038" s="408"/>
      <c r="H4038" s="120">
        <v>76.86</v>
      </c>
    </row>
    <row r="4039" spans="1:8" ht="12.75" customHeight="1">
      <c r="B4039" s="407" t="s">
        <v>834</v>
      </c>
      <c r="C4039" s="407"/>
      <c r="D4039" s="102" t="s">
        <v>806</v>
      </c>
      <c r="E4039" s="102" t="s">
        <v>807</v>
      </c>
      <c r="F4039" s="102" t="s">
        <v>808</v>
      </c>
      <c r="G4039" s="102" t="s">
        <v>809</v>
      </c>
      <c r="H4039" s="102" t="s">
        <v>810</v>
      </c>
    </row>
    <row r="4040" spans="1:8">
      <c r="B4040" s="116" t="s">
        <v>2074</v>
      </c>
      <c r="C4040" s="117" t="s">
        <v>835</v>
      </c>
      <c r="D4040" s="116" t="s">
        <v>125</v>
      </c>
      <c r="E4040" s="116" t="s">
        <v>127</v>
      </c>
      <c r="F4040" s="118">
        <v>9.5200000000000007E-2</v>
      </c>
      <c r="G4040" s="119">
        <v>24.65</v>
      </c>
      <c r="H4040" s="119">
        <v>2.35</v>
      </c>
    </row>
    <row r="4041" spans="1:8">
      <c r="B4041" s="116" t="s">
        <v>2075</v>
      </c>
      <c r="C4041" s="117" t="s">
        <v>836</v>
      </c>
      <c r="D4041" s="116" t="s">
        <v>125</v>
      </c>
      <c r="E4041" s="116" t="s">
        <v>127</v>
      </c>
      <c r="F4041" s="118">
        <v>9.5200000000000007E-2</v>
      </c>
      <c r="G4041" s="119">
        <v>31.49</v>
      </c>
      <c r="H4041" s="119">
        <v>3</v>
      </c>
    </row>
    <row r="4042" spans="1:8" ht="12.75" customHeight="1">
      <c r="B4042" s="103"/>
      <c r="C4042" s="103"/>
      <c r="D4042" s="103"/>
      <c r="E4042" s="103"/>
      <c r="F4042" s="408" t="s">
        <v>837</v>
      </c>
      <c r="G4042" s="408"/>
      <c r="H4042" s="120">
        <v>5.35</v>
      </c>
    </row>
    <row r="4043" spans="1:8" ht="12.75" customHeight="1">
      <c r="B4043" s="103"/>
      <c r="C4043" s="103"/>
      <c r="D4043" s="103"/>
      <c r="E4043" s="103"/>
      <c r="F4043" s="409" t="s">
        <v>585</v>
      </c>
      <c r="G4043" s="409"/>
      <c r="H4043" s="101">
        <v>82.19</v>
      </c>
    </row>
    <row r="4044" spans="1:8">
      <c r="B4044" s="142"/>
      <c r="C4044" s="142"/>
      <c r="D4044" s="142"/>
      <c r="E4044" s="142"/>
      <c r="F4044" s="410"/>
      <c r="G4044" s="410"/>
      <c r="H4044" s="410"/>
    </row>
    <row r="4045" spans="1:8" s="245" customFormat="1" ht="12.75" customHeight="1">
      <c r="A4045" s="179" t="s">
        <v>743</v>
      </c>
      <c r="B4045" s="179">
        <f>VLOOKUP(A4045,ORÇAMENTO!$A$15:$F$743,2,FALSE)</f>
        <v>93662</v>
      </c>
      <c r="C4045" s="404" t="str">
        <f>VLOOKUP(B4045,ORÇAMENTO!$B$15:$F$743,2,FALSE)</f>
        <v>DISJUNTOR BIPOLAR TIPO DIN, CORRENTE NOMINAL DE 20A - FORNECIMENTO E INSTALAÇÃO. AF_10/2020</v>
      </c>
      <c r="D4045" s="405"/>
      <c r="E4045" s="405"/>
      <c r="F4045" s="405"/>
      <c r="G4045" s="406"/>
      <c r="H4045" s="121" t="str">
        <f>VLOOKUP(B4045,ORÇAMENTO!$B$15:$F$743,4,FALSE)</f>
        <v>UN</v>
      </c>
    </row>
    <row r="4046" spans="1:8">
      <c r="B4046" s="407" t="s">
        <v>820</v>
      </c>
      <c r="C4046" s="407"/>
      <c r="D4046" s="102" t="s">
        <v>806</v>
      </c>
      <c r="E4046" s="102" t="s">
        <v>807</v>
      </c>
      <c r="F4046" s="102" t="s">
        <v>808</v>
      </c>
      <c r="G4046" s="102" t="s">
        <v>809</v>
      </c>
      <c r="H4046" s="102" t="s">
        <v>810</v>
      </c>
    </row>
    <row r="4047" spans="1:8">
      <c r="B4047" s="116" t="s">
        <v>2745</v>
      </c>
      <c r="C4047" s="117" t="s">
        <v>2746</v>
      </c>
      <c r="D4047" s="116" t="s">
        <v>125</v>
      </c>
      <c r="E4047" s="116" t="s">
        <v>150</v>
      </c>
      <c r="F4047" s="118">
        <v>1</v>
      </c>
      <c r="G4047" s="119">
        <v>74.8</v>
      </c>
      <c r="H4047" s="119">
        <v>74.8</v>
      </c>
    </row>
    <row r="4048" spans="1:8" ht="25.5">
      <c r="B4048" s="116" t="s">
        <v>2743</v>
      </c>
      <c r="C4048" s="117" t="s">
        <v>2744</v>
      </c>
      <c r="D4048" s="116" t="s">
        <v>125</v>
      </c>
      <c r="E4048" s="116" t="s">
        <v>150</v>
      </c>
      <c r="F4048" s="118">
        <v>2</v>
      </c>
      <c r="G4048" s="119">
        <v>1.34</v>
      </c>
      <c r="H4048" s="119">
        <v>2.68</v>
      </c>
    </row>
    <row r="4049" spans="1:8">
      <c r="B4049" s="103"/>
      <c r="C4049" s="103"/>
      <c r="D4049" s="103"/>
      <c r="E4049" s="103"/>
      <c r="F4049" s="408" t="s">
        <v>831</v>
      </c>
      <c r="G4049" s="408"/>
      <c r="H4049" s="120">
        <v>77.48</v>
      </c>
    </row>
    <row r="4050" spans="1:8" ht="12.75" customHeight="1">
      <c r="B4050" s="407" t="s">
        <v>834</v>
      </c>
      <c r="C4050" s="407"/>
      <c r="D4050" s="102" t="s">
        <v>806</v>
      </c>
      <c r="E4050" s="102" t="s">
        <v>807</v>
      </c>
      <c r="F4050" s="102" t="s">
        <v>808</v>
      </c>
      <c r="G4050" s="102" t="s">
        <v>809</v>
      </c>
      <c r="H4050" s="102" t="s">
        <v>810</v>
      </c>
    </row>
    <row r="4051" spans="1:8">
      <c r="B4051" s="116" t="s">
        <v>2074</v>
      </c>
      <c r="C4051" s="117" t="s">
        <v>835</v>
      </c>
      <c r="D4051" s="116" t="s">
        <v>125</v>
      </c>
      <c r="E4051" s="116" t="s">
        <v>127</v>
      </c>
      <c r="F4051" s="118">
        <v>0.13250000000000001</v>
      </c>
      <c r="G4051" s="119">
        <v>24.65</v>
      </c>
      <c r="H4051" s="119">
        <v>3.27</v>
      </c>
    </row>
    <row r="4052" spans="1:8">
      <c r="B4052" s="116" t="s">
        <v>2075</v>
      </c>
      <c r="C4052" s="117" t="s">
        <v>836</v>
      </c>
      <c r="D4052" s="116" t="s">
        <v>125</v>
      </c>
      <c r="E4052" s="116" t="s">
        <v>127</v>
      </c>
      <c r="F4052" s="118">
        <v>0.13250000000000001</v>
      </c>
      <c r="G4052" s="119">
        <v>31.49</v>
      </c>
      <c r="H4052" s="119">
        <v>4.17</v>
      </c>
    </row>
    <row r="4053" spans="1:8" ht="12.75" customHeight="1">
      <c r="B4053" s="103"/>
      <c r="C4053" s="103"/>
      <c r="D4053" s="103"/>
      <c r="E4053" s="103"/>
      <c r="F4053" s="408" t="s">
        <v>837</v>
      </c>
      <c r="G4053" s="408"/>
      <c r="H4053" s="120">
        <v>7.44</v>
      </c>
    </row>
    <row r="4054" spans="1:8" ht="12.75" customHeight="1">
      <c r="B4054" s="103"/>
      <c r="C4054" s="103"/>
      <c r="D4054" s="103"/>
      <c r="E4054" s="103"/>
      <c r="F4054" s="409" t="s">
        <v>585</v>
      </c>
      <c r="G4054" s="409"/>
      <c r="H4054" s="101">
        <v>84.91</v>
      </c>
    </row>
    <row r="4055" spans="1:8">
      <c r="B4055" s="142"/>
      <c r="C4055" s="142"/>
      <c r="D4055" s="142"/>
      <c r="E4055" s="142"/>
      <c r="F4055" s="410"/>
      <c r="G4055" s="410"/>
      <c r="H4055" s="410"/>
    </row>
    <row r="4056" spans="1:8" s="245" customFormat="1" ht="12.75" customHeight="1">
      <c r="A4056" s="179" t="s">
        <v>745</v>
      </c>
      <c r="B4056" s="179">
        <f>VLOOKUP(A4056,ORÇAMENTO!$A$15:$F$743,2,FALSE)</f>
        <v>93663</v>
      </c>
      <c r="C4056" s="404" t="str">
        <f>VLOOKUP(B4056,ORÇAMENTO!$B$15:$F$743,2,FALSE)</f>
        <v>DISJUNTOR BIPOLAR TIPO DIN, CORRENTE NOMINAL DE 25A - FORNECIMENTO E INSTALAÇÃO. AF_10/2020</v>
      </c>
      <c r="D4056" s="405"/>
      <c r="E4056" s="405"/>
      <c r="F4056" s="405"/>
      <c r="G4056" s="406"/>
      <c r="H4056" s="121" t="str">
        <f>VLOOKUP(B4056,ORÇAMENTO!$B$15:$F$743,4,FALSE)</f>
        <v>UN</v>
      </c>
    </row>
    <row r="4057" spans="1:8">
      <c r="B4057" s="407" t="s">
        <v>820</v>
      </c>
      <c r="C4057" s="407"/>
      <c r="D4057" s="102" t="s">
        <v>806</v>
      </c>
      <c r="E4057" s="102" t="s">
        <v>807</v>
      </c>
      <c r="F4057" s="102" t="s">
        <v>808</v>
      </c>
      <c r="G4057" s="102" t="s">
        <v>809</v>
      </c>
      <c r="H4057" s="102" t="s">
        <v>810</v>
      </c>
    </row>
    <row r="4058" spans="1:8">
      <c r="B4058" s="116" t="s">
        <v>2745</v>
      </c>
      <c r="C4058" s="117" t="s">
        <v>2746</v>
      </c>
      <c r="D4058" s="116" t="s">
        <v>125</v>
      </c>
      <c r="E4058" s="116" t="s">
        <v>150</v>
      </c>
      <c r="F4058" s="118">
        <v>1</v>
      </c>
      <c r="G4058" s="119">
        <v>74.8</v>
      </c>
      <c r="H4058" s="119">
        <v>74.8</v>
      </c>
    </row>
    <row r="4059" spans="1:8" ht="25.5">
      <c r="B4059" s="116" t="s">
        <v>2743</v>
      </c>
      <c r="C4059" s="117" t="s">
        <v>2744</v>
      </c>
      <c r="D4059" s="116" t="s">
        <v>125</v>
      </c>
      <c r="E4059" s="116" t="s">
        <v>150</v>
      </c>
      <c r="F4059" s="118">
        <v>2</v>
      </c>
      <c r="G4059" s="119">
        <v>1.34</v>
      </c>
      <c r="H4059" s="119">
        <v>2.68</v>
      </c>
    </row>
    <row r="4060" spans="1:8">
      <c r="B4060" s="103"/>
      <c r="C4060" s="103"/>
      <c r="D4060" s="103"/>
      <c r="E4060" s="103"/>
      <c r="F4060" s="408" t="s">
        <v>831</v>
      </c>
      <c r="G4060" s="408"/>
      <c r="H4060" s="120">
        <v>77.48</v>
      </c>
    </row>
    <row r="4061" spans="1:8" ht="12.75" customHeight="1">
      <c r="B4061" s="407" t="s">
        <v>834</v>
      </c>
      <c r="C4061" s="407"/>
      <c r="D4061" s="102" t="s">
        <v>806</v>
      </c>
      <c r="E4061" s="102" t="s">
        <v>807</v>
      </c>
      <c r="F4061" s="102" t="s">
        <v>808</v>
      </c>
      <c r="G4061" s="102" t="s">
        <v>809</v>
      </c>
      <c r="H4061" s="102" t="s">
        <v>810</v>
      </c>
    </row>
    <row r="4062" spans="1:8">
      <c r="B4062" s="116" t="s">
        <v>2074</v>
      </c>
      <c r="C4062" s="117" t="s">
        <v>835</v>
      </c>
      <c r="D4062" s="116" t="s">
        <v>125</v>
      </c>
      <c r="E4062" s="116" t="s">
        <v>127</v>
      </c>
      <c r="F4062" s="118">
        <v>0.13250000000000001</v>
      </c>
      <c r="G4062" s="119">
        <v>24.65</v>
      </c>
      <c r="H4062" s="119">
        <v>3.27</v>
      </c>
    </row>
    <row r="4063" spans="1:8">
      <c r="B4063" s="116" t="s">
        <v>2075</v>
      </c>
      <c r="C4063" s="117" t="s">
        <v>836</v>
      </c>
      <c r="D4063" s="116" t="s">
        <v>125</v>
      </c>
      <c r="E4063" s="116" t="s">
        <v>127</v>
      </c>
      <c r="F4063" s="118">
        <v>0.13250000000000001</v>
      </c>
      <c r="G4063" s="119">
        <v>31.49</v>
      </c>
      <c r="H4063" s="119">
        <v>4.17</v>
      </c>
    </row>
    <row r="4064" spans="1:8" ht="12.75" customHeight="1">
      <c r="B4064" s="103"/>
      <c r="C4064" s="103"/>
      <c r="D4064" s="103"/>
      <c r="E4064" s="103"/>
      <c r="F4064" s="408" t="s">
        <v>837</v>
      </c>
      <c r="G4064" s="408"/>
      <c r="H4064" s="120">
        <v>7.44</v>
      </c>
    </row>
    <row r="4065" spans="1:8" ht="12.75" customHeight="1">
      <c r="B4065" s="103"/>
      <c r="C4065" s="103"/>
      <c r="D4065" s="103"/>
      <c r="E4065" s="103"/>
      <c r="F4065" s="409" t="s">
        <v>585</v>
      </c>
      <c r="G4065" s="409"/>
      <c r="H4065" s="101">
        <v>84.91</v>
      </c>
    </row>
    <row r="4066" spans="1:8">
      <c r="B4066" s="142"/>
      <c r="C4066" s="142"/>
      <c r="D4066" s="142"/>
      <c r="E4066" s="142"/>
      <c r="F4066" s="410"/>
      <c r="G4066" s="410"/>
      <c r="H4066" s="410"/>
    </row>
    <row r="4067" spans="1:8" s="245" customFormat="1" ht="12.75" customHeight="1">
      <c r="A4067" s="179" t="s">
        <v>746</v>
      </c>
      <c r="B4067" s="179">
        <f>VLOOKUP(A4067,ORÇAMENTO!$A$15:$F$743,2,FALSE)</f>
        <v>93664</v>
      </c>
      <c r="C4067" s="404" t="str">
        <f>VLOOKUP(B4067,ORÇAMENTO!$B$15:$F$743,2,FALSE)</f>
        <v>DISJUNTOR BIPOLAR TIPO DIN, CORRENTE NOMINAL DE 32A - FORNECIMENTO E INSTALAÇÃO. AF_10/2020</v>
      </c>
      <c r="D4067" s="405"/>
      <c r="E4067" s="405"/>
      <c r="F4067" s="405"/>
      <c r="G4067" s="406"/>
      <c r="H4067" s="121" t="str">
        <f>VLOOKUP(B4067,ORÇAMENTO!$B$15:$F$743,4,FALSE)</f>
        <v>UN</v>
      </c>
    </row>
    <row r="4068" spans="1:8">
      <c r="B4068" s="407" t="s">
        <v>820</v>
      </c>
      <c r="C4068" s="407"/>
      <c r="D4068" s="102" t="s">
        <v>806</v>
      </c>
      <c r="E4068" s="102" t="s">
        <v>807</v>
      </c>
      <c r="F4068" s="102" t="s">
        <v>808</v>
      </c>
      <c r="G4068" s="102" t="s">
        <v>809</v>
      </c>
      <c r="H4068" s="102" t="s">
        <v>810</v>
      </c>
    </row>
    <row r="4069" spans="1:8">
      <c r="B4069" s="116" t="s">
        <v>2745</v>
      </c>
      <c r="C4069" s="117" t="s">
        <v>2746</v>
      </c>
      <c r="D4069" s="116" t="s">
        <v>125</v>
      </c>
      <c r="E4069" s="116" t="s">
        <v>150</v>
      </c>
      <c r="F4069" s="118">
        <v>1</v>
      </c>
      <c r="G4069" s="119">
        <v>74.8</v>
      </c>
      <c r="H4069" s="119">
        <v>74.8</v>
      </c>
    </row>
    <row r="4070" spans="1:8" ht="25.5">
      <c r="B4070" s="116" t="s">
        <v>2747</v>
      </c>
      <c r="C4070" s="117" t="s">
        <v>2748</v>
      </c>
      <c r="D4070" s="116" t="s">
        <v>125</v>
      </c>
      <c r="E4070" s="116" t="s">
        <v>150</v>
      </c>
      <c r="F4070" s="118">
        <v>2</v>
      </c>
      <c r="G4070" s="119">
        <v>1.6</v>
      </c>
      <c r="H4070" s="119">
        <v>3.2</v>
      </c>
    </row>
    <row r="4071" spans="1:8">
      <c r="B4071" s="103"/>
      <c r="C4071" s="103"/>
      <c r="D4071" s="103"/>
      <c r="E4071" s="103"/>
      <c r="F4071" s="408" t="s">
        <v>831</v>
      </c>
      <c r="G4071" s="408"/>
      <c r="H4071" s="120">
        <v>78</v>
      </c>
    </row>
    <row r="4072" spans="1:8" ht="12.75" customHeight="1">
      <c r="B4072" s="407" t="s">
        <v>834</v>
      </c>
      <c r="C4072" s="407"/>
      <c r="D4072" s="102" t="s">
        <v>806</v>
      </c>
      <c r="E4072" s="102" t="s">
        <v>807</v>
      </c>
      <c r="F4072" s="102" t="s">
        <v>808</v>
      </c>
      <c r="G4072" s="102" t="s">
        <v>809</v>
      </c>
      <c r="H4072" s="102" t="s">
        <v>810</v>
      </c>
    </row>
    <row r="4073" spans="1:8">
      <c r="B4073" s="116" t="s">
        <v>2074</v>
      </c>
      <c r="C4073" s="117" t="s">
        <v>835</v>
      </c>
      <c r="D4073" s="116" t="s">
        <v>125</v>
      </c>
      <c r="E4073" s="116" t="s">
        <v>127</v>
      </c>
      <c r="F4073" s="118">
        <v>0.18229999999999999</v>
      </c>
      <c r="G4073" s="119">
        <v>24.65</v>
      </c>
      <c r="H4073" s="119">
        <v>4.49</v>
      </c>
    </row>
    <row r="4074" spans="1:8">
      <c r="B4074" s="116" t="s">
        <v>2075</v>
      </c>
      <c r="C4074" s="117" t="s">
        <v>836</v>
      </c>
      <c r="D4074" s="116" t="s">
        <v>125</v>
      </c>
      <c r="E4074" s="116" t="s">
        <v>127</v>
      </c>
      <c r="F4074" s="118">
        <v>0.18229999999999999</v>
      </c>
      <c r="G4074" s="119">
        <v>31.49</v>
      </c>
      <c r="H4074" s="119">
        <v>5.74</v>
      </c>
    </row>
    <row r="4075" spans="1:8" ht="12.75" customHeight="1">
      <c r="B4075" s="103"/>
      <c r="C4075" s="103"/>
      <c r="D4075" s="103"/>
      <c r="E4075" s="103"/>
      <c r="F4075" s="408" t="s">
        <v>837</v>
      </c>
      <c r="G4075" s="408"/>
      <c r="H4075" s="120">
        <v>10.23</v>
      </c>
    </row>
    <row r="4076" spans="1:8" ht="12.75" customHeight="1">
      <c r="B4076" s="103"/>
      <c r="C4076" s="103"/>
      <c r="D4076" s="103"/>
      <c r="E4076" s="103"/>
      <c r="F4076" s="409" t="s">
        <v>585</v>
      </c>
      <c r="G4076" s="409"/>
      <c r="H4076" s="101">
        <v>88.23</v>
      </c>
    </row>
    <row r="4077" spans="1:8">
      <c r="B4077" s="142"/>
      <c r="C4077" s="142"/>
      <c r="D4077" s="142"/>
      <c r="E4077" s="142"/>
      <c r="F4077" s="410"/>
      <c r="G4077" s="410"/>
      <c r="H4077" s="410"/>
    </row>
    <row r="4078" spans="1:8" s="245" customFormat="1" ht="12.75" customHeight="1">
      <c r="A4078" s="179" t="s">
        <v>748</v>
      </c>
      <c r="B4078" s="179">
        <f>VLOOKUP(A4078,ORÇAMENTO!$A$15:$F$743,2,FALSE)</f>
        <v>93663</v>
      </c>
      <c r="C4078" s="404" t="str">
        <f>VLOOKUP(B4078,ORÇAMENTO!$B$15:$F$743,2,FALSE)</f>
        <v>DISJUNTOR BIPOLAR TIPO DIN, CORRENTE NOMINAL DE 25A - FORNECIMENTO E INSTALAÇÃO. AF_10/2020</v>
      </c>
      <c r="D4078" s="405"/>
      <c r="E4078" s="405"/>
      <c r="F4078" s="405"/>
      <c r="G4078" s="406"/>
      <c r="H4078" s="121" t="str">
        <f>VLOOKUP(B4078,ORÇAMENTO!$B$15:$F$743,4,FALSE)</f>
        <v>UN</v>
      </c>
    </row>
    <row r="4079" spans="1:8">
      <c r="B4079" s="407" t="s">
        <v>820</v>
      </c>
      <c r="C4079" s="407"/>
      <c r="D4079" s="102" t="s">
        <v>806</v>
      </c>
      <c r="E4079" s="102" t="s">
        <v>807</v>
      </c>
      <c r="F4079" s="102" t="s">
        <v>808</v>
      </c>
      <c r="G4079" s="102" t="s">
        <v>809</v>
      </c>
      <c r="H4079" s="102" t="s">
        <v>810</v>
      </c>
    </row>
    <row r="4080" spans="1:8">
      <c r="B4080" s="116" t="s">
        <v>2745</v>
      </c>
      <c r="C4080" s="117" t="s">
        <v>2746</v>
      </c>
      <c r="D4080" s="116" t="s">
        <v>125</v>
      </c>
      <c r="E4080" s="116" t="s">
        <v>150</v>
      </c>
      <c r="F4080" s="118">
        <v>1</v>
      </c>
      <c r="G4080" s="119">
        <v>74.8</v>
      </c>
      <c r="H4080" s="119">
        <v>74.8</v>
      </c>
    </row>
    <row r="4081" spans="1:8" ht="25.5">
      <c r="B4081" s="116" t="s">
        <v>2743</v>
      </c>
      <c r="C4081" s="117" t="s">
        <v>2744</v>
      </c>
      <c r="D4081" s="116" t="s">
        <v>125</v>
      </c>
      <c r="E4081" s="116" t="s">
        <v>150</v>
      </c>
      <c r="F4081" s="118">
        <v>2</v>
      </c>
      <c r="G4081" s="119">
        <v>1.34</v>
      </c>
      <c r="H4081" s="119">
        <v>2.68</v>
      </c>
    </row>
    <row r="4082" spans="1:8">
      <c r="B4082" s="103"/>
      <c r="C4082" s="103"/>
      <c r="D4082" s="103"/>
      <c r="E4082" s="103"/>
      <c r="F4082" s="408" t="s">
        <v>831</v>
      </c>
      <c r="G4082" s="408"/>
      <c r="H4082" s="120">
        <v>77.48</v>
      </c>
    </row>
    <row r="4083" spans="1:8" ht="12.75" customHeight="1">
      <c r="B4083" s="407" t="s">
        <v>834</v>
      </c>
      <c r="C4083" s="407"/>
      <c r="D4083" s="102" t="s">
        <v>806</v>
      </c>
      <c r="E4083" s="102" t="s">
        <v>807</v>
      </c>
      <c r="F4083" s="102" t="s">
        <v>808</v>
      </c>
      <c r="G4083" s="102" t="s">
        <v>809</v>
      </c>
      <c r="H4083" s="102" t="s">
        <v>810</v>
      </c>
    </row>
    <row r="4084" spans="1:8">
      <c r="B4084" s="116" t="s">
        <v>2074</v>
      </c>
      <c r="C4084" s="117" t="s">
        <v>835</v>
      </c>
      <c r="D4084" s="116" t="s">
        <v>125</v>
      </c>
      <c r="E4084" s="116" t="s">
        <v>127</v>
      </c>
      <c r="F4084" s="118">
        <v>0.13250000000000001</v>
      </c>
      <c r="G4084" s="119">
        <v>24.65</v>
      </c>
      <c r="H4084" s="119">
        <v>3.27</v>
      </c>
    </row>
    <row r="4085" spans="1:8">
      <c r="B4085" s="116" t="s">
        <v>2075</v>
      </c>
      <c r="C4085" s="117" t="s">
        <v>836</v>
      </c>
      <c r="D4085" s="116" t="s">
        <v>125</v>
      </c>
      <c r="E4085" s="116" t="s">
        <v>127</v>
      </c>
      <c r="F4085" s="118">
        <v>0.13250000000000001</v>
      </c>
      <c r="G4085" s="119">
        <v>31.49</v>
      </c>
      <c r="H4085" s="119">
        <v>4.17</v>
      </c>
    </row>
    <row r="4086" spans="1:8" ht="12.75" customHeight="1">
      <c r="B4086" s="103"/>
      <c r="C4086" s="103"/>
      <c r="D4086" s="103"/>
      <c r="E4086" s="103"/>
      <c r="F4086" s="408" t="s">
        <v>837</v>
      </c>
      <c r="G4086" s="408"/>
      <c r="H4086" s="120">
        <v>7.44</v>
      </c>
    </row>
    <row r="4087" spans="1:8" ht="12.75" customHeight="1">
      <c r="B4087" s="103"/>
      <c r="C4087" s="103"/>
      <c r="D4087" s="103"/>
      <c r="E4087" s="103"/>
      <c r="F4087" s="409" t="s">
        <v>585</v>
      </c>
      <c r="G4087" s="409"/>
      <c r="H4087" s="101">
        <v>84.91</v>
      </c>
    </row>
    <row r="4088" spans="1:8">
      <c r="B4088" s="142"/>
      <c r="C4088" s="142"/>
      <c r="D4088" s="142"/>
      <c r="E4088" s="142"/>
      <c r="F4088" s="410"/>
      <c r="G4088" s="410"/>
      <c r="H4088" s="410"/>
    </row>
    <row r="4089" spans="1:8" s="245" customFormat="1" ht="12.75" customHeight="1">
      <c r="A4089" s="179" t="s">
        <v>749</v>
      </c>
      <c r="B4089" s="179">
        <f>VLOOKUP(A4089,ORÇAMENTO!$A$15:$F$743,2,FALSE)</f>
        <v>93671</v>
      </c>
      <c r="C4089" s="404" t="str">
        <f>VLOOKUP(B4089,ORÇAMENTO!$B$15:$F$743,2,FALSE)</f>
        <v>DISJUNTOR TRIPOLAR TIPO DIN, CORRENTE NOMINAL DE 32A - FORNECIMENTO E INSTALAÇÃO. AF_10/2020</v>
      </c>
      <c r="D4089" s="405"/>
      <c r="E4089" s="405"/>
      <c r="F4089" s="405"/>
      <c r="G4089" s="406"/>
      <c r="H4089" s="121" t="str">
        <f>VLOOKUP(B4089,ORÇAMENTO!$B$15:$F$743,4,FALSE)</f>
        <v>UN</v>
      </c>
    </row>
    <row r="4090" spans="1:8">
      <c r="B4090" s="407" t="s">
        <v>820</v>
      </c>
      <c r="C4090" s="407"/>
      <c r="D4090" s="102" t="s">
        <v>806</v>
      </c>
      <c r="E4090" s="102" t="s">
        <v>807</v>
      </c>
      <c r="F4090" s="102" t="s">
        <v>808</v>
      </c>
      <c r="G4090" s="102" t="s">
        <v>809</v>
      </c>
      <c r="H4090" s="102" t="s">
        <v>810</v>
      </c>
    </row>
    <row r="4091" spans="1:8">
      <c r="B4091" s="116" t="s">
        <v>2749</v>
      </c>
      <c r="C4091" s="117" t="s">
        <v>2750</v>
      </c>
      <c r="D4091" s="116" t="s">
        <v>125</v>
      </c>
      <c r="E4091" s="116" t="s">
        <v>150</v>
      </c>
      <c r="F4091" s="118">
        <v>1</v>
      </c>
      <c r="G4091" s="119">
        <v>91.64</v>
      </c>
      <c r="H4091" s="119">
        <v>91.64</v>
      </c>
    </row>
    <row r="4092" spans="1:8" ht="25.5">
      <c r="B4092" s="116" t="s">
        <v>2747</v>
      </c>
      <c r="C4092" s="117" t="s">
        <v>2748</v>
      </c>
      <c r="D4092" s="116" t="s">
        <v>125</v>
      </c>
      <c r="E4092" s="116" t="s">
        <v>150</v>
      </c>
      <c r="F4092" s="118">
        <v>3</v>
      </c>
      <c r="G4092" s="119">
        <v>1.6</v>
      </c>
      <c r="H4092" s="119">
        <v>4.8</v>
      </c>
    </row>
    <row r="4093" spans="1:8">
      <c r="B4093" s="103"/>
      <c r="C4093" s="103"/>
      <c r="D4093" s="103"/>
      <c r="E4093" s="103"/>
      <c r="F4093" s="408" t="s">
        <v>831</v>
      </c>
      <c r="G4093" s="408"/>
      <c r="H4093" s="120">
        <v>96.44</v>
      </c>
    </row>
    <row r="4094" spans="1:8" ht="12.75" customHeight="1">
      <c r="B4094" s="407" t="s">
        <v>834</v>
      </c>
      <c r="C4094" s="407"/>
      <c r="D4094" s="102" t="s">
        <v>806</v>
      </c>
      <c r="E4094" s="102" t="s">
        <v>807</v>
      </c>
      <c r="F4094" s="102" t="s">
        <v>808</v>
      </c>
      <c r="G4094" s="102" t="s">
        <v>809</v>
      </c>
      <c r="H4094" s="102" t="s">
        <v>810</v>
      </c>
    </row>
    <row r="4095" spans="1:8">
      <c r="B4095" s="116" t="s">
        <v>2074</v>
      </c>
      <c r="C4095" s="117" t="s">
        <v>835</v>
      </c>
      <c r="D4095" s="116" t="s">
        <v>125</v>
      </c>
      <c r="E4095" s="116" t="s">
        <v>127</v>
      </c>
      <c r="F4095" s="118">
        <v>0.27339999999999998</v>
      </c>
      <c r="G4095" s="119">
        <v>24.65</v>
      </c>
      <c r="H4095" s="119">
        <v>6.74</v>
      </c>
    </row>
    <row r="4096" spans="1:8">
      <c r="B4096" s="116" t="s">
        <v>2075</v>
      </c>
      <c r="C4096" s="117" t="s">
        <v>836</v>
      </c>
      <c r="D4096" s="116" t="s">
        <v>125</v>
      </c>
      <c r="E4096" s="116" t="s">
        <v>127</v>
      </c>
      <c r="F4096" s="118">
        <v>0.27339999999999998</v>
      </c>
      <c r="G4096" s="119">
        <v>31.49</v>
      </c>
      <c r="H4096" s="119">
        <v>8.61</v>
      </c>
    </row>
    <row r="4097" spans="1:8" ht="12.75" customHeight="1">
      <c r="B4097" s="103"/>
      <c r="C4097" s="103"/>
      <c r="D4097" s="103"/>
      <c r="E4097" s="103"/>
      <c r="F4097" s="408" t="s">
        <v>837</v>
      </c>
      <c r="G4097" s="408"/>
      <c r="H4097" s="120">
        <v>15.35</v>
      </c>
    </row>
    <row r="4098" spans="1:8" ht="12.75" customHeight="1">
      <c r="B4098" s="103"/>
      <c r="C4098" s="103"/>
      <c r="D4098" s="103"/>
      <c r="E4098" s="103"/>
      <c r="F4098" s="409" t="s">
        <v>585</v>
      </c>
      <c r="G4098" s="409"/>
      <c r="H4098" s="101">
        <v>111.77</v>
      </c>
    </row>
    <row r="4099" spans="1:8">
      <c r="B4099" s="142"/>
      <c r="C4099" s="142"/>
      <c r="D4099" s="142"/>
      <c r="E4099" s="142"/>
      <c r="F4099" s="410"/>
      <c r="G4099" s="410"/>
      <c r="H4099" s="410"/>
    </row>
    <row r="4100" spans="1:8" s="245" customFormat="1" ht="12.75" customHeight="1">
      <c r="A4100" s="179" t="s">
        <v>750</v>
      </c>
      <c r="B4100" s="179">
        <f>VLOOKUP(A4100,ORÇAMENTO!$A$15:$F$743,2,FALSE)</f>
        <v>101894</v>
      </c>
      <c r="C4100" s="404" t="str">
        <f>VLOOKUP(B4100,ORÇAMENTO!$B$15:$F$743,2,FALSE)</f>
        <v>DISJUNTOR TRIPOLAR TIPO DIN, CORRENTE NOMINAL DE 60 ATÉ 100A - FORNECIMENTO E INSTALAÇÃO. AF_10/2020</v>
      </c>
      <c r="D4100" s="405"/>
      <c r="E4100" s="405"/>
      <c r="F4100" s="405"/>
      <c r="G4100" s="406"/>
      <c r="H4100" s="121" t="str">
        <f>VLOOKUP(B4100,ORÇAMENTO!$B$15:$F$743,4,FALSE)</f>
        <v>UN</v>
      </c>
    </row>
    <row r="4101" spans="1:8">
      <c r="B4101" s="407" t="s">
        <v>820</v>
      </c>
      <c r="C4101" s="407"/>
      <c r="D4101" s="102" t="s">
        <v>806</v>
      </c>
      <c r="E4101" s="102" t="s">
        <v>807</v>
      </c>
      <c r="F4101" s="102" t="s">
        <v>808</v>
      </c>
      <c r="G4101" s="102" t="s">
        <v>809</v>
      </c>
      <c r="H4101" s="102" t="s">
        <v>810</v>
      </c>
    </row>
    <row r="4102" spans="1:8">
      <c r="B4102" s="116" t="s">
        <v>2751</v>
      </c>
      <c r="C4102" s="117" t="s">
        <v>2752</v>
      </c>
      <c r="D4102" s="116" t="s">
        <v>125</v>
      </c>
      <c r="E4102" s="116" t="s">
        <v>150</v>
      </c>
      <c r="F4102" s="118">
        <v>1</v>
      </c>
      <c r="G4102" s="119">
        <v>159.84</v>
      </c>
      <c r="H4102" s="119">
        <v>159.84</v>
      </c>
    </row>
    <row r="4103" spans="1:8" ht="25.5">
      <c r="B4103" s="116" t="s">
        <v>2753</v>
      </c>
      <c r="C4103" s="117" t="s">
        <v>2754</v>
      </c>
      <c r="D4103" s="116" t="s">
        <v>125</v>
      </c>
      <c r="E4103" s="116" t="s">
        <v>150</v>
      </c>
      <c r="F4103" s="118">
        <v>3</v>
      </c>
      <c r="G4103" s="119">
        <v>2.85</v>
      </c>
      <c r="H4103" s="119">
        <v>8.5500000000000007</v>
      </c>
    </row>
    <row r="4104" spans="1:8">
      <c r="B4104" s="103"/>
      <c r="C4104" s="103"/>
      <c r="D4104" s="103"/>
      <c r="E4104" s="103"/>
      <c r="F4104" s="408" t="s">
        <v>831</v>
      </c>
      <c r="G4104" s="408"/>
      <c r="H4104" s="120">
        <v>168.39</v>
      </c>
    </row>
    <row r="4105" spans="1:8" ht="12.75" customHeight="1">
      <c r="B4105" s="407" t="s">
        <v>834</v>
      </c>
      <c r="C4105" s="407"/>
      <c r="D4105" s="102" t="s">
        <v>806</v>
      </c>
      <c r="E4105" s="102" t="s">
        <v>807</v>
      </c>
      <c r="F4105" s="102" t="s">
        <v>808</v>
      </c>
      <c r="G4105" s="102" t="s">
        <v>809</v>
      </c>
      <c r="H4105" s="102" t="s">
        <v>810</v>
      </c>
    </row>
    <row r="4106" spans="1:8">
      <c r="B4106" s="116" t="s">
        <v>2074</v>
      </c>
      <c r="C4106" s="117" t="s">
        <v>835</v>
      </c>
      <c r="D4106" s="116" t="s">
        <v>125</v>
      </c>
      <c r="E4106" s="116" t="s">
        <v>127</v>
      </c>
      <c r="F4106" s="118">
        <v>0.78300000000000003</v>
      </c>
      <c r="G4106" s="119">
        <v>24.65</v>
      </c>
      <c r="H4106" s="119">
        <v>19.3</v>
      </c>
    </row>
    <row r="4107" spans="1:8">
      <c r="B4107" s="116" t="s">
        <v>2075</v>
      </c>
      <c r="C4107" s="117" t="s">
        <v>836</v>
      </c>
      <c r="D4107" s="116" t="s">
        <v>125</v>
      </c>
      <c r="E4107" s="116" t="s">
        <v>127</v>
      </c>
      <c r="F4107" s="118">
        <v>0.78300000000000003</v>
      </c>
      <c r="G4107" s="119">
        <v>31.49</v>
      </c>
      <c r="H4107" s="119">
        <v>24.66</v>
      </c>
    </row>
    <row r="4108" spans="1:8" ht="12.75" customHeight="1">
      <c r="B4108" s="103"/>
      <c r="C4108" s="103"/>
      <c r="D4108" s="103"/>
      <c r="E4108" s="103"/>
      <c r="F4108" s="408" t="s">
        <v>837</v>
      </c>
      <c r="G4108" s="408"/>
      <c r="H4108" s="120">
        <v>43.96</v>
      </c>
    </row>
    <row r="4109" spans="1:8" ht="12.75" customHeight="1">
      <c r="B4109" s="103"/>
      <c r="C4109" s="103"/>
      <c r="D4109" s="103"/>
      <c r="E4109" s="103"/>
      <c r="F4109" s="409" t="s">
        <v>585</v>
      </c>
      <c r="G4109" s="409"/>
      <c r="H4109" s="101">
        <v>212.34</v>
      </c>
    </row>
    <row r="4110" spans="1:8">
      <c r="B4110" s="142"/>
      <c r="C4110" s="142"/>
      <c r="D4110" s="142"/>
      <c r="E4110" s="142"/>
      <c r="F4110" s="410"/>
      <c r="G4110" s="410"/>
      <c r="H4110" s="410"/>
    </row>
    <row r="4111" spans="1:8" s="245" customFormat="1" ht="12.75" customHeight="1">
      <c r="A4111" s="179" t="s">
        <v>752</v>
      </c>
      <c r="B4111" s="179">
        <f>VLOOKUP(A4111,ORÇAMENTO!$A$15:$F$743,2,FALSE)</f>
        <v>101898</v>
      </c>
      <c r="C4111" s="404" t="str">
        <f>VLOOKUP(B4111,ORÇAMENTO!$B$15:$F$743,2,FALSE)</f>
        <v>DISJUNTOR TRIPOLAR , CORRENTE NOMINAL DE 300 A 400A - FORNECIMENTO E INSTALAÇÃO. AF_10/2020</v>
      </c>
      <c r="D4111" s="405"/>
      <c r="E4111" s="405"/>
      <c r="F4111" s="405"/>
      <c r="G4111" s="406"/>
      <c r="H4111" s="121" t="str">
        <f>VLOOKUP(B4111,ORÇAMENTO!$B$15:$F$743,4,FALSE)</f>
        <v>UN</v>
      </c>
    </row>
    <row r="4112" spans="1:8">
      <c r="B4112" s="407" t="s">
        <v>820</v>
      </c>
      <c r="C4112" s="407"/>
      <c r="D4112" s="102" t="s">
        <v>806</v>
      </c>
      <c r="E4112" s="102" t="s">
        <v>807</v>
      </c>
      <c r="F4112" s="102" t="s">
        <v>808</v>
      </c>
      <c r="G4112" s="102" t="s">
        <v>809</v>
      </c>
      <c r="H4112" s="102" t="s">
        <v>810</v>
      </c>
    </row>
    <row r="4113" spans="1:8">
      <c r="B4113" s="116" t="s">
        <v>2755</v>
      </c>
      <c r="C4113" s="117" t="s">
        <v>2756</v>
      </c>
      <c r="D4113" s="116" t="s">
        <v>125</v>
      </c>
      <c r="E4113" s="116" t="s">
        <v>150</v>
      </c>
      <c r="F4113" s="118">
        <v>1</v>
      </c>
      <c r="G4113" s="119">
        <v>1830.69</v>
      </c>
      <c r="H4113" s="119">
        <v>1830.69</v>
      </c>
    </row>
    <row r="4114" spans="1:8" ht="25.5">
      <c r="B4114" s="116" t="s">
        <v>2757</v>
      </c>
      <c r="C4114" s="117" t="s">
        <v>2758</v>
      </c>
      <c r="D4114" s="116" t="s">
        <v>125</v>
      </c>
      <c r="E4114" s="116" t="s">
        <v>150</v>
      </c>
      <c r="F4114" s="118">
        <v>3</v>
      </c>
      <c r="G4114" s="119">
        <v>12.04</v>
      </c>
      <c r="H4114" s="119">
        <v>36.119999999999997</v>
      </c>
    </row>
    <row r="4115" spans="1:8">
      <c r="B4115" s="103"/>
      <c r="C4115" s="103"/>
      <c r="D4115" s="103"/>
      <c r="E4115" s="103"/>
      <c r="F4115" s="408" t="s">
        <v>831</v>
      </c>
      <c r="G4115" s="408"/>
      <c r="H4115" s="120">
        <v>1866.81</v>
      </c>
    </row>
    <row r="4116" spans="1:8" ht="12.75" customHeight="1">
      <c r="B4116" s="407" t="s">
        <v>834</v>
      </c>
      <c r="C4116" s="407"/>
      <c r="D4116" s="102" t="s">
        <v>806</v>
      </c>
      <c r="E4116" s="102" t="s">
        <v>807</v>
      </c>
      <c r="F4116" s="102" t="s">
        <v>808</v>
      </c>
      <c r="G4116" s="102" t="s">
        <v>809</v>
      </c>
      <c r="H4116" s="102" t="s">
        <v>810</v>
      </c>
    </row>
    <row r="4117" spans="1:8">
      <c r="B4117" s="116" t="s">
        <v>2074</v>
      </c>
      <c r="C4117" s="117" t="s">
        <v>835</v>
      </c>
      <c r="D4117" s="116" t="s">
        <v>125</v>
      </c>
      <c r="E4117" s="116" t="s">
        <v>127</v>
      </c>
      <c r="F4117" s="118">
        <v>1.3231999999999999</v>
      </c>
      <c r="G4117" s="119">
        <v>24.65</v>
      </c>
      <c r="H4117" s="119">
        <v>32.619999999999997</v>
      </c>
    </row>
    <row r="4118" spans="1:8">
      <c r="B4118" s="116" t="s">
        <v>2075</v>
      </c>
      <c r="C4118" s="117" t="s">
        <v>836</v>
      </c>
      <c r="D4118" s="116" t="s">
        <v>125</v>
      </c>
      <c r="E4118" s="116" t="s">
        <v>127</v>
      </c>
      <c r="F4118" s="118">
        <v>1.3231999999999999</v>
      </c>
      <c r="G4118" s="119">
        <v>31.49</v>
      </c>
      <c r="H4118" s="119">
        <v>41.67</v>
      </c>
    </row>
    <row r="4119" spans="1:8" ht="12.75" customHeight="1">
      <c r="B4119" s="103"/>
      <c r="C4119" s="103"/>
      <c r="D4119" s="103"/>
      <c r="E4119" s="103"/>
      <c r="F4119" s="408" t="s">
        <v>837</v>
      </c>
      <c r="G4119" s="408"/>
      <c r="H4119" s="120">
        <v>74.290000000000006</v>
      </c>
    </row>
    <row r="4120" spans="1:8" ht="12.75" customHeight="1">
      <c r="B4120" s="103"/>
      <c r="C4120" s="103"/>
      <c r="D4120" s="103"/>
      <c r="E4120" s="103"/>
      <c r="F4120" s="409" t="s">
        <v>585</v>
      </c>
      <c r="G4120" s="409"/>
      <c r="H4120" s="101">
        <v>1941.08</v>
      </c>
    </row>
    <row r="4121" spans="1:8">
      <c r="B4121" s="142"/>
      <c r="C4121" s="142"/>
      <c r="D4121" s="142"/>
      <c r="E4121" s="142"/>
      <c r="F4121" s="410"/>
      <c r="G4121" s="410"/>
      <c r="H4121" s="410"/>
    </row>
    <row r="4122" spans="1:8" s="245" customFormat="1" ht="12.75" customHeight="1">
      <c r="A4122" s="179" t="s">
        <v>753</v>
      </c>
      <c r="B4122" s="179">
        <f>VLOOKUP(A4122,ORÇAMENTO!$A$15:$F$743,2,FALSE)</f>
        <v>101899</v>
      </c>
      <c r="C4122" s="404" t="str">
        <f>VLOOKUP(B4122,ORÇAMENTO!$B$15:$F$743,2,FALSE)</f>
        <v>DISJUNTOR TRIPOLAR , CORRENTE NOMINAL DE 630A - FORNECIMENTO E INSTALAÇÃO. AF_10/2020</v>
      </c>
      <c r="D4122" s="405"/>
      <c r="E4122" s="405"/>
      <c r="F4122" s="405"/>
      <c r="G4122" s="406"/>
      <c r="H4122" s="121" t="str">
        <f>VLOOKUP(B4122,ORÇAMENTO!$B$15:$F$743,4,FALSE)</f>
        <v>UN</v>
      </c>
    </row>
    <row r="4123" spans="1:8">
      <c r="B4123" s="407" t="s">
        <v>820</v>
      </c>
      <c r="C4123" s="407"/>
      <c r="D4123" s="102" t="s">
        <v>806</v>
      </c>
      <c r="E4123" s="102" t="s">
        <v>807</v>
      </c>
      <c r="F4123" s="102" t="s">
        <v>808</v>
      </c>
      <c r="G4123" s="102" t="s">
        <v>809</v>
      </c>
      <c r="H4123" s="102" t="s">
        <v>810</v>
      </c>
    </row>
    <row r="4124" spans="1:8">
      <c r="B4124" s="116" t="s">
        <v>2759</v>
      </c>
      <c r="C4124" s="117" t="s">
        <v>2760</v>
      </c>
      <c r="D4124" s="116" t="s">
        <v>125</v>
      </c>
      <c r="E4124" s="116" t="s">
        <v>150</v>
      </c>
      <c r="F4124" s="118">
        <v>1</v>
      </c>
      <c r="G4124" s="119">
        <v>3015.13</v>
      </c>
      <c r="H4124" s="119">
        <v>3015.13</v>
      </c>
    </row>
    <row r="4125" spans="1:8" ht="25.5">
      <c r="B4125" s="116" t="s">
        <v>2757</v>
      </c>
      <c r="C4125" s="117" t="s">
        <v>2758</v>
      </c>
      <c r="D4125" s="116" t="s">
        <v>125</v>
      </c>
      <c r="E4125" s="116" t="s">
        <v>150</v>
      </c>
      <c r="F4125" s="118">
        <v>3</v>
      </c>
      <c r="G4125" s="119">
        <v>12.04</v>
      </c>
      <c r="H4125" s="119">
        <v>36.119999999999997</v>
      </c>
    </row>
    <row r="4126" spans="1:8">
      <c r="B4126" s="103"/>
      <c r="C4126" s="103"/>
      <c r="D4126" s="103"/>
      <c r="E4126" s="103"/>
      <c r="F4126" s="408" t="s">
        <v>831</v>
      </c>
      <c r="G4126" s="408"/>
      <c r="H4126" s="120">
        <v>3051.25</v>
      </c>
    </row>
    <row r="4127" spans="1:8" ht="12.75" customHeight="1">
      <c r="B4127" s="407" t="s">
        <v>834</v>
      </c>
      <c r="C4127" s="407"/>
      <c r="D4127" s="102" t="s">
        <v>806</v>
      </c>
      <c r="E4127" s="102" t="s">
        <v>807</v>
      </c>
      <c r="F4127" s="102" t="s">
        <v>808</v>
      </c>
      <c r="G4127" s="102" t="s">
        <v>809</v>
      </c>
      <c r="H4127" s="102" t="s">
        <v>810</v>
      </c>
    </row>
    <row r="4128" spans="1:8">
      <c r="B4128" s="116" t="s">
        <v>2074</v>
      </c>
      <c r="C4128" s="117" t="s">
        <v>835</v>
      </c>
      <c r="D4128" s="116" t="s">
        <v>125</v>
      </c>
      <c r="E4128" s="116" t="s">
        <v>127</v>
      </c>
      <c r="F4128" s="118">
        <v>1.3231999999999999</v>
      </c>
      <c r="G4128" s="119">
        <v>24.65</v>
      </c>
      <c r="H4128" s="119">
        <v>32.619999999999997</v>
      </c>
    </row>
    <row r="4129" spans="1:8">
      <c r="B4129" s="116" t="s">
        <v>2075</v>
      </c>
      <c r="C4129" s="117" t="s">
        <v>836</v>
      </c>
      <c r="D4129" s="116" t="s">
        <v>125</v>
      </c>
      <c r="E4129" s="116" t="s">
        <v>127</v>
      </c>
      <c r="F4129" s="118">
        <v>1.3231999999999999</v>
      </c>
      <c r="G4129" s="119">
        <v>31.49</v>
      </c>
      <c r="H4129" s="119">
        <v>41.67</v>
      </c>
    </row>
    <row r="4130" spans="1:8" ht="12.75" customHeight="1">
      <c r="B4130" s="103"/>
      <c r="C4130" s="103"/>
      <c r="D4130" s="103"/>
      <c r="E4130" s="103"/>
      <c r="F4130" s="408" t="s">
        <v>837</v>
      </c>
      <c r="G4130" s="408"/>
      <c r="H4130" s="120">
        <v>74.290000000000006</v>
      </c>
    </row>
    <row r="4131" spans="1:8" ht="12.75" customHeight="1">
      <c r="B4131" s="103"/>
      <c r="C4131" s="103"/>
      <c r="D4131" s="103"/>
      <c r="E4131" s="103"/>
      <c r="F4131" s="409" t="s">
        <v>585</v>
      </c>
      <c r="G4131" s="409"/>
      <c r="H4131" s="101">
        <v>3125.52</v>
      </c>
    </row>
    <row r="4132" spans="1:8">
      <c r="B4132" s="142"/>
      <c r="C4132" s="142"/>
      <c r="D4132" s="142"/>
      <c r="E4132" s="142"/>
      <c r="F4132" s="410"/>
      <c r="G4132" s="410"/>
      <c r="H4132" s="410"/>
    </row>
    <row r="4133" spans="1:8" s="245" customFormat="1" ht="12.75" customHeight="1">
      <c r="A4133" s="179" t="s">
        <v>757</v>
      </c>
      <c r="B4133" s="179">
        <f>VLOOKUP(A4133,ORÇAMENTO!$A$15:$F$743,2,FALSE)</f>
        <v>101903</v>
      </c>
      <c r="C4133" s="404" t="str">
        <f>VLOOKUP(B4133,ORÇAMENTO!$B$15:$F$743,2,FALSE)</f>
        <v>CONTATOR TRIPOLAR I NOMINAL 32A - FORNECIMENTO E INSTALAÇÃO. AF_10/2020</v>
      </c>
      <c r="D4133" s="405"/>
      <c r="E4133" s="405"/>
      <c r="F4133" s="405"/>
      <c r="G4133" s="406"/>
      <c r="H4133" s="121" t="str">
        <f>VLOOKUP(B4133,ORÇAMENTO!$B$15:$F$743,4,FALSE)</f>
        <v>UN</v>
      </c>
    </row>
    <row r="4134" spans="1:8">
      <c r="B4134" s="407" t="s">
        <v>820</v>
      </c>
      <c r="C4134" s="407"/>
      <c r="D4134" s="102" t="s">
        <v>806</v>
      </c>
      <c r="E4134" s="102" t="s">
        <v>807</v>
      </c>
      <c r="F4134" s="102" t="s">
        <v>808</v>
      </c>
      <c r="G4134" s="102" t="s">
        <v>809</v>
      </c>
      <c r="H4134" s="102" t="s">
        <v>810</v>
      </c>
    </row>
    <row r="4135" spans="1:8">
      <c r="B4135" s="116" t="s">
        <v>2761</v>
      </c>
      <c r="C4135" s="117" t="s">
        <v>2762</v>
      </c>
      <c r="D4135" s="116" t="s">
        <v>125</v>
      </c>
      <c r="E4135" s="116" t="s">
        <v>150</v>
      </c>
      <c r="F4135" s="118">
        <v>1</v>
      </c>
      <c r="G4135" s="119">
        <v>411.42</v>
      </c>
      <c r="H4135" s="119">
        <v>411.42</v>
      </c>
    </row>
    <row r="4136" spans="1:8" ht="25.5">
      <c r="B4136" s="116" t="s">
        <v>2763</v>
      </c>
      <c r="C4136" s="117" t="s">
        <v>2764</v>
      </c>
      <c r="D4136" s="116" t="s">
        <v>125</v>
      </c>
      <c r="E4136" s="116" t="s">
        <v>150</v>
      </c>
      <c r="F4136" s="118">
        <v>3</v>
      </c>
      <c r="G4136" s="119">
        <v>1.73</v>
      </c>
      <c r="H4136" s="119">
        <v>5.19</v>
      </c>
    </row>
    <row r="4137" spans="1:8">
      <c r="B4137" s="103"/>
      <c r="C4137" s="103"/>
      <c r="D4137" s="103"/>
      <c r="E4137" s="103"/>
      <c r="F4137" s="408" t="s">
        <v>831</v>
      </c>
      <c r="G4137" s="408"/>
      <c r="H4137" s="120">
        <v>416.61</v>
      </c>
    </row>
    <row r="4138" spans="1:8" ht="12.75" customHeight="1">
      <c r="B4138" s="407" t="s">
        <v>834</v>
      </c>
      <c r="C4138" s="407"/>
      <c r="D4138" s="102" t="s">
        <v>806</v>
      </c>
      <c r="E4138" s="102" t="s">
        <v>807</v>
      </c>
      <c r="F4138" s="102" t="s">
        <v>808</v>
      </c>
      <c r="G4138" s="102" t="s">
        <v>809</v>
      </c>
      <c r="H4138" s="102" t="s">
        <v>810</v>
      </c>
    </row>
    <row r="4139" spans="1:8">
      <c r="B4139" s="116" t="s">
        <v>2074</v>
      </c>
      <c r="C4139" s="117" t="s">
        <v>835</v>
      </c>
      <c r="D4139" s="116" t="s">
        <v>125</v>
      </c>
      <c r="E4139" s="116" t="s">
        <v>127</v>
      </c>
      <c r="F4139" s="118">
        <v>0.40570000000000001</v>
      </c>
      <c r="G4139" s="119">
        <v>24.65</v>
      </c>
      <c r="H4139" s="119">
        <v>10</v>
      </c>
    </row>
    <row r="4140" spans="1:8">
      <c r="B4140" s="116" t="s">
        <v>2075</v>
      </c>
      <c r="C4140" s="117" t="s">
        <v>836</v>
      </c>
      <c r="D4140" s="116" t="s">
        <v>125</v>
      </c>
      <c r="E4140" s="116" t="s">
        <v>127</v>
      </c>
      <c r="F4140" s="118">
        <v>0.40570000000000001</v>
      </c>
      <c r="G4140" s="119">
        <v>31.49</v>
      </c>
      <c r="H4140" s="119">
        <v>12.78</v>
      </c>
    </row>
    <row r="4141" spans="1:8" ht="12.75" customHeight="1">
      <c r="B4141" s="103"/>
      <c r="C4141" s="103"/>
      <c r="D4141" s="103"/>
      <c r="E4141" s="103"/>
      <c r="F4141" s="408" t="s">
        <v>837</v>
      </c>
      <c r="G4141" s="408"/>
      <c r="H4141" s="120">
        <v>22.78</v>
      </c>
    </row>
    <row r="4142" spans="1:8" ht="12.75" customHeight="1">
      <c r="B4142" s="103"/>
      <c r="C4142" s="103"/>
      <c r="D4142" s="103"/>
      <c r="E4142" s="103"/>
      <c r="F4142" s="409" t="s">
        <v>585</v>
      </c>
      <c r="G4142" s="409"/>
      <c r="H4142" s="101">
        <v>439.38</v>
      </c>
    </row>
    <row r="4143" spans="1:8">
      <c r="B4143" s="142"/>
      <c r="C4143" s="142"/>
      <c r="D4143" s="142"/>
      <c r="E4143" s="142"/>
      <c r="F4143" s="410"/>
      <c r="G4143" s="410"/>
      <c r="H4143" s="410"/>
    </row>
    <row r="4144" spans="1:8" s="245" customFormat="1" ht="12.75" customHeight="1">
      <c r="A4144" s="179" t="s">
        <v>760</v>
      </c>
      <c r="B4144" s="179">
        <f>VLOOKUP(A4144,ORÇAMENTO!$A$15:$F$743,2,FALSE)</f>
        <v>4814</v>
      </c>
      <c r="C4144" s="404" t="str">
        <f>VLOOKUP(B4144,ORÇAMENTO!$B$15:$F$743,2,FALSE)</f>
        <v>APARELHO SINALIZADOR LUMINOSO COM LED, COM 2 LENTES EM POLICARBONATO, BIVOLT (INCLUI SUPORTE DE FIXACAO)</v>
      </c>
      <c r="D4144" s="405"/>
      <c r="E4144" s="405"/>
      <c r="F4144" s="405"/>
      <c r="G4144" s="406"/>
      <c r="H4144" s="121" t="str">
        <f>VLOOKUP(B4144,ORÇAMENTO!$B$15:$F$743,4,FALSE)</f>
        <v>UN</v>
      </c>
    </row>
    <row r="4145" spans="1:8">
      <c r="B4145" s="407" t="s">
        <v>820</v>
      </c>
      <c r="C4145" s="407"/>
      <c r="D4145" s="102" t="s">
        <v>806</v>
      </c>
      <c r="E4145" s="102" t="s">
        <v>807</v>
      </c>
      <c r="F4145" s="102" t="s">
        <v>808</v>
      </c>
      <c r="G4145" s="102" t="s">
        <v>809</v>
      </c>
      <c r="H4145" s="102" t="s">
        <v>810</v>
      </c>
    </row>
    <row r="4146" spans="1:8" ht="25.5">
      <c r="B4146" s="116" t="s">
        <v>761</v>
      </c>
      <c r="C4146" s="117" t="s">
        <v>2765</v>
      </c>
      <c r="D4146" s="116" t="s">
        <v>125</v>
      </c>
      <c r="E4146" s="116" t="s">
        <v>150</v>
      </c>
      <c r="F4146" s="118">
        <v>1</v>
      </c>
      <c r="G4146" s="119">
        <v>55.27</v>
      </c>
      <c r="H4146" s="119">
        <v>55.27</v>
      </c>
    </row>
    <row r="4147" spans="1:8">
      <c r="B4147" s="103"/>
      <c r="C4147" s="103"/>
      <c r="D4147" s="103"/>
      <c r="E4147" s="103"/>
      <c r="F4147" s="408" t="s">
        <v>831</v>
      </c>
      <c r="G4147" s="408"/>
      <c r="H4147" s="120">
        <v>55.27</v>
      </c>
    </row>
    <row r="4148" spans="1:8" ht="12.75" customHeight="1">
      <c r="B4148" s="103"/>
      <c r="C4148" s="103"/>
      <c r="D4148" s="103"/>
      <c r="E4148" s="103"/>
      <c r="F4148" s="409" t="s">
        <v>585</v>
      </c>
      <c r="G4148" s="409"/>
      <c r="H4148" s="101">
        <v>55.27</v>
      </c>
    </row>
    <row r="4149" spans="1:8">
      <c r="B4149" s="142"/>
      <c r="C4149" s="142"/>
      <c r="D4149" s="142"/>
      <c r="E4149" s="142"/>
      <c r="F4149" s="410"/>
      <c r="G4149" s="410"/>
      <c r="H4149" s="410"/>
    </row>
    <row r="4150" spans="1:8" s="245" customFormat="1" ht="12.75" customHeight="1">
      <c r="A4150" s="179" t="s">
        <v>763</v>
      </c>
      <c r="B4150" s="179">
        <f>VLOOKUP(A4150,ORÇAMENTO!$A$15:$F$743,2,FALSE)</f>
        <v>97054</v>
      </c>
      <c r="C4150" s="404" t="str">
        <f>VLOOKUP(B4150,ORÇAMENTO!$B$15:$F$743,2,FALSE)</f>
        <v>INSTALAÇÃO DE SINALIZADOR NOTURNO LED. AF_03/2024</v>
      </c>
      <c r="D4150" s="405"/>
      <c r="E4150" s="405"/>
      <c r="F4150" s="405"/>
      <c r="G4150" s="406"/>
      <c r="H4150" s="121" t="str">
        <f>VLOOKUP(B4150,ORÇAMENTO!$B$15:$F$743,4,FALSE)</f>
        <v>UN</v>
      </c>
    </row>
    <row r="4151" spans="1:8">
      <c r="B4151" s="407" t="s">
        <v>820</v>
      </c>
      <c r="C4151" s="407"/>
      <c r="D4151" s="102" t="s">
        <v>806</v>
      </c>
      <c r="E4151" s="102" t="s">
        <v>807</v>
      </c>
      <c r="F4151" s="102" t="s">
        <v>808</v>
      </c>
      <c r="G4151" s="102" t="s">
        <v>809</v>
      </c>
      <c r="H4151" s="102" t="s">
        <v>810</v>
      </c>
    </row>
    <row r="4152" spans="1:8">
      <c r="B4152" s="116" t="s">
        <v>2766</v>
      </c>
      <c r="C4152" s="117" t="s">
        <v>2767</v>
      </c>
      <c r="D4152" s="116" t="s">
        <v>125</v>
      </c>
      <c r="E4152" s="116" t="s">
        <v>150</v>
      </c>
      <c r="F4152" s="118">
        <v>0.35</v>
      </c>
      <c r="G4152" s="119">
        <v>37.82</v>
      </c>
      <c r="H4152" s="119">
        <v>13.24</v>
      </c>
    </row>
    <row r="4153" spans="1:8">
      <c r="B4153" s="103"/>
      <c r="C4153" s="103"/>
      <c r="D4153" s="103"/>
      <c r="E4153" s="103"/>
      <c r="F4153" s="408" t="s">
        <v>831</v>
      </c>
      <c r="G4153" s="408"/>
      <c r="H4153" s="120">
        <v>13.24</v>
      </c>
    </row>
    <row r="4154" spans="1:8" ht="12.75" customHeight="1">
      <c r="B4154" s="407" t="s">
        <v>834</v>
      </c>
      <c r="C4154" s="407"/>
      <c r="D4154" s="102" t="s">
        <v>806</v>
      </c>
      <c r="E4154" s="102" t="s">
        <v>807</v>
      </c>
      <c r="F4154" s="102" t="s">
        <v>808</v>
      </c>
      <c r="G4154" s="102" t="s">
        <v>809</v>
      </c>
      <c r="H4154" s="102" t="s">
        <v>810</v>
      </c>
    </row>
    <row r="4155" spans="1:8">
      <c r="B4155" s="116" t="s">
        <v>2135</v>
      </c>
      <c r="C4155" s="117" t="s">
        <v>844</v>
      </c>
      <c r="D4155" s="116" t="s">
        <v>125</v>
      </c>
      <c r="E4155" s="116" t="s">
        <v>127</v>
      </c>
      <c r="F4155" s="118">
        <v>0.18459900000000001</v>
      </c>
      <c r="G4155" s="119">
        <v>24.12</v>
      </c>
      <c r="H4155" s="119">
        <v>4.45</v>
      </c>
    </row>
    <row r="4156" spans="1:8">
      <c r="B4156" s="116" t="s">
        <v>2136</v>
      </c>
      <c r="C4156" s="117" t="s">
        <v>845</v>
      </c>
      <c r="D4156" s="116" t="s">
        <v>125</v>
      </c>
      <c r="E4156" s="116" t="s">
        <v>127</v>
      </c>
      <c r="F4156" s="118">
        <v>0.23734</v>
      </c>
      <c r="G4156" s="119">
        <v>30.71</v>
      </c>
      <c r="H4156" s="119">
        <v>7.29</v>
      </c>
    </row>
    <row r="4157" spans="1:8" ht="12.75" customHeight="1">
      <c r="B4157" s="103"/>
      <c r="C4157" s="103"/>
      <c r="D4157" s="103"/>
      <c r="E4157" s="103"/>
      <c r="F4157" s="408" t="s">
        <v>837</v>
      </c>
      <c r="G4157" s="408"/>
      <c r="H4157" s="120">
        <v>11.74</v>
      </c>
    </row>
    <row r="4158" spans="1:8" ht="12.75" customHeight="1">
      <c r="B4158" s="103"/>
      <c r="C4158" s="103"/>
      <c r="D4158" s="103"/>
      <c r="E4158" s="103"/>
      <c r="F4158" s="409" t="s">
        <v>585</v>
      </c>
      <c r="G4158" s="409"/>
      <c r="H4158" s="101">
        <v>24.96</v>
      </c>
    </row>
    <row r="4159" spans="1:8">
      <c r="B4159" s="142"/>
      <c r="C4159" s="142"/>
      <c r="D4159" s="142"/>
      <c r="E4159" s="142"/>
      <c r="F4159" s="410"/>
      <c r="G4159" s="410"/>
      <c r="H4159" s="410"/>
    </row>
    <row r="4160" spans="1:8" s="245" customFormat="1" ht="12.75" customHeight="1">
      <c r="A4160" s="179" t="s">
        <v>765</v>
      </c>
      <c r="B4160" s="179">
        <f>VLOOKUP(A4160,ORÇAMENTO!$A$15:$F$743,2,FALSE)</f>
        <v>101632</v>
      </c>
      <c r="C4160" s="404" t="str">
        <f>VLOOKUP(B4160,ORÇAMENTO!$B$15:$F$743,2,FALSE)</f>
        <v>RELÉ FOTOELÉTRICO PARA COMANDO DE ILUMINAÇÃO EXTERNA 1000 W - FORNECIMENTO E INSTALAÇÃO. AF_08/2020</v>
      </c>
      <c r="D4160" s="405"/>
      <c r="E4160" s="405"/>
      <c r="F4160" s="405"/>
      <c r="G4160" s="406"/>
      <c r="H4160" s="121" t="str">
        <f>VLOOKUP(B4160,ORÇAMENTO!$B$15:$F$743,4,FALSE)</f>
        <v>UN</v>
      </c>
    </row>
    <row r="4161" spans="1:8">
      <c r="B4161" s="407" t="s">
        <v>820</v>
      </c>
      <c r="C4161" s="407"/>
      <c r="D4161" s="102" t="s">
        <v>806</v>
      </c>
      <c r="E4161" s="102" t="s">
        <v>807</v>
      </c>
      <c r="F4161" s="102" t="s">
        <v>808</v>
      </c>
      <c r="G4161" s="102" t="s">
        <v>809</v>
      </c>
      <c r="H4161" s="102" t="s">
        <v>810</v>
      </c>
    </row>
    <row r="4162" spans="1:8">
      <c r="B4162" s="116" t="s">
        <v>2768</v>
      </c>
      <c r="C4162" s="117" t="s">
        <v>2769</v>
      </c>
      <c r="D4162" s="116" t="s">
        <v>125</v>
      </c>
      <c r="E4162" s="116" t="s">
        <v>150</v>
      </c>
      <c r="F4162" s="118">
        <v>2.1000000000000001E-2</v>
      </c>
      <c r="G4162" s="119">
        <v>4.72</v>
      </c>
      <c r="H4162" s="119">
        <v>0.1</v>
      </c>
    </row>
    <row r="4163" spans="1:8">
      <c r="B4163" s="116" t="s">
        <v>2770</v>
      </c>
      <c r="C4163" s="117" t="s">
        <v>2771</v>
      </c>
      <c r="D4163" s="116" t="s">
        <v>125</v>
      </c>
      <c r="E4163" s="116" t="s">
        <v>150</v>
      </c>
      <c r="F4163" s="118">
        <v>1</v>
      </c>
      <c r="G4163" s="119">
        <v>36.979999999999997</v>
      </c>
      <c r="H4163" s="119">
        <v>36.979999999999997</v>
      </c>
    </row>
    <row r="4164" spans="1:8">
      <c r="B4164" s="103"/>
      <c r="C4164" s="103"/>
      <c r="D4164" s="103"/>
      <c r="E4164" s="103"/>
      <c r="F4164" s="408" t="s">
        <v>831</v>
      </c>
      <c r="G4164" s="408"/>
      <c r="H4164" s="120">
        <v>37.08</v>
      </c>
    </row>
    <row r="4165" spans="1:8" ht="12.75" customHeight="1">
      <c r="B4165" s="407" t="s">
        <v>834</v>
      </c>
      <c r="C4165" s="407"/>
      <c r="D4165" s="102" t="s">
        <v>806</v>
      </c>
      <c r="E4165" s="102" t="s">
        <v>807</v>
      </c>
      <c r="F4165" s="102" t="s">
        <v>808</v>
      </c>
      <c r="G4165" s="102" t="s">
        <v>809</v>
      </c>
      <c r="H4165" s="102" t="s">
        <v>810</v>
      </c>
    </row>
    <row r="4166" spans="1:8">
      <c r="B4166" s="116" t="s">
        <v>2074</v>
      </c>
      <c r="C4166" s="117" t="s">
        <v>835</v>
      </c>
      <c r="D4166" s="116" t="s">
        <v>125</v>
      </c>
      <c r="E4166" s="116" t="s">
        <v>127</v>
      </c>
      <c r="F4166" s="118">
        <v>1.6799999999999999E-2</v>
      </c>
      <c r="G4166" s="119">
        <v>24.65</v>
      </c>
      <c r="H4166" s="119">
        <v>0.41</v>
      </c>
    </row>
    <row r="4167" spans="1:8">
      <c r="B4167" s="116" t="s">
        <v>2075</v>
      </c>
      <c r="C4167" s="117" t="s">
        <v>836</v>
      </c>
      <c r="D4167" s="116" t="s">
        <v>125</v>
      </c>
      <c r="E4167" s="116" t="s">
        <v>127</v>
      </c>
      <c r="F4167" s="118">
        <v>1.6799999999999999E-2</v>
      </c>
      <c r="G4167" s="119">
        <v>31.49</v>
      </c>
      <c r="H4167" s="119">
        <v>0.53</v>
      </c>
    </row>
    <row r="4168" spans="1:8" ht="12.75" customHeight="1">
      <c r="B4168" s="103"/>
      <c r="C4168" s="103"/>
      <c r="D4168" s="103"/>
      <c r="E4168" s="103"/>
      <c r="F4168" s="408" t="s">
        <v>837</v>
      </c>
      <c r="G4168" s="408"/>
      <c r="H4168" s="120">
        <v>0.94</v>
      </c>
    </row>
    <row r="4169" spans="1:8" ht="12.75" customHeight="1">
      <c r="B4169" s="103"/>
      <c r="C4169" s="103"/>
      <c r="D4169" s="103"/>
      <c r="E4169" s="103"/>
      <c r="F4169" s="409" t="s">
        <v>585</v>
      </c>
      <c r="G4169" s="409"/>
      <c r="H4169" s="101">
        <v>38</v>
      </c>
    </row>
    <row r="4170" spans="1:8">
      <c r="B4170" s="142"/>
      <c r="C4170" s="142"/>
      <c r="D4170" s="142"/>
      <c r="E4170" s="142"/>
      <c r="F4170" s="410"/>
      <c r="G4170" s="410"/>
      <c r="H4170" s="410"/>
    </row>
    <row r="4171" spans="1:8" s="245" customFormat="1" ht="12.75" customHeight="1">
      <c r="A4171" s="179" t="s">
        <v>767</v>
      </c>
      <c r="B4171" s="179">
        <f>VLOOKUP(A4171,ORÇAMENTO!$A$15:$F$743,2,FALSE)</f>
        <v>92000</v>
      </c>
      <c r="C4171" s="404" t="str">
        <f>VLOOKUP(B4171,ORÇAMENTO!$B$15:$F$743,2,FALSE)</f>
        <v>TOMADA DE EMBUTIR (1 MÓDULO), 2P+T 10 A, INCLUINDO SUPORTE E PLACA - FORNECIMENTO E INSTALAÇÃO. AF_03/2023</v>
      </c>
      <c r="D4171" s="405"/>
      <c r="E4171" s="405"/>
      <c r="F4171" s="405"/>
      <c r="G4171" s="406"/>
      <c r="H4171" s="121" t="str">
        <f>VLOOKUP(B4171,ORÇAMENTO!$B$15:$F$743,4,FALSE)</f>
        <v>UN</v>
      </c>
    </row>
    <row r="4172" spans="1:8">
      <c r="B4172" s="407" t="s">
        <v>813</v>
      </c>
      <c r="C4172" s="407"/>
      <c r="D4172" s="102" t="s">
        <v>806</v>
      </c>
      <c r="E4172" s="102" t="s">
        <v>807</v>
      </c>
      <c r="F4172" s="102" t="s">
        <v>808</v>
      </c>
      <c r="G4172" s="102" t="s">
        <v>809</v>
      </c>
      <c r="H4172" s="102" t="s">
        <v>810</v>
      </c>
    </row>
    <row r="4173" spans="1:8" ht="25.5">
      <c r="B4173" s="116" t="s">
        <v>2772</v>
      </c>
      <c r="C4173" s="117" t="s">
        <v>2773</v>
      </c>
      <c r="D4173" s="116" t="s">
        <v>125</v>
      </c>
      <c r="E4173" s="116" t="s">
        <v>150</v>
      </c>
      <c r="F4173" s="118">
        <v>1</v>
      </c>
      <c r="G4173" s="119">
        <v>13.32</v>
      </c>
      <c r="H4173" s="119">
        <v>13.32</v>
      </c>
    </row>
    <row r="4174" spans="1:8" ht="25.5">
      <c r="B4174" s="116" t="s">
        <v>2774</v>
      </c>
      <c r="C4174" s="117" t="s">
        <v>2775</v>
      </c>
      <c r="D4174" s="116" t="s">
        <v>125</v>
      </c>
      <c r="E4174" s="116" t="s">
        <v>150</v>
      </c>
      <c r="F4174" s="118">
        <v>1</v>
      </c>
      <c r="G4174" s="119">
        <v>24.43</v>
      </c>
      <c r="H4174" s="119">
        <v>24.43</v>
      </c>
    </row>
    <row r="4175" spans="1:8">
      <c r="B4175" s="103"/>
      <c r="C4175" s="103"/>
      <c r="D4175" s="103"/>
      <c r="E4175" s="103"/>
      <c r="F4175" s="408" t="s">
        <v>814</v>
      </c>
      <c r="G4175" s="408"/>
      <c r="H4175" s="120">
        <v>37.75</v>
      </c>
    </row>
    <row r="4176" spans="1:8" ht="12.75" customHeight="1">
      <c r="B4176" s="103"/>
      <c r="C4176" s="103"/>
      <c r="D4176" s="103"/>
      <c r="E4176" s="103"/>
      <c r="F4176" s="409" t="s">
        <v>585</v>
      </c>
      <c r="G4176" s="409"/>
      <c r="H4176" s="101">
        <v>37.75</v>
      </c>
    </row>
    <row r="4177" spans="1:8">
      <c r="B4177" s="142"/>
      <c r="C4177" s="142"/>
      <c r="D4177" s="142"/>
      <c r="E4177" s="142"/>
      <c r="F4177" s="410"/>
      <c r="G4177" s="410"/>
      <c r="H4177" s="410"/>
    </row>
    <row r="4178" spans="1:8" s="245" customFormat="1" ht="12.75" customHeight="1">
      <c r="A4178" s="179" t="s">
        <v>769</v>
      </c>
      <c r="B4178" s="179">
        <f>VLOOKUP(A4178,ORÇAMENTO!$A$15:$F$743,2,FALSE)</f>
        <v>92001</v>
      </c>
      <c r="C4178" s="404" t="str">
        <f>VLOOKUP(B4178,ORÇAMENTO!$B$15:$F$743,2,FALSE)</f>
        <v>TOMADA DE EMBUTIR (1 MÓDULO), 2P+T 20 A, INCLUINDO SUPORTE E PLACA - FORNECIMENTO E INSTALAÇÃO. AF_03/2023</v>
      </c>
      <c r="D4178" s="405"/>
      <c r="E4178" s="405"/>
      <c r="F4178" s="405"/>
      <c r="G4178" s="406"/>
      <c r="H4178" s="121" t="str">
        <f>VLOOKUP(B4178,ORÇAMENTO!$B$15:$F$743,4,FALSE)</f>
        <v>UN</v>
      </c>
    </row>
    <row r="4179" spans="1:8">
      <c r="B4179" s="407" t="s">
        <v>813</v>
      </c>
      <c r="C4179" s="407"/>
      <c r="D4179" s="102" t="s">
        <v>806</v>
      </c>
      <c r="E4179" s="102" t="s">
        <v>807</v>
      </c>
      <c r="F4179" s="102" t="s">
        <v>808</v>
      </c>
      <c r="G4179" s="102" t="s">
        <v>809</v>
      </c>
      <c r="H4179" s="102" t="s">
        <v>810</v>
      </c>
    </row>
    <row r="4180" spans="1:8" ht="25.5">
      <c r="B4180" s="116" t="s">
        <v>2772</v>
      </c>
      <c r="C4180" s="117" t="s">
        <v>2773</v>
      </c>
      <c r="D4180" s="116" t="s">
        <v>125</v>
      </c>
      <c r="E4180" s="116" t="s">
        <v>150</v>
      </c>
      <c r="F4180" s="118">
        <v>1</v>
      </c>
      <c r="G4180" s="119">
        <v>13.32</v>
      </c>
      <c r="H4180" s="119">
        <v>13.32</v>
      </c>
    </row>
    <row r="4181" spans="1:8" ht="25.5">
      <c r="B4181" s="116" t="s">
        <v>2776</v>
      </c>
      <c r="C4181" s="117" t="s">
        <v>2777</v>
      </c>
      <c r="D4181" s="116" t="s">
        <v>125</v>
      </c>
      <c r="E4181" s="116" t="s">
        <v>150</v>
      </c>
      <c r="F4181" s="118">
        <v>1</v>
      </c>
      <c r="G4181" s="119">
        <v>27.46</v>
      </c>
      <c r="H4181" s="119">
        <v>27.46</v>
      </c>
    </row>
    <row r="4182" spans="1:8">
      <c r="B4182" s="103"/>
      <c r="C4182" s="103"/>
      <c r="D4182" s="103"/>
      <c r="E4182" s="103"/>
      <c r="F4182" s="408" t="s">
        <v>814</v>
      </c>
      <c r="G4182" s="408"/>
      <c r="H4182" s="120">
        <v>40.78</v>
      </c>
    </row>
    <row r="4183" spans="1:8" ht="12.75" customHeight="1">
      <c r="B4183" s="103"/>
      <c r="C4183" s="103"/>
      <c r="D4183" s="103"/>
      <c r="E4183" s="103"/>
      <c r="F4183" s="409" t="s">
        <v>585</v>
      </c>
      <c r="G4183" s="409"/>
      <c r="H4183" s="101">
        <v>40.78</v>
      </c>
    </row>
    <row r="4184" spans="1:8">
      <c r="B4184" s="142"/>
      <c r="C4184" s="142"/>
      <c r="D4184" s="142"/>
      <c r="E4184" s="142"/>
      <c r="F4184" s="410"/>
      <c r="G4184" s="410"/>
      <c r="H4184" s="410"/>
    </row>
    <row r="4185" spans="1:8" s="245" customFormat="1" ht="12.75" customHeight="1">
      <c r="A4185" s="179" t="s">
        <v>771</v>
      </c>
      <c r="B4185" s="179">
        <f>VLOOKUP(A4185,ORÇAMENTO!$A$15:$F$743,2,FALSE)</f>
        <v>92008</v>
      </c>
      <c r="C4185" s="404" t="str">
        <f>VLOOKUP(B4185,ORÇAMENTO!$B$15:$F$743,2,FALSE)</f>
        <v>TOMADA DE EMBUTIR (2 MÓDULOS), 2P+T 10 A, INCLUINDO SUPORTE E PLACA - FORNECIMENTO E INSTALAÇÃO. AF_03/2023</v>
      </c>
      <c r="D4185" s="405"/>
      <c r="E4185" s="405"/>
      <c r="F4185" s="405"/>
      <c r="G4185" s="406"/>
      <c r="H4185" s="121" t="str">
        <f>VLOOKUP(B4185,ORÇAMENTO!$B$15:$F$743,4,FALSE)</f>
        <v>UN</v>
      </c>
    </row>
    <row r="4186" spans="1:8">
      <c r="B4186" s="407" t="s">
        <v>813</v>
      </c>
      <c r="C4186" s="407"/>
      <c r="D4186" s="102" t="s">
        <v>806</v>
      </c>
      <c r="E4186" s="102" t="s">
        <v>807</v>
      </c>
      <c r="F4186" s="102" t="s">
        <v>808</v>
      </c>
      <c r="G4186" s="102" t="s">
        <v>809</v>
      </c>
      <c r="H4186" s="102" t="s">
        <v>810</v>
      </c>
    </row>
    <row r="4187" spans="1:8" ht="25.5">
      <c r="B4187" s="116" t="s">
        <v>2772</v>
      </c>
      <c r="C4187" s="117" t="s">
        <v>2773</v>
      </c>
      <c r="D4187" s="116" t="s">
        <v>125</v>
      </c>
      <c r="E4187" s="116" t="s">
        <v>150</v>
      </c>
      <c r="F4187" s="118">
        <v>1</v>
      </c>
      <c r="G4187" s="119">
        <v>13.32</v>
      </c>
      <c r="H4187" s="119">
        <v>13.32</v>
      </c>
    </row>
    <row r="4188" spans="1:8" ht="25.5">
      <c r="B4188" s="116" t="s">
        <v>2778</v>
      </c>
      <c r="C4188" s="117" t="s">
        <v>2779</v>
      </c>
      <c r="D4188" s="116" t="s">
        <v>125</v>
      </c>
      <c r="E4188" s="116" t="s">
        <v>150</v>
      </c>
      <c r="F4188" s="118">
        <v>1</v>
      </c>
      <c r="G4188" s="119">
        <v>45.32</v>
      </c>
      <c r="H4188" s="119">
        <v>45.32</v>
      </c>
    </row>
    <row r="4189" spans="1:8">
      <c r="B4189" s="103"/>
      <c r="C4189" s="103"/>
      <c r="D4189" s="103"/>
      <c r="E4189" s="103"/>
      <c r="F4189" s="408" t="s">
        <v>814</v>
      </c>
      <c r="G4189" s="408"/>
      <c r="H4189" s="120">
        <v>58.64</v>
      </c>
    </row>
    <row r="4190" spans="1:8" ht="12.75" customHeight="1">
      <c r="B4190" s="103"/>
      <c r="C4190" s="103"/>
      <c r="D4190" s="103"/>
      <c r="E4190" s="103"/>
      <c r="F4190" s="409" t="s">
        <v>585</v>
      </c>
      <c r="G4190" s="409"/>
      <c r="H4190" s="101">
        <v>58.64</v>
      </c>
    </row>
    <row r="4191" spans="1:8">
      <c r="B4191" s="142"/>
      <c r="C4191" s="142"/>
      <c r="D4191" s="142"/>
      <c r="E4191" s="142"/>
      <c r="F4191" s="410"/>
      <c r="G4191" s="410"/>
      <c r="H4191" s="410"/>
    </row>
    <row r="4192" spans="1:8" s="245" customFormat="1" ht="12.75" customHeight="1">
      <c r="A4192" s="179" t="s">
        <v>773</v>
      </c>
      <c r="B4192" s="179">
        <f>VLOOKUP(A4192,ORÇAMENTO!$A$15:$F$743,2,FALSE)</f>
        <v>92019</v>
      </c>
      <c r="C4192" s="404" t="str">
        <f>VLOOKUP(B4192,ORÇAMENTO!$B$15:$F$743,2,FALSE)</f>
        <v>TOMADA DE EMBUTIR (4 MÓDULOS), 2P+T 10 A, INCLUINDO SUPORTE E PLACA - FORNECIMENTO E INSTALAÇÃO. AF_03/2023</v>
      </c>
      <c r="D4192" s="405"/>
      <c r="E4192" s="405"/>
      <c r="F4192" s="405"/>
      <c r="G4192" s="406"/>
      <c r="H4192" s="121" t="str">
        <f>VLOOKUP(B4192,ORÇAMENTO!$B$15:$F$743,4,FALSE)</f>
        <v>UN</v>
      </c>
    </row>
    <row r="4193" spans="1:8">
      <c r="B4193" s="407" t="s">
        <v>813</v>
      </c>
      <c r="C4193" s="407"/>
      <c r="D4193" s="102" t="s">
        <v>806</v>
      </c>
      <c r="E4193" s="102" t="s">
        <v>807</v>
      </c>
      <c r="F4193" s="102" t="s">
        <v>808</v>
      </c>
      <c r="G4193" s="102" t="s">
        <v>809</v>
      </c>
      <c r="H4193" s="102" t="s">
        <v>810</v>
      </c>
    </row>
    <row r="4194" spans="1:8" ht="25.5">
      <c r="B4194" s="116" t="s">
        <v>2780</v>
      </c>
      <c r="C4194" s="117" t="s">
        <v>2781</v>
      </c>
      <c r="D4194" s="116" t="s">
        <v>125</v>
      </c>
      <c r="E4194" s="116" t="s">
        <v>150</v>
      </c>
      <c r="F4194" s="118">
        <v>1</v>
      </c>
      <c r="G4194" s="119">
        <v>20.05</v>
      </c>
      <c r="H4194" s="119">
        <v>20.05</v>
      </c>
    </row>
    <row r="4195" spans="1:8" ht="25.5">
      <c r="B4195" s="116" t="s">
        <v>2782</v>
      </c>
      <c r="C4195" s="117" t="s">
        <v>2783</v>
      </c>
      <c r="D4195" s="116" t="s">
        <v>125</v>
      </c>
      <c r="E4195" s="116" t="s">
        <v>150</v>
      </c>
      <c r="F4195" s="118">
        <v>1</v>
      </c>
      <c r="G4195" s="119">
        <v>87.74</v>
      </c>
      <c r="H4195" s="119">
        <v>87.74</v>
      </c>
    </row>
    <row r="4196" spans="1:8">
      <c r="B4196" s="103"/>
      <c r="C4196" s="103"/>
      <c r="D4196" s="103"/>
      <c r="E4196" s="103"/>
      <c r="F4196" s="408" t="s">
        <v>814</v>
      </c>
      <c r="G4196" s="408"/>
      <c r="H4196" s="120">
        <v>107.79</v>
      </c>
    </row>
    <row r="4197" spans="1:8" ht="12.75" customHeight="1">
      <c r="B4197" s="103"/>
      <c r="C4197" s="103"/>
      <c r="D4197" s="103"/>
      <c r="E4197" s="103"/>
      <c r="F4197" s="409" t="s">
        <v>585</v>
      </c>
      <c r="G4197" s="409"/>
      <c r="H4197" s="101">
        <v>107.79</v>
      </c>
    </row>
    <row r="4198" spans="1:8">
      <c r="B4198" s="142"/>
      <c r="C4198" s="142"/>
      <c r="D4198" s="142"/>
      <c r="E4198" s="142"/>
      <c r="F4198" s="410"/>
      <c r="G4198" s="410"/>
      <c r="H4198" s="410"/>
    </row>
    <row r="4199" spans="1:8" s="245" customFormat="1" ht="12.75" customHeight="1">
      <c r="A4199" s="179" t="s">
        <v>775</v>
      </c>
      <c r="B4199" s="179">
        <f>VLOOKUP(A4199,ORÇAMENTO!$A$15:$F$743,2,FALSE)</f>
        <v>91955</v>
      </c>
      <c r="C4199" s="404" t="str">
        <f>VLOOKUP(B4199,ORÇAMENTO!$B$15:$F$743,2,FALSE)</f>
        <v>INTERRUPTOR PARALELO (1 MÓDULO), 10A/250V, INCLUINDO SUPORTE E PLACA - FORNECIMENTO E INSTALAÇÃO. AF_03/2023</v>
      </c>
      <c r="D4199" s="405"/>
      <c r="E4199" s="405"/>
      <c r="F4199" s="405"/>
      <c r="G4199" s="406"/>
      <c r="H4199" s="121" t="str">
        <f>VLOOKUP(B4199,ORÇAMENTO!$B$15:$F$743,4,FALSE)</f>
        <v>UN</v>
      </c>
    </row>
    <row r="4200" spans="1:8">
      <c r="B4200" s="407" t="s">
        <v>813</v>
      </c>
      <c r="C4200" s="407"/>
      <c r="D4200" s="102" t="s">
        <v>806</v>
      </c>
      <c r="E4200" s="102" t="s">
        <v>807</v>
      </c>
      <c r="F4200" s="102" t="s">
        <v>808</v>
      </c>
      <c r="G4200" s="102" t="s">
        <v>809</v>
      </c>
      <c r="H4200" s="102" t="s">
        <v>810</v>
      </c>
    </row>
    <row r="4201" spans="1:8" ht="25.5">
      <c r="B4201" s="116" t="s">
        <v>2784</v>
      </c>
      <c r="C4201" s="117" t="s">
        <v>2785</v>
      </c>
      <c r="D4201" s="116" t="s">
        <v>125</v>
      </c>
      <c r="E4201" s="116" t="s">
        <v>150</v>
      </c>
      <c r="F4201" s="118">
        <v>1</v>
      </c>
      <c r="G4201" s="119">
        <v>30.21</v>
      </c>
      <c r="H4201" s="119">
        <v>30.21</v>
      </c>
    </row>
    <row r="4202" spans="1:8" ht="25.5">
      <c r="B4202" s="116" t="s">
        <v>2772</v>
      </c>
      <c r="C4202" s="117" t="s">
        <v>2773</v>
      </c>
      <c r="D4202" s="116" t="s">
        <v>125</v>
      </c>
      <c r="E4202" s="116" t="s">
        <v>150</v>
      </c>
      <c r="F4202" s="118">
        <v>1</v>
      </c>
      <c r="G4202" s="119">
        <v>13.32</v>
      </c>
      <c r="H4202" s="119">
        <v>13.32</v>
      </c>
    </row>
    <row r="4203" spans="1:8">
      <c r="B4203" s="103"/>
      <c r="C4203" s="103"/>
      <c r="D4203" s="103"/>
      <c r="E4203" s="103"/>
      <c r="F4203" s="408" t="s">
        <v>814</v>
      </c>
      <c r="G4203" s="408"/>
      <c r="H4203" s="120">
        <v>43.53</v>
      </c>
    </row>
    <row r="4204" spans="1:8" ht="12.75" customHeight="1">
      <c r="B4204" s="103"/>
      <c r="C4204" s="103"/>
      <c r="D4204" s="103"/>
      <c r="E4204" s="103"/>
      <c r="F4204" s="409" t="s">
        <v>585</v>
      </c>
      <c r="G4204" s="409"/>
      <c r="H4204" s="101">
        <v>43.53</v>
      </c>
    </row>
    <row r="4205" spans="1:8">
      <c r="B4205" s="142"/>
      <c r="C4205" s="142"/>
      <c r="D4205" s="142"/>
      <c r="E4205" s="142"/>
      <c r="F4205" s="410"/>
      <c r="G4205" s="410"/>
      <c r="H4205" s="410"/>
    </row>
    <row r="4206" spans="1:8" s="245" customFormat="1" ht="12.75" customHeight="1">
      <c r="A4206" s="179" t="s">
        <v>777</v>
      </c>
      <c r="B4206" s="179">
        <f>VLOOKUP(A4206,ORÇAMENTO!$A$15:$F$743,2,FALSE)</f>
        <v>91961</v>
      </c>
      <c r="C4206" s="404" t="str">
        <f>VLOOKUP(B4206,ORÇAMENTO!$B$15:$F$743,2,FALSE)</f>
        <v>INTERRUPTOR PARALELO (2 MÓDULOS), 10A/250V, INCLUINDO SUPORTE E PLACA - FORNECIMENTO E INSTALAÇÃO. AF_03/2023</v>
      </c>
      <c r="D4206" s="405"/>
      <c r="E4206" s="405"/>
      <c r="F4206" s="405"/>
      <c r="G4206" s="406"/>
      <c r="H4206" s="121" t="str">
        <f>VLOOKUP(B4206,ORÇAMENTO!$B$15:$F$743,4,FALSE)</f>
        <v>UN</v>
      </c>
    </row>
    <row r="4207" spans="1:8">
      <c r="B4207" s="407" t="s">
        <v>813</v>
      </c>
      <c r="C4207" s="407"/>
      <c r="D4207" s="102" t="s">
        <v>806</v>
      </c>
      <c r="E4207" s="102" t="s">
        <v>807</v>
      </c>
      <c r="F4207" s="102" t="s">
        <v>808</v>
      </c>
      <c r="G4207" s="102" t="s">
        <v>809</v>
      </c>
      <c r="H4207" s="102" t="s">
        <v>810</v>
      </c>
    </row>
    <row r="4208" spans="1:8" ht="25.5">
      <c r="B4208" s="116" t="s">
        <v>2786</v>
      </c>
      <c r="C4208" s="117" t="s">
        <v>2787</v>
      </c>
      <c r="D4208" s="116" t="s">
        <v>125</v>
      </c>
      <c r="E4208" s="116" t="s">
        <v>150</v>
      </c>
      <c r="F4208" s="118">
        <v>1</v>
      </c>
      <c r="G4208" s="119">
        <v>56.94</v>
      </c>
      <c r="H4208" s="119">
        <v>56.94</v>
      </c>
    </row>
    <row r="4209" spans="1:8" ht="25.5">
      <c r="B4209" s="116" t="s">
        <v>2772</v>
      </c>
      <c r="C4209" s="117" t="s">
        <v>2773</v>
      </c>
      <c r="D4209" s="116" t="s">
        <v>125</v>
      </c>
      <c r="E4209" s="116" t="s">
        <v>150</v>
      </c>
      <c r="F4209" s="118">
        <v>1</v>
      </c>
      <c r="G4209" s="119">
        <v>13.32</v>
      </c>
      <c r="H4209" s="119">
        <v>13.32</v>
      </c>
    </row>
    <row r="4210" spans="1:8">
      <c r="B4210" s="103"/>
      <c r="C4210" s="103"/>
      <c r="D4210" s="103"/>
      <c r="E4210" s="103"/>
      <c r="F4210" s="408" t="s">
        <v>814</v>
      </c>
      <c r="G4210" s="408"/>
      <c r="H4210" s="120">
        <v>70.260000000000005</v>
      </c>
    </row>
    <row r="4211" spans="1:8" ht="12.75" customHeight="1">
      <c r="B4211" s="103"/>
      <c r="C4211" s="103"/>
      <c r="D4211" s="103"/>
      <c r="E4211" s="103"/>
      <c r="F4211" s="409" t="s">
        <v>585</v>
      </c>
      <c r="G4211" s="409"/>
      <c r="H4211" s="101">
        <v>70.260000000000005</v>
      </c>
    </row>
    <row r="4212" spans="1:8">
      <c r="B4212" s="142"/>
      <c r="C4212" s="142"/>
      <c r="D4212" s="142"/>
      <c r="E4212" s="142"/>
      <c r="F4212" s="410"/>
      <c r="G4212" s="410"/>
      <c r="H4212" s="410"/>
    </row>
    <row r="4213" spans="1:8" s="245" customFormat="1" ht="12.75" customHeight="1">
      <c r="A4213" s="179" t="s">
        <v>779</v>
      </c>
      <c r="B4213" s="179">
        <f>VLOOKUP(A4213,ORÇAMENTO!$A$15:$F$743,2,FALSE)</f>
        <v>91974</v>
      </c>
      <c r="C4213" s="404" t="str">
        <f>VLOOKUP(B4213,ORÇAMENTO!$B$15:$F$743,2,FALSE)</f>
        <v>INTERRUPTOR SIMPLES (4 MÓDULOS), 10A/250V, SEM SUPORTE E SEM PLACA - FORNECIMENTO E INSTALAÇÃO. AF_03/2023</v>
      </c>
      <c r="D4213" s="405"/>
      <c r="E4213" s="405"/>
      <c r="F4213" s="405"/>
      <c r="G4213" s="406"/>
      <c r="H4213" s="121" t="str">
        <f>VLOOKUP(B4213,ORÇAMENTO!$B$15:$F$743,4,FALSE)</f>
        <v>UN</v>
      </c>
    </row>
    <row r="4214" spans="1:8">
      <c r="B4214" s="407" t="s">
        <v>820</v>
      </c>
      <c r="C4214" s="407"/>
      <c r="D4214" s="102" t="s">
        <v>806</v>
      </c>
      <c r="E4214" s="102" t="s">
        <v>807</v>
      </c>
      <c r="F4214" s="102" t="s">
        <v>808</v>
      </c>
      <c r="G4214" s="102" t="s">
        <v>809</v>
      </c>
      <c r="H4214" s="102" t="s">
        <v>810</v>
      </c>
    </row>
    <row r="4215" spans="1:8">
      <c r="B4215" s="116" t="s">
        <v>2788</v>
      </c>
      <c r="C4215" s="117" t="s">
        <v>2789</v>
      </c>
      <c r="D4215" s="116" t="s">
        <v>125</v>
      </c>
      <c r="E4215" s="116" t="s">
        <v>150</v>
      </c>
      <c r="F4215" s="118">
        <v>4</v>
      </c>
      <c r="G4215" s="119">
        <v>9.5299999999999994</v>
      </c>
      <c r="H4215" s="119">
        <v>38.119999999999997</v>
      </c>
    </row>
    <row r="4216" spans="1:8">
      <c r="B4216" s="103"/>
      <c r="C4216" s="103"/>
      <c r="D4216" s="103"/>
      <c r="E4216" s="103"/>
      <c r="F4216" s="408" t="s">
        <v>831</v>
      </c>
      <c r="G4216" s="408"/>
      <c r="H4216" s="120">
        <v>38.119999999999997</v>
      </c>
    </row>
    <row r="4217" spans="1:8" ht="12.75" customHeight="1">
      <c r="B4217" s="407" t="s">
        <v>834</v>
      </c>
      <c r="C4217" s="407"/>
      <c r="D4217" s="102" t="s">
        <v>806</v>
      </c>
      <c r="E4217" s="102" t="s">
        <v>807</v>
      </c>
      <c r="F4217" s="102" t="s">
        <v>808</v>
      </c>
      <c r="G4217" s="102" t="s">
        <v>809</v>
      </c>
      <c r="H4217" s="102" t="s">
        <v>810</v>
      </c>
    </row>
    <row r="4218" spans="1:8">
      <c r="B4218" s="116" t="s">
        <v>2074</v>
      </c>
      <c r="C4218" s="117" t="s">
        <v>835</v>
      </c>
      <c r="D4218" s="116" t="s">
        <v>125</v>
      </c>
      <c r="E4218" s="116" t="s">
        <v>127</v>
      </c>
      <c r="F4218" s="118">
        <v>0.748</v>
      </c>
      <c r="G4218" s="119">
        <v>24.65</v>
      </c>
      <c r="H4218" s="119">
        <v>18.440000000000001</v>
      </c>
    </row>
    <row r="4219" spans="1:8">
      <c r="B4219" s="116" t="s">
        <v>2075</v>
      </c>
      <c r="C4219" s="117" t="s">
        <v>836</v>
      </c>
      <c r="D4219" s="116" t="s">
        <v>125</v>
      </c>
      <c r="E4219" s="116" t="s">
        <v>127</v>
      </c>
      <c r="F4219" s="118">
        <v>0.748</v>
      </c>
      <c r="G4219" s="119">
        <v>31.49</v>
      </c>
      <c r="H4219" s="119">
        <v>23.55</v>
      </c>
    </row>
    <row r="4220" spans="1:8" ht="12.75" customHeight="1">
      <c r="B4220" s="103"/>
      <c r="C4220" s="103"/>
      <c r="D4220" s="103"/>
      <c r="E4220" s="103"/>
      <c r="F4220" s="408" t="s">
        <v>837</v>
      </c>
      <c r="G4220" s="408"/>
      <c r="H4220" s="120">
        <v>41.99</v>
      </c>
    </row>
    <row r="4221" spans="1:8" ht="12.75" customHeight="1">
      <c r="B4221" s="103"/>
      <c r="C4221" s="103"/>
      <c r="D4221" s="103"/>
      <c r="E4221" s="103"/>
      <c r="F4221" s="409" t="s">
        <v>585</v>
      </c>
      <c r="G4221" s="409"/>
      <c r="H4221" s="101">
        <v>80.099999999999994</v>
      </c>
    </row>
    <row r="4222" spans="1:8">
      <c r="B4222" s="142"/>
      <c r="C4222" s="142"/>
      <c r="D4222" s="142"/>
      <c r="E4222" s="142"/>
      <c r="F4222" s="410"/>
      <c r="G4222" s="410"/>
      <c r="H4222" s="410"/>
    </row>
    <row r="4223" spans="1:8" s="245" customFormat="1" ht="12.75" customHeight="1">
      <c r="A4223" s="179" t="s">
        <v>781</v>
      </c>
      <c r="B4223" s="179">
        <f>VLOOKUP(A4223,ORÇAMENTO!$A$15:$F$743,2,FALSE)</f>
        <v>92029</v>
      </c>
      <c r="C4223" s="404" t="str">
        <f>VLOOKUP(B4223,ORÇAMENTO!$B$15:$F$743,2,FALSE)</f>
        <v>INTERRUPTOR PARALELO (1 MÓDULO) COM 1 TOMADA DE EMBUTIR 2P+T 10 A, INCLUINDO SUPORTE E PLACA - FORNECIMENTO E INSTALAÇÃO. AF_03/2023</v>
      </c>
      <c r="D4223" s="405"/>
      <c r="E4223" s="405"/>
      <c r="F4223" s="405"/>
      <c r="G4223" s="406"/>
      <c r="H4223" s="121" t="str">
        <f>VLOOKUP(B4223,ORÇAMENTO!$B$15:$F$743,4,FALSE)</f>
        <v>UN</v>
      </c>
    </row>
    <row r="4224" spans="1:8">
      <c r="B4224" s="407" t="s">
        <v>813</v>
      </c>
      <c r="C4224" s="407"/>
      <c r="D4224" s="102" t="s">
        <v>806</v>
      </c>
      <c r="E4224" s="102" t="s">
        <v>807</v>
      </c>
      <c r="F4224" s="102" t="s">
        <v>808</v>
      </c>
      <c r="G4224" s="102" t="s">
        <v>809</v>
      </c>
      <c r="H4224" s="102" t="s">
        <v>810</v>
      </c>
    </row>
    <row r="4225" spans="1:8" ht="25.5">
      <c r="B4225" s="116" t="s">
        <v>2790</v>
      </c>
      <c r="C4225" s="117" t="s">
        <v>2791</v>
      </c>
      <c r="D4225" s="116" t="s">
        <v>125</v>
      </c>
      <c r="E4225" s="116" t="s">
        <v>150</v>
      </c>
      <c r="F4225" s="118">
        <v>1</v>
      </c>
      <c r="G4225" s="119">
        <v>55.37</v>
      </c>
      <c r="H4225" s="119">
        <v>55.37</v>
      </c>
    </row>
    <row r="4226" spans="1:8" ht="25.5">
      <c r="B4226" s="116" t="s">
        <v>2772</v>
      </c>
      <c r="C4226" s="117" t="s">
        <v>2773</v>
      </c>
      <c r="D4226" s="116" t="s">
        <v>125</v>
      </c>
      <c r="E4226" s="116" t="s">
        <v>150</v>
      </c>
      <c r="F4226" s="118">
        <v>1</v>
      </c>
      <c r="G4226" s="119">
        <v>13.32</v>
      </c>
      <c r="H4226" s="119">
        <v>13.32</v>
      </c>
    </row>
    <row r="4227" spans="1:8">
      <c r="B4227" s="103"/>
      <c r="C4227" s="103"/>
      <c r="D4227" s="103"/>
      <c r="E4227" s="103"/>
      <c r="F4227" s="408" t="s">
        <v>814</v>
      </c>
      <c r="G4227" s="408"/>
      <c r="H4227" s="120">
        <v>68.69</v>
      </c>
    </row>
    <row r="4228" spans="1:8" ht="12.75" customHeight="1">
      <c r="B4228" s="103"/>
      <c r="C4228" s="103"/>
      <c r="D4228" s="103"/>
      <c r="E4228" s="103"/>
      <c r="F4228" s="409" t="s">
        <v>585</v>
      </c>
      <c r="G4228" s="409"/>
      <c r="H4228" s="101">
        <v>68.69</v>
      </c>
    </row>
    <row r="4229" spans="1:8">
      <c r="B4229" s="142"/>
      <c r="C4229" s="142"/>
      <c r="D4229" s="142"/>
      <c r="E4229" s="142"/>
      <c r="F4229" s="410"/>
      <c r="G4229" s="410"/>
      <c r="H4229" s="410"/>
    </row>
    <row r="4230" spans="1:8" s="245" customFormat="1" ht="12.75" customHeight="1">
      <c r="A4230" s="179" t="s">
        <v>783</v>
      </c>
      <c r="B4230" s="179">
        <f>VLOOKUP(A4230,ORÇAMENTO!$A$15:$F$743,2,FALSE)</f>
        <v>38091</v>
      </c>
      <c r="C4230" s="404" t="str">
        <f>VLOOKUP(B4230,ORÇAMENTO!$B$15:$F$743,2,FALSE)</f>
        <v>PLACA COM FURO 4" X 2", PARA SAÍDA DE FIOS</v>
      </c>
      <c r="D4230" s="405"/>
      <c r="E4230" s="405"/>
      <c r="F4230" s="405"/>
      <c r="G4230" s="406"/>
      <c r="H4230" s="121" t="str">
        <f>VLOOKUP(B4230,ORÇAMENTO!$B$15:$F$743,4,FALSE)</f>
        <v>UN</v>
      </c>
    </row>
    <row r="4231" spans="1:8">
      <c r="B4231" s="407" t="s">
        <v>820</v>
      </c>
      <c r="C4231" s="407"/>
      <c r="D4231" s="102" t="s">
        <v>806</v>
      </c>
      <c r="E4231" s="102" t="s">
        <v>807</v>
      </c>
      <c r="F4231" s="102" t="s">
        <v>808</v>
      </c>
      <c r="G4231" s="102" t="s">
        <v>809</v>
      </c>
      <c r="H4231" s="102" t="s">
        <v>810</v>
      </c>
    </row>
    <row r="4232" spans="1:8">
      <c r="B4232" s="116" t="s">
        <v>534</v>
      </c>
      <c r="C4232" s="117" t="s">
        <v>2792</v>
      </c>
      <c r="D4232" s="116" t="s">
        <v>125</v>
      </c>
      <c r="E4232" s="116" t="s">
        <v>150</v>
      </c>
      <c r="F4232" s="118">
        <v>1</v>
      </c>
      <c r="G4232" s="119">
        <v>3.36</v>
      </c>
      <c r="H4232" s="119">
        <v>3.36</v>
      </c>
    </row>
    <row r="4233" spans="1:8">
      <c r="B4233" s="103"/>
      <c r="C4233" s="103"/>
      <c r="D4233" s="103"/>
      <c r="E4233" s="103"/>
      <c r="F4233" s="408" t="s">
        <v>831</v>
      </c>
      <c r="G4233" s="408"/>
      <c r="H4233" s="120">
        <v>3.36</v>
      </c>
    </row>
    <row r="4234" spans="1:8" ht="12.75" customHeight="1">
      <c r="B4234" s="103"/>
      <c r="C4234" s="103"/>
      <c r="D4234" s="103"/>
      <c r="E4234" s="103"/>
      <c r="F4234" s="409" t="s">
        <v>585</v>
      </c>
      <c r="G4234" s="409"/>
      <c r="H4234" s="101">
        <v>3.36</v>
      </c>
    </row>
    <row r="4235" spans="1:8">
      <c r="B4235" s="142"/>
      <c r="C4235" s="142"/>
      <c r="D4235" s="142"/>
      <c r="E4235" s="142"/>
      <c r="F4235" s="410"/>
      <c r="G4235" s="410"/>
      <c r="H4235" s="410"/>
    </row>
    <row r="4236" spans="1:8">
      <c r="B4236" s="142"/>
      <c r="C4236" s="142"/>
      <c r="D4236" s="142"/>
      <c r="E4236" s="142"/>
      <c r="F4236" s="410"/>
      <c r="G4236" s="410"/>
      <c r="H4236" s="410"/>
    </row>
    <row r="4237" spans="1:8" s="245" customFormat="1" ht="40.5" customHeight="1">
      <c r="A4237" s="179" t="s">
        <v>786</v>
      </c>
      <c r="B4237" s="280" t="str">
        <f>VLOOKUP(A4237,ORÇAMENTO!$A$15:$F$743,2,FALSE)</f>
        <v>8007008301SI97606</v>
      </c>
      <c r="C4237" s="404" t="str">
        <f>VLOOKUP(B4237,ORÇAMENTO!$B$15:$F$743,2,FALSE)</f>
        <v>LUMINÁRIA ARANDELA, COM 1 LÂMPADA FLUORESCENTE DE 12 W, SEM REATOR - FORNECIMENTO E INSTALAÇÃO. AF_02/2020</v>
      </c>
      <c r="D4237" s="405"/>
      <c r="E4237" s="405"/>
      <c r="F4237" s="405"/>
      <c r="G4237" s="406"/>
      <c r="H4237" s="121" t="str">
        <f>VLOOKUP(B4237,ORÇAMENTO!$B$15:$F$743,4,FALSE)</f>
        <v>UN</v>
      </c>
    </row>
    <row r="4238" spans="1:8">
      <c r="B4238" s="407" t="s">
        <v>820</v>
      </c>
      <c r="C4238" s="407"/>
      <c r="D4238" s="102" t="s">
        <v>806</v>
      </c>
      <c r="E4238" s="102" t="s">
        <v>807</v>
      </c>
      <c r="F4238" s="102" t="s">
        <v>808</v>
      </c>
      <c r="G4238" s="102" t="s">
        <v>809</v>
      </c>
      <c r="H4238" s="102" t="s">
        <v>810</v>
      </c>
    </row>
    <row r="4239" spans="1:8" ht="25.5">
      <c r="B4239" s="116" t="s">
        <v>2793</v>
      </c>
      <c r="C4239" s="117" t="s">
        <v>2794</v>
      </c>
      <c r="D4239" s="116" t="s">
        <v>155</v>
      </c>
      <c r="E4239" s="116" t="s">
        <v>840</v>
      </c>
      <c r="F4239" s="118">
        <v>1</v>
      </c>
      <c r="G4239" s="119">
        <v>18.940000000000001</v>
      </c>
      <c r="H4239" s="119">
        <v>18.940000000000001</v>
      </c>
    </row>
    <row r="4240" spans="1:8" ht="25.5">
      <c r="B4240" s="116" t="s">
        <v>2795</v>
      </c>
      <c r="C4240" s="117" t="s">
        <v>2796</v>
      </c>
      <c r="D4240" s="116" t="s">
        <v>155</v>
      </c>
      <c r="E4240" s="116" t="s">
        <v>840</v>
      </c>
      <c r="F4240" s="118">
        <v>1</v>
      </c>
      <c r="G4240" s="119">
        <v>45.68</v>
      </c>
      <c r="H4240" s="119">
        <v>45.68</v>
      </c>
    </row>
    <row r="4241" spans="1:8">
      <c r="B4241" s="103"/>
      <c r="C4241" s="103"/>
      <c r="D4241" s="103"/>
      <c r="E4241" s="103"/>
      <c r="F4241" s="408" t="s">
        <v>831</v>
      </c>
      <c r="G4241" s="408"/>
      <c r="H4241" s="120">
        <v>64.62</v>
      </c>
    </row>
    <row r="4242" spans="1:8" ht="12.75" customHeight="1">
      <c r="B4242" s="407" t="s">
        <v>834</v>
      </c>
      <c r="C4242" s="407"/>
      <c r="D4242" s="102" t="s">
        <v>806</v>
      </c>
      <c r="E4242" s="102" t="s">
        <v>807</v>
      </c>
      <c r="F4242" s="102" t="s">
        <v>808</v>
      </c>
      <c r="G4242" s="102" t="s">
        <v>809</v>
      </c>
      <c r="H4242" s="102" t="s">
        <v>810</v>
      </c>
    </row>
    <row r="4243" spans="1:8" ht="25.5">
      <c r="B4243" s="116" t="s">
        <v>2797</v>
      </c>
      <c r="C4243" s="117" t="s">
        <v>835</v>
      </c>
      <c r="D4243" s="116" t="s">
        <v>155</v>
      </c>
      <c r="E4243" s="116" t="s">
        <v>846</v>
      </c>
      <c r="F4243" s="118">
        <v>0.19719999999999999</v>
      </c>
      <c r="G4243" s="119">
        <v>23.89</v>
      </c>
      <c r="H4243" s="119">
        <v>4.71</v>
      </c>
    </row>
    <row r="4244" spans="1:8" ht="25.5">
      <c r="B4244" s="116" t="s">
        <v>2798</v>
      </c>
      <c r="C4244" s="117" t="s">
        <v>836</v>
      </c>
      <c r="D4244" s="116" t="s">
        <v>155</v>
      </c>
      <c r="E4244" s="116" t="s">
        <v>846</v>
      </c>
      <c r="F4244" s="118">
        <v>0.47320000000000001</v>
      </c>
      <c r="G4244" s="119">
        <v>30.64</v>
      </c>
      <c r="H4244" s="119">
        <v>14.5</v>
      </c>
    </row>
    <row r="4245" spans="1:8" ht="12.75" customHeight="1">
      <c r="B4245" s="103"/>
      <c r="C4245" s="103"/>
      <c r="D4245" s="103"/>
      <c r="E4245" s="103"/>
      <c r="F4245" s="408" t="s">
        <v>837</v>
      </c>
      <c r="G4245" s="408"/>
      <c r="H4245" s="120">
        <v>19.21</v>
      </c>
    </row>
    <row r="4246" spans="1:8" ht="12.75" customHeight="1">
      <c r="B4246" s="103"/>
      <c r="C4246" s="103"/>
      <c r="D4246" s="103"/>
      <c r="E4246" s="103"/>
      <c r="F4246" s="409" t="s">
        <v>585</v>
      </c>
      <c r="G4246" s="409"/>
      <c r="H4246" s="101">
        <v>83.82</v>
      </c>
    </row>
    <row r="4247" spans="1:8">
      <c r="B4247" s="142"/>
      <c r="C4247" s="142"/>
      <c r="D4247" s="142"/>
      <c r="E4247" s="142"/>
      <c r="F4247" s="410"/>
      <c r="G4247" s="410"/>
      <c r="H4247" s="410"/>
    </row>
    <row r="4248" spans="1:8" s="245" customFormat="1" ht="12.75" customHeight="1">
      <c r="A4248" s="179" t="s">
        <v>484</v>
      </c>
      <c r="B4248" s="179">
        <f>VLOOKUP(A4248,ORÇAMENTO!$A$15:$F$743,2,FALSE)</f>
        <v>92994</v>
      </c>
      <c r="C4248" s="404" t="str">
        <f>VLOOKUP(B4248,ORÇAMENTO!$B$15:$F$743,2,FALSE)</f>
        <v>CABO DE COBRE FLEXÍVEL ISOLADO, 120 MM², ANTI-CHAMA 0,6/1,0 KV - FORNECIMENTO E INSTALAÇÃO. AF_12/2021</v>
      </c>
      <c r="D4248" s="405"/>
      <c r="E4248" s="405"/>
      <c r="F4248" s="405"/>
      <c r="G4248" s="406"/>
      <c r="H4248" s="121" t="str">
        <f>VLOOKUP(B4248,ORÇAMENTO!$B$15:$F$743,4,FALSE)</f>
        <v>M</v>
      </c>
    </row>
    <row r="4249" spans="1:8">
      <c r="B4249" s="407" t="s">
        <v>820</v>
      </c>
      <c r="C4249" s="407"/>
      <c r="D4249" s="102" t="s">
        <v>806</v>
      </c>
      <c r="E4249" s="102" t="s">
        <v>807</v>
      </c>
      <c r="F4249" s="102" t="s">
        <v>808</v>
      </c>
      <c r="G4249" s="102" t="s">
        <v>809</v>
      </c>
      <c r="H4249" s="102" t="s">
        <v>810</v>
      </c>
    </row>
    <row r="4250" spans="1:8" ht="25.5">
      <c r="B4250" s="116" t="s">
        <v>2799</v>
      </c>
      <c r="C4250" s="117" t="s">
        <v>2800</v>
      </c>
      <c r="D4250" s="116" t="s">
        <v>125</v>
      </c>
      <c r="E4250" s="116" t="s">
        <v>180</v>
      </c>
      <c r="F4250" s="118">
        <v>1.0149999999999999</v>
      </c>
      <c r="G4250" s="119">
        <v>150.88999999999999</v>
      </c>
      <c r="H4250" s="119">
        <v>153.15</v>
      </c>
    </row>
    <row r="4251" spans="1:8">
      <c r="B4251" s="116" t="s">
        <v>2768</v>
      </c>
      <c r="C4251" s="117" t="s">
        <v>2769</v>
      </c>
      <c r="D4251" s="116" t="s">
        <v>125</v>
      </c>
      <c r="E4251" s="116" t="s">
        <v>150</v>
      </c>
      <c r="F4251" s="118">
        <v>8.9999999999999993E-3</v>
      </c>
      <c r="G4251" s="119">
        <v>4.72</v>
      </c>
      <c r="H4251" s="119">
        <v>0.04</v>
      </c>
    </row>
    <row r="4252" spans="1:8">
      <c r="B4252" s="103"/>
      <c r="C4252" s="103"/>
      <c r="D4252" s="103"/>
      <c r="E4252" s="103"/>
      <c r="F4252" s="408" t="s">
        <v>831</v>
      </c>
      <c r="G4252" s="408"/>
      <c r="H4252" s="120">
        <v>153.19</v>
      </c>
    </row>
    <row r="4253" spans="1:8" ht="12.75" customHeight="1">
      <c r="B4253" s="407" t="s">
        <v>834</v>
      </c>
      <c r="C4253" s="407"/>
      <c r="D4253" s="102" t="s">
        <v>806</v>
      </c>
      <c r="E4253" s="102" t="s">
        <v>807</v>
      </c>
      <c r="F4253" s="102" t="s">
        <v>808</v>
      </c>
      <c r="G4253" s="102" t="s">
        <v>809</v>
      </c>
      <c r="H4253" s="102" t="s">
        <v>810</v>
      </c>
    </row>
    <row r="4254" spans="1:8">
      <c r="B4254" s="116" t="s">
        <v>2074</v>
      </c>
      <c r="C4254" s="117" t="s">
        <v>835</v>
      </c>
      <c r="D4254" s="116" t="s">
        <v>125</v>
      </c>
      <c r="E4254" s="116" t="s">
        <v>127</v>
      </c>
      <c r="F4254" s="118">
        <v>0.14499999999999999</v>
      </c>
      <c r="G4254" s="119">
        <v>24.65</v>
      </c>
      <c r="H4254" s="119">
        <v>3.57</v>
      </c>
    </row>
    <row r="4255" spans="1:8">
      <c r="B4255" s="116" t="s">
        <v>2075</v>
      </c>
      <c r="C4255" s="117" t="s">
        <v>836</v>
      </c>
      <c r="D4255" s="116" t="s">
        <v>125</v>
      </c>
      <c r="E4255" s="116" t="s">
        <v>127</v>
      </c>
      <c r="F4255" s="118">
        <v>0.14499999999999999</v>
      </c>
      <c r="G4255" s="119">
        <v>31.49</v>
      </c>
      <c r="H4255" s="119">
        <v>4.57</v>
      </c>
    </row>
    <row r="4256" spans="1:8" ht="12.75" customHeight="1">
      <c r="B4256" s="103"/>
      <c r="C4256" s="103"/>
      <c r="D4256" s="103"/>
      <c r="E4256" s="103"/>
      <c r="F4256" s="408" t="s">
        <v>837</v>
      </c>
      <c r="G4256" s="408"/>
      <c r="H4256" s="120">
        <v>8.14</v>
      </c>
    </row>
    <row r="4257" spans="1:8" ht="12.75" customHeight="1">
      <c r="B4257" s="103"/>
      <c r="C4257" s="103"/>
      <c r="D4257" s="103"/>
      <c r="E4257" s="103"/>
      <c r="F4257" s="409" t="s">
        <v>585</v>
      </c>
      <c r="G4257" s="409"/>
      <c r="H4257" s="101">
        <v>161.32</v>
      </c>
    </row>
    <row r="4258" spans="1:8">
      <c r="B4258" s="142"/>
      <c r="C4258" s="142"/>
      <c r="D4258" s="142"/>
      <c r="E4258" s="142"/>
      <c r="F4258" s="410"/>
      <c r="G4258" s="410"/>
      <c r="H4258" s="410"/>
    </row>
    <row r="4259" spans="1:8" s="245" customFormat="1" ht="12.75" customHeight="1">
      <c r="A4259" s="179" t="s">
        <v>486</v>
      </c>
      <c r="B4259" s="179">
        <f>VLOOKUP(A4259,ORÇAMENTO!$A$15:$F$743,2,FALSE)</f>
        <v>92990</v>
      </c>
      <c r="C4259" s="404" t="str">
        <f>VLOOKUP(B4259,ORÇAMENTO!$B$15:$F$743,2,FALSE)</f>
        <v>CABO DE COBRE FLEXÍVEL ISOLADO, 70 MM², ANTI-CHAMA 0,6/1,0 KV - FORNECIMENTO E INSTALAÇÃO. AF_12/2021</v>
      </c>
      <c r="D4259" s="405"/>
      <c r="E4259" s="405"/>
      <c r="F4259" s="405"/>
      <c r="G4259" s="406"/>
      <c r="H4259" s="121" t="str">
        <f>VLOOKUP(B4259,ORÇAMENTO!$B$15:$F$743,4,FALSE)</f>
        <v>M</v>
      </c>
    </row>
    <row r="4260" spans="1:8">
      <c r="B4260" s="407" t="s">
        <v>820</v>
      </c>
      <c r="C4260" s="407"/>
      <c r="D4260" s="102" t="s">
        <v>806</v>
      </c>
      <c r="E4260" s="102" t="s">
        <v>807</v>
      </c>
      <c r="F4260" s="102" t="s">
        <v>808</v>
      </c>
      <c r="G4260" s="102" t="s">
        <v>809</v>
      </c>
      <c r="H4260" s="102" t="s">
        <v>810</v>
      </c>
    </row>
    <row r="4261" spans="1:8" ht="25.5">
      <c r="B4261" s="116" t="s">
        <v>2801</v>
      </c>
      <c r="C4261" s="117" t="s">
        <v>2802</v>
      </c>
      <c r="D4261" s="116" t="s">
        <v>125</v>
      </c>
      <c r="E4261" s="116" t="s">
        <v>180</v>
      </c>
      <c r="F4261" s="118">
        <v>1.0149999999999999</v>
      </c>
      <c r="G4261" s="119">
        <v>88.87</v>
      </c>
      <c r="H4261" s="119">
        <v>90.2</v>
      </c>
    </row>
    <row r="4262" spans="1:8">
      <c r="B4262" s="116" t="s">
        <v>2768</v>
      </c>
      <c r="C4262" s="117" t="s">
        <v>2769</v>
      </c>
      <c r="D4262" s="116" t="s">
        <v>125</v>
      </c>
      <c r="E4262" s="116" t="s">
        <v>150</v>
      </c>
      <c r="F4262" s="118">
        <v>8.9999999999999993E-3</v>
      </c>
      <c r="G4262" s="119">
        <v>4.72</v>
      </c>
      <c r="H4262" s="119">
        <v>0.04</v>
      </c>
    </row>
    <row r="4263" spans="1:8">
      <c r="B4263" s="103"/>
      <c r="C4263" s="103"/>
      <c r="D4263" s="103"/>
      <c r="E4263" s="103"/>
      <c r="F4263" s="408" t="s">
        <v>831</v>
      </c>
      <c r="G4263" s="408"/>
      <c r="H4263" s="120">
        <v>90.24</v>
      </c>
    </row>
    <row r="4264" spans="1:8" ht="12.75" customHeight="1">
      <c r="B4264" s="407" t="s">
        <v>834</v>
      </c>
      <c r="C4264" s="407"/>
      <c r="D4264" s="102" t="s">
        <v>806</v>
      </c>
      <c r="E4264" s="102" t="s">
        <v>807</v>
      </c>
      <c r="F4264" s="102" t="s">
        <v>808</v>
      </c>
      <c r="G4264" s="102" t="s">
        <v>809</v>
      </c>
      <c r="H4264" s="102" t="s">
        <v>810</v>
      </c>
    </row>
    <row r="4265" spans="1:8">
      <c r="B4265" s="116" t="s">
        <v>2074</v>
      </c>
      <c r="C4265" s="117" t="s">
        <v>835</v>
      </c>
      <c r="D4265" s="116" t="s">
        <v>125</v>
      </c>
      <c r="E4265" s="116" t="s">
        <v>127</v>
      </c>
      <c r="F4265" s="118">
        <v>0.1007</v>
      </c>
      <c r="G4265" s="119">
        <v>24.65</v>
      </c>
      <c r="H4265" s="119">
        <v>2.48</v>
      </c>
    </row>
    <row r="4266" spans="1:8">
      <c r="B4266" s="116" t="s">
        <v>2075</v>
      </c>
      <c r="C4266" s="117" t="s">
        <v>836</v>
      </c>
      <c r="D4266" s="116" t="s">
        <v>125</v>
      </c>
      <c r="E4266" s="116" t="s">
        <v>127</v>
      </c>
      <c r="F4266" s="118">
        <v>0.1007</v>
      </c>
      <c r="G4266" s="119">
        <v>31.49</v>
      </c>
      <c r="H4266" s="119">
        <v>3.17</v>
      </c>
    </row>
    <row r="4267" spans="1:8" ht="12.75" customHeight="1">
      <c r="B4267" s="103"/>
      <c r="C4267" s="103"/>
      <c r="D4267" s="103"/>
      <c r="E4267" s="103"/>
      <c r="F4267" s="408" t="s">
        <v>837</v>
      </c>
      <c r="G4267" s="408"/>
      <c r="H4267" s="120">
        <v>5.65</v>
      </c>
    </row>
    <row r="4268" spans="1:8" ht="12.75" customHeight="1">
      <c r="B4268" s="103"/>
      <c r="C4268" s="103"/>
      <c r="D4268" s="103"/>
      <c r="E4268" s="103"/>
      <c r="F4268" s="409" t="s">
        <v>585</v>
      </c>
      <c r="G4268" s="409"/>
      <c r="H4268" s="101">
        <v>95.89</v>
      </c>
    </row>
    <row r="4269" spans="1:8">
      <c r="B4269" s="142"/>
      <c r="C4269" s="142"/>
      <c r="D4269" s="142"/>
      <c r="E4269" s="142"/>
      <c r="F4269" s="410"/>
      <c r="G4269" s="410"/>
      <c r="H4269" s="410"/>
    </row>
    <row r="4270" spans="1:8" s="245" customFormat="1" ht="12.75" customHeight="1">
      <c r="A4270" s="179" t="s">
        <v>795</v>
      </c>
      <c r="B4270" s="179">
        <f>VLOOKUP(A4270,ORÇAMENTO!$A$15:$F$743,2,FALSE)</f>
        <v>92986</v>
      </c>
      <c r="C4270" s="404" t="str">
        <f>VLOOKUP(B4270,ORÇAMENTO!$B$15:$F$743,2,FALSE)</f>
        <v>CABO DE COBRE FLEXÍVEL ISOLADO, 35 MM², ANTI-CHAMA 0,6/1,0 KV - FORNECIMENTO E INSTALAÇÃO. AF_12/2021</v>
      </c>
      <c r="D4270" s="405"/>
      <c r="E4270" s="405"/>
      <c r="F4270" s="405"/>
      <c r="G4270" s="406"/>
      <c r="H4270" s="121" t="str">
        <f>VLOOKUP(B4270,ORÇAMENTO!$B$15:$F$743,4,FALSE)</f>
        <v>M</v>
      </c>
    </row>
    <row r="4271" spans="1:8">
      <c r="B4271" s="407" t="s">
        <v>820</v>
      </c>
      <c r="C4271" s="407"/>
      <c r="D4271" s="102" t="s">
        <v>806</v>
      </c>
      <c r="E4271" s="102" t="s">
        <v>807</v>
      </c>
      <c r="F4271" s="102" t="s">
        <v>808</v>
      </c>
      <c r="G4271" s="102" t="s">
        <v>809</v>
      </c>
      <c r="H4271" s="102" t="s">
        <v>810</v>
      </c>
    </row>
    <row r="4272" spans="1:8" ht="25.5">
      <c r="B4272" s="116" t="s">
        <v>2803</v>
      </c>
      <c r="C4272" s="117" t="s">
        <v>2804</v>
      </c>
      <c r="D4272" s="116" t="s">
        <v>125</v>
      </c>
      <c r="E4272" s="116" t="s">
        <v>180</v>
      </c>
      <c r="F4272" s="118">
        <v>1.0149999999999999</v>
      </c>
      <c r="G4272" s="119">
        <v>42.96</v>
      </c>
      <c r="H4272" s="119">
        <v>43.6</v>
      </c>
    </row>
    <row r="4273" spans="1:8">
      <c r="B4273" s="116" t="s">
        <v>2768</v>
      </c>
      <c r="C4273" s="117" t="s">
        <v>2769</v>
      </c>
      <c r="D4273" s="116" t="s">
        <v>125</v>
      </c>
      <c r="E4273" s="116" t="s">
        <v>150</v>
      </c>
      <c r="F4273" s="118">
        <v>8.9999999999999993E-3</v>
      </c>
      <c r="G4273" s="119">
        <v>4.72</v>
      </c>
      <c r="H4273" s="119">
        <v>0.04</v>
      </c>
    </row>
    <row r="4274" spans="1:8">
      <c r="B4274" s="103"/>
      <c r="C4274" s="103"/>
      <c r="D4274" s="103"/>
      <c r="E4274" s="103"/>
      <c r="F4274" s="408" t="s">
        <v>831</v>
      </c>
      <c r="G4274" s="408"/>
      <c r="H4274" s="120">
        <v>43.64</v>
      </c>
    </row>
    <row r="4275" spans="1:8" ht="12.75" customHeight="1">
      <c r="B4275" s="407" t="s">
        <v>834</v>
      </c>
      <c r="C4275" s="407"/>
      <c r="D4275" s="102" t="s">
        <v>806</v>
      </c>
      <c r="E4275" s="102" t="s">
        <v>807</v>
      </c>
      <c r="F4275" s="102" t="s">
        <v>808</v>
      </c>
      <c r="G4275" s="102" t="s">
        <v>809</v>
      </c>
      <c r="H4275" s="102" t="s">
        <v>810</v>
      </c>
    </row>
    <row r="4276" spans="1:8">
      <c r="B4276" s="116" t="s">
        <v>2074</v>
      </c>
      <c r="C4276" s="117" t="s">
        <v>835</v>
      </c>
      <c r="D4276" s="116" t="s">
        <v>125</v>
      </c>
      <c r="E4276" s="116" t="s">
        <v>127</v>
      </c>
      <c r="F4276" s="118">
        <v>6.9699999999999998E-2</v>
      </c>
      <c r="G4276" s="119">
        <v>24.65</v>
      </c>
      <c r="H4276" s="119">
        <v>1.72</v>
      </c>
    </row>
    <row r="4277" spans="1:8">
      <c r="B4277" s="116" t="s">
        <v>2075</v>
      </c>
      <c r="C4277" s="117" t="s">
        <v>836</v>
      </c>
      <c r="D4277" s="116" t="s">
        <v>125</v>
      </c>
      <c r="E4277" s="116" t="s">
        <v>127</v>
      </c>
      <c r="F4277" s="118">
        <v>6.9699999999999998E-2</v>
      </c>
      <c r="G4277" s="119">
        <v>31.49</v>
      </c>
      <c r="H4277" s="119">
        <v>2.19</v>
      </c>
    </row>
    <row r="4278" spans="1:8" ht="12.75" customHeight="1">
      <c r="B4278" s="103"/>
      <c r="C4278" s="103"/>
      <c r="D4278" s="103"/>
      <c r="E4278" s="103"/>
      <c r="F4278" s="408" t="s">
        <v>837</v>
      </c>
      <c r="G4278" s="408"/>
      <c r="H4278" s="120">
        <v>3.91</v>
      </c>
    </row>
    <row r="4279" spans="1:8" ht="12.75" customHeight="1">
      <c r="B4279" s="103"/>
      <c r="C4279" s="103"/>
      <c r="D4279" s="103"/>
      <c r="E4279" s="103"/>
      <c r="F4279" s="409" t="s">
        <v>585</v>
      </c>
      <c r="G4279" s="409"/>
      <c r="H4279" s="101">
        <v>47.54</v>
      </c>
    </row>
    <row r="4280" spans="1:8">
      <c r="B4280" s="142"/>
      <c r="C4280" s="142"/>
      <c r="D4280" s="142"/>
      <c r="E4280" s="142"/>
      <c r="F4280" s="410"/>
      <c r="G4280" s="410"/>
      <c r="H4280" s="410"/>
    </row>
    <row r="4281" spans="1:8" s="245" customFormat="1" ht="12.75" customHeight="1">
      <c r="A4281" s="179" t="s">
        <v>797</v>
      </c>
      <c r="B4281" s="179">
        <f>VLOOKUP(A4281,ORÇAMENTO!$A$15:$F$743,2,FALSE)</f>
        <v>92984</v>
      </c>
      <c r="C4281" s="404" t="str">
        <f>VLOOKUP(B4281,ORÇAMENTO!$B$15:$F$743,2,FALSE)</f>
        <v>CABO DE COBRE FLEXÍVEL ISOLADO, 25 MM², ANTI-CHAMA 0,6/1,0 KV - FORNECIMENTO E INSTALAÇÃO. AF_12/2021</v>
      </c>
      <c r="D4281" s="405"/>
      <c r="E4281" s="405"/>
      <c r="F4281" s="405"/>
      <c r="G4281" s="406"/>
      <c r="H4281" s="121" t="str">
        <f>VLOOKUP(B4281,ORÇAMENTO!$B$15:$F$743,4,FALSE)</f>
        <v>M</v>
      </c>
    </row>
    <row r="4282" spans="1:8">
      <c r="B4282" s="407" t="s">
        <v>820</v>
      </c>
      <c r="C4282" s="407"/>
      <c r="D4282" s="102" t="s">
        <v>806</v>
      </c>
      <c r="E4282" s="102" t="s">
        <v>807</v>
      </c>
      <c r="F4282" s="102" t="s">
        <v>808</v>
      </c>
      <c r="G4282" s="102" t="s">
        <v>809</v>
      </c>
      <c r="H4282" s="102" t="s">
        <v>810</v>
      </c>
    </row>
    <row r="4283" spans="1:8" ht="25.5">
      <c r="B4283" s="116" t="s">
        <v>2805</v>
      </c>
      <c r="C4283" s="117" t="s">
        <v>2806</v>
      </c>
      <c r="D4283" s="116" t="s">
        <v>125</v>
      </c>
      <c r="E4283" s="116" t="s">
        <v>180</v>
      </c>
      <c r="F4283" s="118">
        <v>1.0149999999999999</v>
      </c>
      <c r="G4283" s="119">
        <v>30.4</v>
      </c>
      <c r="H4283" s="119">
        <v>30.86</v>
      </c>
    </row>
    <row r="4284" spans="1:8">
      <c r="B4284" s="116" t="s">
        <v>2768</v>
      </c>
      <c r="C4284" s="117" t="s">
        <v>2769</v>
      </c>
      <c r="D4284" s="116" t="s">
        <v>125</v>
      </c>
      <c r="E4284" s="116" t="s">
        <v>150</v>
      </c>
      <c r="F4284" s="118">
        <v>8.9999999999999993E-3</v>
      </c>
      <c r="G4284" s="119">
        <v>4.72</v>
      </c>
      <c r="H4284" s="119">
        <v>0.04</v>
      </c>
    </row>
    <row r="4285" spans="1:8">
      <c r="B4285" s="103"/>
      <c r="C4285" s="103"/>
      <c r="D4285" s="103"/>
      <c r="E4285" s="103"/>
      <c r="F4285" s="408" t="s">
        <v>831</v>
      </c>
      <c r="G4285" s="408"/>
      <c r="H4285" s="120">
        <v>30.9</v>
      </c>
    </row>
    <row r="4286" spans="1:8" ht="12.75" customHeight="1">
      <c r="B4286" s="407" t="s">
        <v>834</v>
      </c>
      <c r="C4286" s="407"/>
      <c r="D4286" s="102" t="s">
        <v>806</v>
      </c>
      <c r="E4286" s="102" t="s">
        <v>807</v>
      </c>
      <c r="F4286" s="102" t="s">
        <v>808</v>
      </c>
      <c r="G4286" s="102" t="s">
        <v>809</v>
      </c>
      <c r="H4286" s="102" t="s">
        <v>810</v>
      </c>
    </row>
    <row r="4287" spans="1:8">
      <c r="B4287" s="116" t="s">
        <v>2074</v>
      </c>
      <c r="C4287" s="117" t="s">
        <v>835</v>
      </c>
      <c r="D4287" s="116" t="s">
        <v>125</v>
      </c>
      <c r="E4287" s="116" t="s">
        <v>127</v>
      </c>
      <c r="F4287" s="118">
        <v>6.08E-2</v>
      </c>
      <c r="G4287" s="119">
        <v>24.65</v>
      </c>
      <c r="H4287" s="119">
        <v>1.5</v>
      </c>
    </row>
    <row r="4288" spans="1:8">
      <c r="B4288" s="116" t="s">
        <v>2075</v>
      </c>
      <c r="C4288" s="117" t="s">
        <v>836</v>
      </c>
      <c r="D4288" s="116" t="s">
        <v>125</v>
      </c>
      <c r="E4288" s="116" t="s">
        <v>127</v>
      </c>
      <c r="F4288" s="118">
        <v>6.08E-2</v>
      </c>
      <c r="G4288" s="119">
        <v>31.49</v>
      </c>
      <c r="H4288" s="119">
        <v>1.91</v>
      </c>
    </row>
    <row r="4289" spans="1:8" ht="12.75" customHeight="1">
      <c r="B4289" s="103"/>
      <c r="C4289" s="103"/>
      <c r="D4289" s="103"/>
      <c r="E4289" s="103"/>
      <c r="F4289" s="408" t="s">
        <v>837</v>
      </c>
      <c r="G4289" s="408"/>
      <c r="H4289" s="120">
        <v>3.41</v>
      </c>
    </row>
    <row r="4290" spans="1:8" ht="12.75" customHeight="1">
      <c r="B4290" s="103"/>
      <c r="C4290" s="103"/>
      <c r="D4290" s="103"/>
      <c r="E4290" s="103"/>
      <c r="F4290" s="409" t="s">
        <v>585</v>
      </c>
      <c r="G4290" s="409"/>
      <c r="H4290" s="101">
        <v>34.29</v>
      </c>
    </row>
    <row r="4291" spans="1:8">
      <c r="B4291" s="142"/>
      <c r="C4291" s="142"/>
      <c r="D4291" s="142"/>
      <c r="E4291" s="142"/>
      <c r="F4291" s="410"/>
      <c r="G4291" s="410"/>
      <c r="H4291" s="410"/>
    </row>
    <row r="4292" spans="1:8" s="245" customFormat="1" ht="12.75" customHeight="1">
      <c r="A4292" s="179" t="s">
        <v>798</v>
      </c>
      <c r="B4292" s="179">
        <f>VLOOKUP(A4292,ORÇAMENTO!$A$15:$F$743,2,FALSE)</f>
        <v>91935</v>
      </c>
      <c r="C4292" s="404" t="str">
        <f>VLOOKUP(B4292,ORÇAMENTO!$B$15:$F$743,2,FALSE)</f>
        <v>CABO DE COBRE FLEXÍVEL ISOLADO, 16 MM², ANTI-CHAMA 0,6/1,0 KV - FORNECIMENTO E INSTALAÇÃO. AF_03/2023</v>
      </c>
      <c r="D4292" s="405"/>
      <c r="E4292" s="405"/>
      <c r="F4292" s="405"/>
      <c r="G4292" s="406"/>
      <c r="H4292" s="121" t="str">
        <f>VLOOKUP(B4292,ORÇAMENTO!$B$15:$F$743,4,FALSE)</f>
        <v>M</v>
      </c>
    </row>
    <row r="4293" spans="1:8">
      <c r="B4293" s="407" t="s">
        <v>820</v>
      </c>
      <c r="C4293" s="407"/>
      <c r="D4293" s="102" t="s">
        <v>806</v>
      </c>
      <c r="E4293" s="102" t="s">
        <v>807</v>
      </c>
      <c r="F4293" s="102" t="s">
        <v>808</v>
      </c>
      <c r="G4293" s="102" t="s">
        <v>809</v>
      </c>
      <c r="H4293" s="102" t="s">
        <v>810</v>
      </c>
    </row>
    <row r="4294" spans="1:8" ht="25.5">
      <c r="B4294" s="116" t="s">
        <v>2807</v>
      </c>
      <c r="C4294" s="117" t="s">
        <v>2808</v>
      </c>
      <c r="D4294" s="116" t="s">
        <v>125</v>
      </c>
      <c r="E4294" s="116" t="s">
        <v>180</v>
      </c>
      <c r="F4294" s="118">
        <v>1.2434000000000001</v>
      </c>
      <c r="G4294" s="119">
        <v>19.600000000000001</v>
      </c>
      <c r="H4294" s="119">
        <v>24.37</v>
      </c>
    </row>
    <row r="4295" spans="1:8">
      <c r="B4295" s="116" t="s">
        <v>2768</v>
      </c>
      <c r="C4295" s="117" t="s">
        <v>2769</v>
      </c>
      <c r="D4295" s="116" t="s">
        <v>125</v>
      </c>
      <c r="E4295" s="116" t="s">
        <v>150</v>
      </c>
      <c r="F4295" s="118">
        <v>9.4000000000000004E-3</v>
      </c>
      <c r="G4295" s="119">
        <v>4.72</v>
      </c>
      <c r="H4295" s="119">
        <v>0.04</v>
      </c>
    </row>
    <row r="4296" spans="1:8">
      <c r="B4296" s="103"/>
      <c r="C4296" s="103"/>
      <c r="D4296" s="103"/>
      <c r="E4296" s="103"/>
      <c r="F4296" s="408" t="s">
        <v>831</v>
      </c>
      <c r="G4296" s="408"/>
      <c r="H4296" s="120">
        <v>24.41</v>
      </c>
    </row>
    <row r="4297" spans="1:8" ht="12.75" customHeight="1">
      <c r="B4297" s="407" t="s">
        <v>834</v>
      </c>
      <c r="C4297" s="407"/>
      <c r="D4297" s="102" t="s">
        <v>806</v>
      </c>
      <c r="E4297" s="102" t="s">
        <v>807</v>
      </c>
      <c r="F4297" s="102" t="s">
        <v>808</v>
      </c>
      <c r="G4297" s="102" t="s">
        <v>809</v>
      </c>
      <c r="H4297" s="102" t="s">
        <v>810</v>
      </c>
    </row>
    <row r="4298" spans="1:8">
      <c r="B4298" s="116" t="s">
        <v>2074</v>
      </c>
      <c r="C4298" s="117" t="s">
        <v>835</v>
      </c>
      <c r="D4298" s="116" t="s">
        <v>125</v>
      </c>
      <c r="E4298" s="116" t="s">
        <v>127</v>
      </c>
      <c r="F4298" s="118">
        <v>0.114</v>
      </c>
      <c r="G4298" s="119">
        <v>24.65</v>
      </c>
      <c r="H4298" s="119">
        <v>2.81</v>
      </c>
    </row>
    <row r="4299" spans="1:8">
      <c r="B4299" s="116" t="s">
        <v>2075</v>
      </c>
      <c r="C4299" s="117" t="s">
        <v>836</v>
      </c>
      <c r="D4299" s="116" t="s">
        <v>125</v>
      </c>
      <c r="E4299" s="116" t="s">
        <v>127</v>
      </c>
      <c r="F4299" s="118">
        <v>0.114</v>
      </c>
      <c r="G4299" s="119">
        <v>31.49</v>
      </c>
      <c r="H4299" s="119">
        <v>3.59</v>
      </c>
    </row>
    <row r="4300" spans="1:8" ht="12.75" customHeight="1">
      <c r="B4300" s="103"/>
      <c r="C4300" s="103"/>
      <c r="D4300" s="103"/>
      <c r="E4300" s="103"/>
      <c r="F4300" s="408" t="s">
        <v>837</v>
      </c>
      <c r="G4300" s="408"/>
      <c r="H4300" s="120">
        <v>6.4</v>
      </c>
    </row>
    <row r="4301" spans="1:8" ht="12.75" customHeight="1">
      <c r="B4301" s="103"/>
      <c r="C4301" s="103"/>
      <c r="D4301" s="103"/>
      <c r="E4301" s="103"/>
      <c r="F4301" s="409" t="s">
        <v>585</v>
      </c>
      <c r="G4301" s="409"/>
      <c r="H4301" s="101">
        <v>30.8</v>
      </c>
    </row>
    <row r="4302" spans="1:8">
      <c r="B4302" s="142"/>
      <c r="C4302" s="142"/>
      <c r="D4302" s="142"/>
      <c r="E4302" s="142"/>
      <c r="F4302" s="410"/>
      <c r="G4302" s="410"/>
      <c r="H4302" s="410"/>
    </row>
    <row r="4303" spans="1:8" s="245" customFormat="1" ht="12.75" customHeight="1">
      <c r="A4303" s="179" t="s">
        <v>799</v>
      </c>
      <c r="B4303" s="179">
        <f>VLOOKUP(A4303,ORÇAMENTO!$A$15:$F$743,2,FALSE)</f>
        <v>91930</v>
      </c>
      <c r="C4303" s="404" t="str">
        <f>VLOOKUP(B4303,ORÇAMENTO!$B$15:$F$743,2,FALSE)</f>
        <v>CABO DE COBRE FLEXÍVEL ISOLADO, 6 MM², ANTI-CHAMA 450/750 V - FORNECIMENTO E INSTALAÇÃO. AF_03/2023</v>
      </c>
      <c r="D4303" s="405"/>
      <c r="E4303" s="405"/>
      <c r="F4303" s="405"/>
      <c r="G4303" s="406"/>
      <c r="H4303" s="121" t="str">
        <f>VLOOKUP(B4303,ORÇAMENTO!$B$15:$F$743,4,FALSE)</f>
        <v>M</v>
      </c>
    </row>
    <row r="4304" spans="1:8">
      <c r="B4304" s="407" t="s">
        <v>820</v>
      </c>
      <c r="C4304" s="407"/>
      <c r="D4304" s="102" t="s">
        <v>806</v>
      </c>
      <c r="E4304" s="102" t="s">
        <v>807</v>
      </c>
      <c r="F4304" s="102" t="s">
        <v>808</v>
      </c>
      <c r="G4304" s="102" t="s">
        <v>809</v>
      </c>
      <c r="H4304" s="102" t="s">
        <v>810</v>
      </c>
    </row>
    <row r="4305" spans="1:8" ht="25.5">
      <c r="B4305" s="116" t="s">
        <v>978</v>
      </c>
      <c r="C4305" s="117" t="s">
        <v>979</v>
      </c>
      <c r="D4305" s="116" t="s">
        <v>125</v>
      </c>
      <c r="E4305" s="116" t="s">
        <v>180</v>
      </c>
      <c r="F4305" s="118">
        <v>1.2434000000000001</v>
      </c>
      <c r="G4305" s="119">
        <v>6.76</v>
      </c>
      <c r="H4305" s="119">
        <v>8.41</v>
      </c>
    </row>
    <row r="4306" spans="1:8">
      <c r="B4306" s="116" t="s">
        <v>2768</v>
      </c>
      <c r="C4306" s="117" t="s">
        <v>2769</v>
      </c>
      <c r="D4306" s="116" t="s">
        <v>125</v>
      </c>
      <c r="E4306" s="116" t="s">
        <v>150</v>
      </c>
      <c r="F4306" s="118">
        <v>9.4000000000000004E-3</v>
      </c>
      <c r="G4306" s="119">
        <v>4.72</v>
      </c>
      <c r="H4306" s="119">
        <v>0.04</v>
      </c>
    </row>
    <row r="4307" spans="1:8">
      <c r="B4307" s="103"/>
      <c r="C4307" s="103"/>
      <c r="D4307" s="103"/>
      <c r="E4307" s="103"/>
      <c r="F4307" s="408" t="s">
        <v>831</v>
      </c>
      <c r="G4307" s="408"/>
      <c r="H4307" s="120">
        <v>8.4499999999999993</v>
      </c>
    </row>
    <row r="4308" spans="1:8" ht="12.75" customHeight="1">
      <c r="B4308" s="407" t="s">
        <v>834</v>
      </c>
      <c r="C4308" s="407"/>
      <c r="D4308" s="102" t="s">
        <v>806</v>
      </c>
      <c r="E4308" s="102" t="s">
        <v>807</v>
      </c>
      <c r="F4308" s="102" t="s">
        <v>808</v>
      </c>
      <c r="G4308" s="102" t="s">
        <v>809</v>
      </c>
      <c r="H4308" s="102" t="s">
        <v>810</v>
      </c>
    </row>
    <row r="4309" spans="1:8">
      <c r="B4309" s="116" t="s">
        <v>2074</v>
      </c>
      <c r="C4309" s="117" t="s">
        <v>835</v>
      </c>
      <c r="D4309" s="116" t="s">
        <v>125</v>
      </c>
      <c r="E4309" s="116" t="s">
        <v>127</v>
      </c>
      <c r="F4309" s="118">
        <v>5.0999999999999997E-2</v>
      </c>
      <c r="G4309" s="119">
        <v>24.65</v>
      </c>
      <c r="H4309" s="119">
        <v>1.26</v>
      </c>
    </row>
    <row r="4310" spans="1:8">
      <c r="B4310" s="116" t="s">
        <v>2075</v>
      </c>
      <c r="C4310" s="117" t="s">
        <v>836</v>
      </c>
      <c r="D4310" s="116" t="s">
        <v>125</v>
      </c>
      <c r="E4310" s="116" t="s">
        <v>127</v>
      </c>
      <c r="F4310" s="118">
        <v>5.0999999999999997E-2</v>
      </c>
      <c r="G4310" s="119">
        <v>31.49</v>
      </c>
      <c r="H4310" s="119">
        <v>1.61</v>
      </c>
    </row>
    <row r="4311" spans="1:8" ht="12.75" customHeight="1">
      <c r="B4311" s="103"/>
      <c r="C4311" s="103"/>
      <c r="D4311" s="103"/>
      <c r="E4311" s="103"/>
      <c r="F4311" s="408" t="s">
        <v>837</v>
      </c>
      <c r="G4311" s="408"/>
      <c r="H4311" s="120">
        <v>2.87</v>
      </c>
    </row>
    <row r="4312" spans="1:8" ht="12.75" customHeight="1">
      <c r="B4312" s="103"/>
      <c r="C4312" s="103"/>
      <c r="D4312" s="103"/>
      <c r="E4312" s="103"/>
      <c r="F4312" s="409" t="s">
        <v>585</v>
      </c>
      <c r="G4312" s="409"/>
      <c r="H4312" s="101">
        <v>11.29</v>
      </c>
    </row>
    <row r="4313" spans="1:8">
      <c r="B4313" s="142"/>
      <c r="C4313" s="142"/>
      <c r="D4313" s="142"/>
      <c r="E4313" s="142"/>
      <c r="F4313" s="410"/>
      <c r="G4313" s="410"/>
      <c r="H4313" s="410"/>
    </row>
    <row r="4314" spans="1:8" s="245" customFormat="1" ht="12.75" customHeight="1">
      <c r="A4314" s="179" t="s">
        <v>801</v>
      </c>
      <c r="B4314" s="179">
        <f>VLOOKUP(A4314,ORÇAMENTO!$A$15:$F$743,2,FALSE)</f>
        <v>91928</v>
      </c>
      <c r="C4314" s="404" t="str">
        <f>VLOOKUP(B4314,ORÇAMENTO!$B$15:$F$743,2,FALSE)</f>
        <v>CABO DE COBRE FLEXÍVEL ISOLADO, 4 MM², ANTI-CHAMA 450/750 V - FORNECIMENTO E INSTALAÇÃO. AF_03/2023</v>
      </c>
      <c r="D4314" s="405"/>
      <c r="E4314" s="405"/>
      <c r="F4314" s="405"/>
      <c r="G4314" s="406"/>
      <c r="H4314" s="121" t="str">
        <f>VLOOKUP(B4314,ORÇAMENTO!$B$15:$F$743,4,FALSE)</f>
        <v>M</v>
      </c>
    </row>
    <row r="4315" spans="1:8">
      <c r="B4315" s="407" t="s">
        <v>820</v>
      </c>
      <c r="C4315" s="407"/>
      <c r="D4315" s="102" t="s">
        <v>806</v>
      </c>
      <c r="E4315" s="102" t="s">
        <v>807</v>
      </c>
      <c r="F4315" s="102" t="s">
        <v>808</v>
      </c>
      <c r="G4315" s="102" t="s">
        <v>809</v>
      </c>
      <c r="H4315" s="102" t="s">
        <v>810</v>
      </c>
    </row>
    <row r="4316" spans="1:8" ht="25.5">
      <c r="B4316" s="116" t="s">
        <v>2809</v>
      </c>
      <c r="C4316" s="117" t="s">
        <v>2810</v>
      </c>
      <c r="D4316" s="116" t="s">
        <v>125</v>
      </c>
      <c r="E4316" s="116" t="s">
        <v>180</v>
      </c>
      <c r="F4316" s="118">
        <v>1.2434000000000001</v>
      </c>
      <c r="G4316" s="119">
        <v>4.7</v>
      </c>
      <c r="H4316" s="119">
        <v>5.84</v>
      </c>
    </row>
    <row r="4317" spans="1:8">
      <c r="B4317" s="116" t="s">
        <v>2768</v>
      </c>
      <c r="C4317" s="117" t="s">
        <v>2769</v>
      </c>
      <c r="D4317" s="116" t="s">
        <v>125</v>
      </c>
      <c r="E4317" s="116" t="s">
        <v>150</v>
      </c>
      <c r="F4317" s="118">
        <v>9.4000000000000004E-3</v>
      </c>
      <c r="G4317" s="119">
        <v>4.72</v>
      </c>
      <c r="H4317" s="119">
        <v>0.04</v>
      </c>
    </row>
    <row r="4318" spans="1:8">
      <c r="B4318" s="103"/>
      <c r="C4318" s="103"/>
      <c r="D4318" s="103"/>
      <c r="E4318" s="103"/>
      <c r="F4318" s="408" t="s">
        <v>831</v>
      </c>
      <c r="G4318" s="408"/>
      <c r="H4318" s="120">
        <v>5.88</v>
      </c>
    </row>
    <row r="4319" spans="1:8" ht="12.75" customHeight="1">
      <c r="B4319" s="407" t="s">
        <v>834</v>
      </c>
      <c r="C4319" s="407"/>
      <c r="D4319" s="102" t="s">
        <v>806</v>
      </c>
      <c r="E4319" s="102" t="s">
        <v>807</v>
      </c>
      <c r="F4319" s="102" t="s">
        <v>808</v>
      </c>
      <c r="G4319" s="102" t="s">
        <v>809</v>
      </c>
      <c r="H4319" s="102" t="s">
        <v>810</v>
      </c>
    </row>
    <row r="4320" spans="1:8">
      <c r="B4320" s="116" t="s">
        <v>2074</v>
      </c>
      <c r="C4320" s="117" t="s">
        <v>835</v>
      </c>
      <c r="D4320" s="116" t="s">
        <v>125</v>
      </c>
      <c r="E4320" s="116" t="s">
        <v>127</v>
      </c>
      <c r="F4320" s="118">
        <v>3.9E-2</v>
      </c>
      <c r="G4320" s="119">
        <v>24.65</v>
      </c>
      <c r="H4320" s="119">
        <v>0.96</v>
      </c>
    </row>
    <row r="4321" spans="1:8">
      <c r="B4321" s="116" t="s">
        <v>2075</v>
      </c>
      <c r="C4321" s="117" t="s">
        <v>836</v>
      </c>
      <c r="D4321" s="116" t="s">
        <v>125</v>
      </c>
      <c r="E4321" s="116" t="s">
        <v>127</v>
      </c>
      <c r="F4321" s="118">
        <v>3.9E-2</v>
      </c>
      <c r="G4321" s="119">
        <v>31.49</v>
      </c>
      <c r="H4321" s="119">
        <v>1.23</v>
      </c>
    </row>
    <row r="4322" spans="1:8" ht="12.75" customHeight="1">
      <c r="B4322" s="103"/>
      <c r="C4322" s="103"/>
      <c r="D4322" s="103"/>
      <c r="E4322" s="103"/>
      <c r="F4322" s="408" t="s">
        <v>837</v>
      </c>
      <c r="G4322" s="408"/>
      <c r="H4322" s="120">
        <v>2.19</v>
      </c>
    </row>
    <row r="4323" spans="1:8" ht="12.75" customHeight="1">
      <c r="B4323" s="103"/>
      <c r="C4323" s="103"/>
      <c r="D4323" s="103"/>
      <c r="E4323" s="103"/>
      <c r="F4323" s="409" t="s">
        <v>585</v>
      </c>
      <c r="G4323" s="409"/>
      <c r="H4323" s="101">
        <v>8.06</v>
      </c>
    </row>
    <row r="4324" spans="1:8">
      <c r="B4324" s="142"/>
      <c r="C4324" s="142"/>
      <c r="D4324" s="142"/>
      <c r="E4324" s="142"/>
      <c r="F4324" s="410"/>
      <c r="G4324" s="410"/>
      <c r="H4324" s="410"/>
    </row>
    <row r="4325" spans="1:8" s="245" customFormat="1" ht="12.75" customHeight="1">
      <c r="A4325" s="179" t="s">
        <v>802</v>
      </c>
      <c r="B4325" s="179">
        <f>VLOOKUP(A4325,ORÇAMENTO!$A$15:$F$743,2,FALSE)</f>
        <v>91926</v>
      </c>
      <c r="C4325" s="404" t="str">
        <f>VLOOKUP(B4325,ORÇAMENTO!$B$15:$F$743,2,FALSE)</f>
        <v>CABO DE COBRE FLEXÍVEL ISOLADO, 2,5 MM², ANTI-CHAMA 450/750 V - FORNECIMENTO E INSTALAÇÃO. AF_03/2023</v>
      </c>
      <c r="D4325" s="405"/>
      <c r="E4325" s="405"/>
      <c r="F4325" s="405"/>
      <c r="G4325" s="406"/>
      <c r="H4325" s="121" t="str">
        <f>VLOOKUP(B4325,ORÇAMENTO!$B$15:$F$743,4,FALSE)</f>
        <v>M</v>
      </c>
    </row>
    <row r="4326" spans="1:8">
      <c r="B4326" s="407" t="s">
        <v>820</v>
      </c>
      <c r="C4326" s="407"/>
      <c r="D4326" s="102" t="s">
        <v>806</v>
      </c>
      <c r="E4326" s="102" t="s">
        <v>807</v>
      </c>
      <c r="F4326" s="102" t="s">
        <v>808</v>
      </c>
      <c r="G4326" s="102" t="s">
        <v>809</v>
      </c>
      <c r="H4326" s="102" t="s">
        <v>810</v>
      </c>
    </row>
    <row r="4327" spans="1:8" ht="25.5">
      <c r="B4327" s="116" t="s">
        <v>980</v>
      </c>
      <c r="C4327" s="117" t="s">
        <v>981</v>
      </c>
      <c r="D4327" s="116" t="s">
        <v>125</v>
      </c>
      <c r="E4327" s="116" t="s">
        <v>180</v>
      </c>
      <c r="F4327" s="118">
        <v>1.2434000000000001</v>
      </c>
      <c r="G4327" s="119">
        <v>2.83</v>
      </c>
      <c r="H4327" s="119">
        <v>3.52</v>
      </c>
    </row>
    <row r="4328" spans="1:8">
      <c r="B4328" s="116" t="s">
        <v>2768</v>
      </c>
      <c r="C4328" s="117" t="s">
        <v>2769</v>
      </c>
      <c r="D4328" s="116" t="s">
        <v>125</v>
      </c>
      <c r="E4328" s="116" t="s">
        <v>150</v>
      </c>
      <c r="F4328" s="118">
        <v>9.4000000000000004E-3</v>
      </c>
      <c r="G4328" s="119">
        <v>4.72</v>
      </c>
      <c r="H4328" s="119">
        <v>0.04</v>
      </c>
    </row>
    <row r="4329" spans="1:8">
      <c r="B4329" s="103"/>
      <c r="C4329" s="103"/>
      <c r="D4329" s="103"/>
      <c r="E4329" s="103"/>
      <c r="F4329" s="408" t="s">
        <v>831</v>
      </c>
      <c r="G4329" s="408"/>
      <c r="H4329" s="120">
        <v>3.56</v>
      </c>
    </row>
    <row r="4330" spans="1:8" ht="12.75" customHeight="1">
      <c r="B4330" s="407" t="s">
        <v>834</v>
      </c>
      <c r="C4330" s="407"/>
      <c r="D4330" s="102" t="s">
        <v>806</v>
      </c>
      <c r="E4330" s="102" t="s">
        <v>807</v>
      </c>
      <c r="F4330" s="102" t="s">
        <v>808</v>
      </c>
      <c r="G4330" s="102" t="s">
        <v>809</v>
      </c>
      <c r="H4330" s="102" t="s">
        <v>810</v>
      </c>
    </row>
    <row r="4331" spans="1:8">
      <c r="B4331" s="116" t="s">
        <v>2074</v>
      </c>
      <c r="C4331" s="117" t="s">
        <v>835</v>
      </c>
      <c r="D4331" s="116" t="s">
        <v>125</v>
      </c>
      <c r="E4331" s="116" t="s">
        <v>127</v>
      </c>
      <c r="F4331" s="118">
        <v>2.9000000000000001E-2</v>
      </c>
      <c r="G4331" s="119">
        <v>24.65</v>
      </c>
      <c r="H4331" s="119">
        <v>0.71</v>
      </c>
    </row>
    <row r="4332" spans="1:8">
      <c r="B4332" s="116" t="s">
        <v>2075</v>
      </c>
      <c r="C4332" s="117" t="s">
        <v>836</v>
      </c>
      <c r="D4332" s="116" t="s">
        <v>125</v>
      </c>
      <c r="E4332" s="116" t="s">
        <v>127</v>
      </c>
      <c r="F4332" s="118">
        <v>2.9000000000000001E-2</v>
      </c>
      <c r="G4332" s="119">
        <v>31.49</v>
      </c>
      <c r="H4332" s="119">
        <v>0.91</v>
      </c>
    </row>
    <row r="4333" spans="1:8" ht="12.75" customHeight="1">
      <c r="B4333" s="103"/>
      <c r="C4333" s="103"/>
      <c r="D4333" s="103"/>
      <c r="E4333" s="103"/>
      <c r="F4333" s="408" t="s">
        <v>837</v>
      </c>
      <c r="G4333" s="408"/>
      <c r="H4333" s="120">
        <v>1.62</v>
      </c>
    </row>
    <row r="4334" spans="1:8" ht="12.75" customHeight="1">
      <c r="B4334" s="103"/>
      <c r="C4334" s="103"/>
      <c r="D4334" s="103"/>
      <c r="E4334" s="103"/>
      <c r="F4334" s="409" t="s">
        <v>585</v>
      </c>
      <c r="G4334" s="409"/>
      <c r="H4334" s="101">
        <v>5.17</v>
      </c>
    </row>
    <row r="4335" spans="1:8">
      <c r="B4335" s="142"/>
      <c r="C4335" s="142"/>
      <c r="D4335" s="142"/>
      <c r="E4335" s="142"/>
      <c r="F4335" s="410"/>
      <c r="G4335" s="410"/>
      <c r="H4335" s="410"/>
    </row>
    <row r="4336" spans="1:8">
      <c r="B4336" s="142"/>
      <c r="C4336" s="142"/>
      <c r="D4336" s="142"/>
      <c r="E4336" s="142"/>
      <c r="F4336" s="410"/>
      <c r="G4336" s="410"/>
      <c r="H4336" s="410"/>
    </row>
    <row r="4337" spans="1:8" s="245" customFormat="1" ht="12.75" customHeight="1">
      <c r="A4337" s="179" t="s">
        <v>2921</v>
      </c>
      <c r="B4337" s="179">
        <f>VLOOKUP(A4337,ORÇAMENTO!$A$15:$F$743,2,FALSE)</f>
        <v>91933</v>
      </c>
      <c r="C4337" s="404" t="str">
        <f>VLOOKUP(B4337,ORÇAMENTO!$B$15:$F$743,2,FALSE)</f>
        <v>CABO DE COBRE FLEXÍVEL ISOLADO, 10 MM², ANTI-CHAMA 450/750 V - FORNECIMENTO E INSTALAÇÃO. AF_03/2023</v>
      </c>
      <c r="D4337" s="405"/>
      <c r="E4337" s="405"/>
      <c r="F4337" s="405"/>
      <c r="G4337" s="406"/>
      <c r="H4337" s="121" t="str">
        <f>VLOOKUP(B4337,ORÇAMENTO!$B$15:$F$743,4,FALSE)</f>
        <v>M</v>
      </c>
    </row>
    <row r="4338" spans="1:8">
      <c r="B4338" s="407" t="s">
        <v>820</v>
      </c>
      <c r="C4338" s="407"/>
      <c r="D4338" s="102" t="s">
        <v>806</v>
      </c>
      <c r="E4338" s="102" t="s">
        <v>807</v>
      </c>
      <c r="F4338" s="102" t="s">
        <v>808</v>
      </c>
      <c r="G4338" s="102" t="s">
        <v>809</v>
      </c>
      <c r="H4338" s="102" t="s">
        <v>810</v>
      </c>
    </row>
    <row r="4339" spans="1:8" ht="25.5">
      <c r="B4339" s="116" t="s">
        <v>2943</v>
      </c>
      <c r="C4339" s="117" t="s">
        <v>2944</v>
      </c>
      <c r="D4339" s="116" t="s">
        <v>125</v>
      </c>
      <c r="E4339" s="116" t="s">
        <v>180</v>
      </c>
      <c r="F4339" s="118">
        <v>1.2434000000000001</v>
      </c>
      <c r="G4339" s="119">
        <v>12.31</v>
      </c>
      <c r="H4339" s="119">
        <v>15.31</v>
      </c>
    </row>
    <row r="4340" spans="1:8">
      <c r="B4340" s="116" t="s">
        <v>2768</v>
      </c>
      <c r="C4340" s="117" t="s">
        <v>2769</v>
      </c>
      <c r="D4340" s="116" t="s">
        <v>125</v>
      </c>
      <c r="E4340" s="116" t="s">
        <v>150</v>
      </c>
      <c r="F4340" s="118">
        <v>9.4000000000000004E-3</v>
      </c>
      <c r="G4340" s="119">
        <v>4.72</v>
      </c>
      <c r="H4340" s="119">
        <v>0.04</v>
      </c>
    </row>
    <row r="4341" spans="1:8">
      <c r="B4341" s="103"/>
      <c r="C4341" s="103"/>
      <c r="D4341" s="103"/>
      <c r="E4341" s="103"/>
      <c r="F4341" s="408" t="s">
        <v>831</v>
      </c>
      <c r="G4341" s="408"/>
      <c r="H4341" s="120">
        <v>15.35</v>
      </c>
    </row>
    <row r="4342" spans="1:8" ht="12.75" customHeight="1">
      <c r="B4342" s="407" t="s">
        <v>834</v>
      </c>
      <c r="C4342" s="407"/>
      <c r="D4342" s="102" t="s">
        <v>806</v>
      </c>
      <c r="E4342" s="102" t="s">
        <v>807</v>
      </c>
      <c r="F4342" s="102" t="s">
        <v>808</v>
      </c>
      <c r="G4342" s="102" t="s">
        <v>809</v>
      </c>
      <c r="H4342" s="102" t="s">
        <v>810</v>
      </c>
    </row>
    <row r="4343" spans="1:8">
      <c r="B4343" s="116" t="s">
        <v>2074</v>
      </c>
      <c r="C4343" s="117" t="s">
        <v>835</v>
      </c>
      <c r="D4343" s="116" t="s">
        <v>125</v>
      </c>
      <c r="E4343" s="116" t="s">
        <v>127</v>
      </c>
      <c r="F4343" s="118">
        <v>7.5999999999999998E-2</v>
      </c>
      <c r="G4343" s="119">
        <v>24.65</v>
      </c>
      <c r="H4343" s="119">
        <v>1.87</v>
      </c>
    </row>
    <row r="4344" spans="1:8">
      <c r="B4344" s="116" t="s">
        <v>2075</v>
      </c>
      <c r="C4344" s="117" t="s">
        <v>836</v>
      </c>
      <c r="D4344" s="116" t="s">
        <v>125</v>
      </c>
      <c r="E4344" s="116" t="s">
        <v>127</v>
      </c>
      <c r="F4344" s="118">
        <v>7.5999999999999998E-2</v>
      </c>
      <c r="G4344" s="119">
        <v>31.49</v>
      </c>
      <c r="H4344" s="119">
        <v>2.39</v>
      </c>
    </row>
    <row r="4345" spans="1:8" ht="12.75" customHeight="1">
      <c r="B4345" s="103"/>
      <c r="C4345" s="103"/>
      <c r="D4345" s="103"/>
      <c r="E4345" s="103"/>
      <c r="F4345" s="408" t="s">
        <v>837</v>
      </c>
      <c r="G4345" s="408"/>
      <c r="H4345" s="120">
        <v>4.26</v>
      </c>
    </row>
    <row r="4346" spans="1:8" ht="12.75" customHeight="1">
      <c r="B4346" s="103"/>
      <c r="C4346" s="103"/>
      <c r="D4346" s="103"/>
      <c r="E4346" s="103"/>
      <c r="F4346" s="409" t="s">
        <v>585</v>
      </c>
      <c r="G4346" s="409"/>
      <c r="H4346" s="101">
        <v>19.600000000000001</v>
      </c>
    </row>
    <row r="4347" spans="1:8">
      <c r="B4347" s="142"/>
      <c r="C4347" s="142"/>
      <c r="D4347" s="142"/>
      <c r="E4347" s="142"/>
      <c r="F4347" s="410"/>
      <c r="G4347" s="410"/>
      <c r="H4347" s="410"/>
    </row>
    <row r="4348" spans="1:8">
      <c r="B4348" s="142"/>
      <c r="C4348" s="142"/>
      <c r="D4348" s="142"/>
      <c r="E4348" s="142"/>
      <c r="F4348" s="410"/>
      <c r="G4348" s="410"/>
      <c r="H4348" s="410"/>
    </row>
    <row r="4349" spans="1:8" s="245" customFormat="1" ht="12.75" customHeight="1">
      <c r="A4349" s="179" t="s">
        <v>497</v>
      </c>
      <c r="B4349" s="179">
        <f>VLOOKUP(A4349,ORÇAMENTO!$A$15:$F$743,2,FALSE)</f>
        <v>96985</v>
      </c>
      <c r="C4349" s="404" t="str">
        <f>VLOOKUP(B4349,ORÇAMENTO!$B$15:$F$743,2,FALSE)</f>
        <v>HASTE DE ATERRAMENTO, DIÂMETRO 5/8" PARA SPDA- FORNECIMENTO E INSTALAÇÃO. AF_08/2023</v>
      </c>
      <c r="D4349" s="405"/>
      <c r="E4349" s="405"/>
      <c r="F4349" s="405"/>
      <c r="G4349" s="406"/>
      <c r="H4349" s="121" t="str">
        <f>VLOOKUP(B4349,ORÇAMENTO!$B$15:$F$743,4,FALSE)</f>
        <v>UN</v>
      </c>
    </row>
    <row r="4350" spans="1:8">
      <c r="B4350" s="407" t="s">
        <v>820</v>
      </c>
      <c r="C4350" s="407"/>
      <c r="D4350" s="102" t="s">
        <v>806</v>
      </c>
      <c r="E4350" s="102" t="s">
        <v>807</v>
      </c>
      <c r="F4350" s="102" t="s">
        <v>808</v>
      </c>
      <c r="G4350" s="102" t="s">
        <v>809</v>
      </c>
      <c r="H4350" s="102" t="s">
        <v>810</v>
      </c>
    </row>
    <row r="4351" spans="1:8" ht="25.5">
      <c r="B4351" s="116" t="s">
        <v>2811</v>
      </c>
      <c r="C4351" s="117" t="s">
        <v>2812</v>
      </c>
      <c r="D4351" s="116" t="s">
        <v>125</v>
      </c>
      <c r="E4351" s="116" t="s">
        <v>150</v>
      </c>
      <c r="F4351" s="118">
        <v>1</v>
      </c>
      <c r="G4351" s="119">
        <v>59.35</v>
      </c>
      <c r="H4351" s="119">
        <v>59.35</v>
      </c>
    </row>
    <row r="4352" spans="1:8">
      <c r="B4352" s="103"/>
      <c r="C4352" s="103"/>
      <c r="D4352" s="103"/>
      <c r="E4352" s="103"/>
      <c r="F4352" s="408" t="s">
        <v>831</v>
      </c>
      <c r="G4352" s="408"/>
      <c r="H4352" s="120">
        <v>59.35</v>
      </c>
    </row>
    <row r="4353" spans="1:8" ht="12.75" customHeight="1">
      <c r="B4353" s="407" t="s">
        <v>834</v>
      </c>
      <c r="C4353" s="407"/>
      <c r="D4353" s="102" t="s">
        <v>806</v>
      </c>
      <c r="E4353" s="102" t="s">
        <v>807</v>
      </c>
      <c r="F4353" s="102" t="s">
        <v>808</v>
      </c>
      <c r="G4353" s="102" t="s">
        <v>809</v>
      </c>
      <c r="H4353" s="102" t="s">
        <v>810</v>
      </c>
    </row>
    <row r="4354" spans="1:8">
      <c r="B4354" s="116" t="s">
        <v>2074</v>
      </c>
      <c r="C4354" s="117" t="s">
        <v>835</v>
      </c>
      <c r="D4354" s="116" t="s">
        <v>125</v>
      </c>
      <c r="E4354" s="116" t="s">
        <v>127</v>
      </c>
      <c r="F4354" s="118">
        <v>0.24840000000000001</v>
      </c>
      <c r="G4354" s="119">
        <v>24.65</v>
      </c>
      <c r="H4354" s="119">
        <v>6.12</v>
      </c>
    </row>
    <row r="4355" spans="1:8">
      <c r="B4355" s="116" t="s">
        <v>2075</v>
      </c>
      <c r="C4355" s="117" t="s">
        <v>836</v>
      </c>
      <c r="D4355" s="116" t="s">
        <v>125</v>
      </c>
      <c r="E4355" s="116" t="s">
        <v>127</v>
      </c>
      <c r="F4355" s="118">
        <v>0.24840000000000001</v>
      </c>
      <c r="G4355" s="119">
        <v>31.49</v>
      </c>
      <c r="H4355" s="119">
        <v>7.82</v>
      </c>
    </row>
    <row r="4356" spans="1:8" ht="12.75" customHeight="1">
      <c r="B4356" s="103"/>
      <c r="C4356" s="103"/>
      <c r="D4356" s="103"/>
      <c r="E4356" s="103"/>
      <c r="F4356" s="408" t="s">
        <v>837</v>
      </c>
      <c r="G4356" s="408"/>
      <c r="H4356" s="120">
        <v>13.94</v>
      </c>
    </row>
    <row r="4357" spans="1:8" ht="12.75" customHeight="1">
      <c r="B4357" s="103"/>
      <c r="C4357" s="103"/>
      <c r="D4357" s="103"/>
      <c r="E4357" s="103"/>
      <c r="F4357" s="409" t="s">
        <v>585</v>
      </c>
      <c r="G4357" s="409"/>
      <c r="H4357" s="101">
        <v>73.290000000000006</v>
      </c>
    </row>
    <row r="4358" spans="1:8">
      <c r="B4358" s="142"/>
      <c r="C4358" s="142"/>
      <c r="D4358" s="142"/>
      <c r="E4358" s="142"/>
      <c r="F4358" s="410"/>
      <c r="G4358" s="410"/>
      <c r="H4358" s="410"/>
    </row>
    <row r="4359" spans="1:8">
      <c r="B4359" s="142"/>
      <c r="C4359" s="142"/>
      <c r="D4359" s="142"/>
      <c r="E4359" s="142"/>
      <c r="F4359" s="410"/>
      <c r="G4359" s="410"/>
      <c r="H4359" s="410"/>
    </row>
    <row r="4360" spans="1:8" s="245" customFormat="1" ht="12.75" customHeight="1">
      <c r="A4360" s="179" t="s">
        <v>504</v>
      </c>
      <c r="B4360" s="179">
        <f>VLOOKUP(A4360,ORÇAMENTO!$A$15:$F$743,2,FALSE)</f>
        <v>37560</v>
      </c>
      <c r="C4360" s="404" t="str">
        <f>VLOOKUP(B4360,ORÇAMENTO!$B$15:$F$743,2,FALSE)</f>
        <v>PLACA DE SINALIZACAO RISCO DE CHOQUE - ALERTA, TRIANGULAR, EM PVC *2* MM ANTI-CHAMAS</v>
      </c>
      <c r="D4360" s="405"/>
      <c r="E4360" s="405"/>
      <c r="F4360" s="405"/>
      <c r="G4360" s="406"/>
      <c r="H4360" s="121" t="str">
        <f>VLOOKUP(B4360,ORÇAMENTO!$B$15:$F$743,4,FALSE)</f>
        <v>UN</v>
      </c>
    </row>
    <row r="4361" spans="1:8">
      <c r="B4361" s="407" t="s">
        <v>820</v>
      </c>
      <c r="C4361" s="407"/>
      <c r="D4361" s="102" t="s">
        <v>806</v>
      </c>
      <c r="E4361" s="102" t="s">
        <v>807</v>
      </c>
      <c r="F4361" s="102" t="s">
        <v>808</v>
      </c>
      <c r="G4361" s="102" t="s">
        <v>809</v>
      </c>
      <c r="H4361" s="102" t="s">
        <v>810</v>
      </c>
    </row>
    <row r="4362" spans="1:8" ht="25.5">
      <c r="B4362" s="116" t="s">
        <v>502</v>
      </c>
      <c r="C4362" s="117" t="s">
        <v>503</v>
      </c>
      <c r="D4362" s="116" t="s">
        <v>125</v>
      </c>
      <c r="E4362" s="116" t="s">
        <v>150</v>
      </c>
      <c r="F4362" s="118">
        <v>1</v>
      </c>
      <c r="G4362" s="119">
        <v>49.21</v>
      </c>
      <c r="H4362" s="119">
        <v>49.21</v>
      </c>
    </row>
    <row r="4363" spans="1:8">
      <c r="B4363" s="103"/>
      <c r="C4363" s="103"/>
      <c r="D4363" s="103"/>
      <c r="E4363" s="103"/>
      <c r="F4363" s="408" t="s">
        <v>831</v>
      </c>
      <c r="G4363" s="408"/>
      <c r="H4363" s="120">
        <v>49.21</v>
      </c>
    </row>
    <row r="4364" spans="1:8" ht="12.75" customHeight="1">
      <c r="B4364" s="103"/>
      <c r="C4364" s="103"/>
      <c r="D4364" s="103"/>
      <c r="E4364" s="103"/>
      <c r="F4364" s="409" t="s">
        <v>585</v>
      </c>
      <c r="G4364" s="409"/>
      <c r="H4364" s="101">
        <v>49.21</v>
      </c>
    </row>
    <row r="4365" spans="1:8">
      <c r="B4365" s="142"/>
      <c r="C4365" s="142"/>
      <c r="D4365" s="142"/>
      <c r="E4365" s="142"/>
      <c r="F4365" s="410"/>
      <c r="G4365" s="410"/>
      <c r="H4365" s="410"/>
    </row>
    <row r="4366" spans="1:8" s="245" customFormat="1" ht="12.75" customHeight="1">
      <c r="A4366" s="179" t="s">
        <v>507</v>
      </c>
      <c r="B4366" s="179">
        <f>VLOOKUP(A4366,ORÇAMENTO!$A$15:$F$743,2,FALSE)</f>
        <v>93358</v>
      </c>
      <c r="C4366" s="404" t="str">
        <f>VLOOKUP(B4366,ORÇAMENTO!$B$15:$F$743,2,FALSE)</f>
        <v>ESCAVAÇÃO MANUAL DE VALA COM PROFUNDIDADE MENOR OU IGUAL A 1,30 M. AF_02/2021</v>
      </c>
      <c r="D4366" s="405"/>
      <c r="E4366" s="405"/>
      <c r="F4366" s="405"/>
      <c r="G4366" s="406"/>
      <c r="H4366" s="121" t="str">
        <f>VLOOKUP(B4366,ORÇAMENTO!$B$15:$F$743,4,FALSE)</f>
        <v>M3</v>
      </c>
    </row>
    <row r="4367" spans="1:8" ht="12.75" customHeight="1">
      <c r="B4367" s="407" t="s">
        <v>834</v>
      </c>
      <c r="C4367" s="407"/>
      <c r="D4367" s="102" t="s">
        <v>806</v>
      </c>
      <c r="E4367" s="102" t="s">
        <v>807</v>
      </c>
      <c r="F4367" s="102" t="s">
        <v>808</v>
      </c>
      <c r="G4367" s="102" t="s">
        <v>809</v>
      </c>
      <c r="H4367" s="102" t="s">
        <v>810</v>
      </c>
    </row>
    <row r="4368" spans="1:8">
      <c r="B4368" s="116" t="s">
        <v>852</v>
      </c>
      <c r="C4368" s="117" t="s">
        <v>853</v>
      </c>
      <c r="D4368" s="116" t="s">
        <v>125</v>
      </c>
      <c r="E4368" s="116" t="s">
        <v>127</v>
      </c>
      <c r="F4368" s="118">
        <v>3.956</v>
      </c>
      <c r="G4368" s="119">
        <v>23.4</v>
      </c>
      <c r="H4368" s="119">
        <v>92.57</v>
      </c>
    </row>
    <row r="4369" spans="1:8" ht="12.75" customHeight="1">
      <c r="B4369" s="103"/>
      <c r="C4369" s="103"/>
      <c r="D4369" s="103"/>
      <c r="E4369" s="103"/>
      <c r="F4369" s="408" t="s">
        <v>837</v>
      </c>
      <c r="G4369" s="408"/>
      <c r="H4369" s="120">
        <v>92.57</v>
      </c>
    </row>
    <row r="4370" spans="1:8" ht="12.75" customHeight="1">
      <c r="B4370" s="103"/>
      <c r="C4370" s="103"/>
      <c r="D4370" s="103"/>
      <c r="E4370" s="103"/>
      <c r="F4370" s="409" t="s">
        <v>585</v>
      </c>
      <c r="G4370" s="409"/>
      <c r="H4370" s="101">
        <v>92.57</v>
      </c>
    </row>
    <row r="4371" spans="1:8">
      <c r="B4371" s="142"/>
      <c r="C4371" s="142"/>
      <c r="D4371" s="142"/>
      <c r="E4371" s="142"/>
      <c r="F4371" s="410"/>
      <c r="G4371" s="410"/>
      <c r="H4371" s="410"/>
    </row>
    <row r="4372" spans="1:8" s="245" customFormat="1" ht="12.75" customHeight="1">
      <c r="A4372" s="179" t="s">
        <v>1689</v>
      </c>
      <c r="B4372" s="179">
        <f>VLOOKUP(A4372,ORÇAMENTO!$A$15:$F$743,2,FALSE)</f>
        <v>93382</v>
      </c>
      <c r="C4372" s="404" t="str">
        <f>VLOOKUP(B4372,ORÇAMENTO!$B$15:$F$743,2,FALSE)</f>
        <v>REATERRO MANUAL DE VALAS, COM COMPACTADOR DE SOLOS DE PERCUSSÃO. AF_08/2023</v>
      </c>
      <c r="D4372" s="405"/>
      <c r="E4372" s="405"/>
      <c r="F4372" s="405"/>
      <c r="G4372" s="406"/>
      <c r="H4372" s="121" t="str">
        <f>VLOOKUP(B4372,ORÇAMENTO!$B$15:$F$743,4,FALSE)</f>
        <v>M3</v>
      </c>
    </row>
    <row r="4373" spans="1:8" ht="12.75" customHeight="1">
      <c r="B4373" s="407" t="s">
        <v>2121</v>
      </c>
      <c r="C4373" s="407"/>
      <c r="D4373" s="102" t="s">
        <v>806</v>
      </c>
      <c r="E4373" s="102" t="s">
        <v>807</v>
      </c>
      <c r="F4373" s="102" t="s">
        <v>808</v>
      </c>
      <c r="G4373" s="102" t="s">
        <v>809</v>
      </c>
      <c r="H4373" s="102" t="s">
        <v>810</v>
      </c>
    </row>
    <row r="4374" spans="1:8" ht="38.25">
      <c r="B4374" s="116" t="s">
        <v>2170</v>
      </c>
      <c r="C4374" s="117" t="s">
        <v>2171</v>
      </c>
      <c r="D4374" s="116" t="s">
        <v>125</v>
      </c>
      <c r="E4374" s="116" t="s">
        <v>2124</v>
      </c>
      <c r="F4374" s="118">
        <v>5.9999999999999995E-4</v>
      </c>
      <c r="G4374" s="119">
        <v>74.400000000000006</v>
      </c>
      <c r="H4374" s="119">
        <v>0.04</v>
      </c>
    </row>
    <row r="4375" spans="1:8" ht="38.25">
      <c r="B4375" s="116" t="s">
        <v>2172</v>
      </c>
      <c r="C4375" s="117" t="s">
        <v>2173</v>
      </c>
      <c r="D4375" s="116" t="s">
        <v>125</v>
      </c>
      <c r="E4375" s="116" t="s">
        <v>2127</v>
      </c>
      <c r="F4375" s="118">
        <v>5.4000000000000003E-3</v>
      </c>
      <c r="G4375" s="119">
        <v>315.44</v>
      </c>
      <c r="H4375" s="119">
        <v>1.7</v>
      </c>
    </row>
    <row r="4376" spans="1:8" ht="25.5">
      <c r="B4376" s="116" t="s">
        <v>2214</v>
      </c>
      <c r="C4376" s="117" t="s">
        <v>2215</v>
      </c>
      <c r="D4376" s="116" t="s">
        <v>125</v>
      </c>
      <c r="E4376" s="116" t="s">
        <v>2127</v>
      </c>
      <c r="F4376" s="118">
        <v>0.19620000000000001</v>
      </c>
      <c r="G4376" s="119">
        <v>34.119999999999997</v>
      </c>
      <c r="H4376" s="119">
        <v>6.69</v>
      </c>
    </row>
    <row r="4377" spans="1:8" ht="12.75" customHeight="1">
      <c r="B4377" s="103"/>
      <c r="C4377" s="103"/>
      <c r="D4377" s="103"/>
      <c r="E4377" s="103"/>
      <c r="F4377" s="408" t="s">
        <v>2128</v>
      </c>
      <c r="G4377" s="408"/>
      <c r="H4377" s="120">
        <v>8.43</v>
      </c>
    </row>
    <row r="4378" spans="1:8" ht="12.75" customHeight="1">
      <c r="B4378" s="407" t="s">
        <v>834</v>
      </c>
      <c r="C4378" s="407"/>
      <c r="D4378" s="102" t="s">
        <v>806</v>
      </c>
      <c r="E4378" s="102" t="s">
        <v>807</v>
      </c>
      <c r="F4378" s="102" t="s">
        <v>808</v>
      </c>
      <c r="G4378" s="102" t="s">
        <v>809</v>
      </c>
      <c r="H4378" s="102" t="s">
        <v>810</v>
      </c>
    </row>
    <row r="4379" spans="1:8">
      <c r="B4379" s="116" t="s">
        <v>852</v>
      </c>
      <c r="C4379" s="117" t="s">
        <v>853</v>
      </c>
      <c r="D4379" s="116" t="s">
        <v>125</v>
      </c>
      <c r="E4379" s="116" t="s">
        <v>127</v>
      </c>
      <c r="F4379" s="118">
        <v>0.78659999999999997</v>
      </c>
      <c r="G4379" s="119">
        <v>23.4</v>
      </c>
      <c r="H4379" s="119">
        <v>18.41</v>
      </c>
    </row>
    <row r="4380" spans="1:8" ht="12.75" customHeight="1">
      <c r="B4380" s="103"/>
      <c r="C4380" s="103"/>
      <c r="D4380" s="103"/>
      <c r="E4380" s="103"/>
      <c r="F4380" s="408" t="s">
        <v>837</v>
      </c>
      <c r="G4380" s="408"/>
      <c r="H4380" s="120">
        <v>18.41</v>
      </c>
    </row>
    <row r="4381" spans="1:8" ht="12.75" customHeight="1">
      <c r="B4381" s="103"/>
      <c r="C4381" s="103"/>
      <c r="D4381" s="103"/>
      <c r="E4381" s="103"/>
      <c r="F4381" s="409" t="s">
        <v>585</v>
      </c>
      <c r="G4381" s="409"/>
      <c r="H4381" s="101">
        <v>26.83</v>
      </c>
    </row>
    <row r="4382" spans="1:8">
      <c r="B4382" s="142"/>
      <c r="C4382" s="142"/>
      <c r="D4382" s="142"/>
      <c r="E4382" s="142"/>
      <c r="F4382" s="410"/>
      <c r="G4382" s="410"/>
      <c r="H4382" s="410"/>
    </row>
    <row r="4383" spans="1:8" s="245" customFormat="1" ht="12.75" customHeight="1">
      <c r="A4383" s="179" t="s">
        <v>512</v>
      </c>
      <c r="B4383" s="179">
        <f>VLOOKUP(A4383,ORÇAMENTO!$A$15:$F$743,2,FALSE)</f>
        <v>100560</v>
      </c>
      <c r="C4383" s="404" t="str">
        <f>VLOOKUP(B4383,ORÇAMENTO!$B$15:$F$743,2,FALSE)</f>
        <v>QUADRO DE DISTRIBUIÇÃO PARA TELEFONE N.2, 20X20X12CM EM CHAPA METALICA, DE EMBUTIR, SEM ACESSORIOS, FORNECIMENTO E INSTALAÇÃO. AF_11/2019</v>
      </c>
      <c r="D4383" s="405"/>
      <c r="E4383" s="405"/>
      <c r="F4383" s="405"/>
      <c r="G4383" s="406"/>
      <c r="H4383" s="121" t="str">
        <f>VLOOKUP(B4383,ORÇAMENTO!$B$15:$F$743,4,FALSE)</f>
        <v>UN</v>
      </c>
    </row>
    <row r="4384" spans="1:8">
      <c r="B4384" s="407" t="s">
        <v>820</v>
      </c>
      <c r="C4384" s="407"/>
      <c r="D4384" s="102" t="s">
        <v>806</v>
      </c>
      <c r="E4384" s="102" t="s">
        <v>807</v>
      </c>
      <c r="F4384" s="102" t="s">
        <v>808</v>
      </c>
      <c r="G4384" s="102" t="s">
        <v>809</v>
      </c>
      <c r="H4384" s="102" t="s">
        <v>810</v>
      </c>
    </row>
    <row r="4385" spans="1:8" ht="25.5">
      <c r="B4385" s="116" t="s">
        <v>2813</v>
      </c>
      <c r="C4385" s="117" t="s">
        <v>2814</v>
      </c>
      <c r="D4385" s="116" t="s">
        <v>125</v>
      </c>
      <c r="E4385" s="116" t="s">
        <v>150</v>
      </c>
      <c r="F4385" s="118">
        <v>1</v>
      </c>
      <c r="G4385" s="119">
        <v>52.39</v>
      </c>
      <c r="H4385" s="119">
        <v>52.39</v>
      </c>
    </row>
    <row r="4386" spans="1:8">
      <c r="B4386" s="103"/>
      <c r="C4386" s="103"/>
      <c r="D4386" s="103"/>
      <c r="E4386" s="103"/>
      <c r="F4386" s="408" t="s">
        <v>831</v>
      </c>
      <c r="G4386" s="408"/>
      <c r="H4386" s="120">
        <v>52.39</v>
      </c>
    </row>
    <row r="4387" spans="1:8" ht="12.75" customHeight="1">
      <c r="B4387" s="407" t="s">
        <v>834</v>
      </c>
      <c r="C4387" s="407"/>
      <c r="D4387" s="102" t="s">
        <v>806</v>
      </c>
      <c r="E4387" s="102" t="s">
        <v>807</v>
      </c>
      <c r="F4387" s="102" t="s">
        <v>808</v>
      </c>
      <c r="G4387" s="102" t="s">
        <v>809</v>
      </c>
      <c r="H4387" s="102" t="s">
        <v>810</v>
      </c>
    </row>
    <row r="4388" spans="1:8">
      <c r="B4388" s="116" t="s">
        <v>2074</v>
      </c>
      <c r="C4388" s="117" t="s">
        <v>835</v>
      </c>
      <c r="D4388" s="116" t="s">
        <v>125</v>
      </c>
      <c r="E4388" s="116" t="s">
        <v>127</v>
      </c>
      <c r="F4388" s="118">
        <v>0.88</v>
      </c>
      <c r="G4388" s="119">
        <v>24.65</v>
      </c>
      <c r="H4388" s="119">
        <v>21.69</v>
      </c>
    </row>
    <row r="4389" spans="1:8">
      <c r="B4389" s="116" t="s">
        <v>2075</v>
      </c>
      <c r="C4389" s="117" t="s">
        <v>836</v>
      </c>
      <c r="D4389" s="116" t="s">
        <v>125</v>
      </c>
      <c r="E4389" s="116" t="s">
        <v>127</v>
      </c>
      <c r="F4389" s="118">
        <v>0.88</v>
      </c>
      <c r="G4389" s="119">
        <v>31.49</v>
      </c>
      <c r="H4389" s="119">
        <v>27.71</v>
      </c>
    </row>
    <row r="4390" spans="1:8" ht="12.75" customHeight="1">
      <c r="B4390" s="103"/>
      <c r="C4390" s="103"/>
      <c r="D4390" s="103"/>
      <c r="E4390" s="103"/>
      <c r="F4390" s="408" t="s">
        <v>837</v>
      </c>
      <c r="G4390" s="408"/>
      <c r="H4390" s="120">
        <v>49.4</v>
      </c>
    </row>
    <row r="4391" spans="1:8">
      <c r="B4391" s="407" t="s">
        <v>813</v>
      </c>
      <c r="C4391" s="407"/>
      <c r="D4391" s="102" t="s">
        <v>806</v>
      </c>
      <c r="E4391" s="102" t="s">
        <v>807</v>
      </c>
      <c r="F4391" s="102" t="s">
        <v>808</v>
      </c>
      <c r="G4391" s="102" t="s">
        <v>809</v>
      </c>
      <c r="H4391" s="102" t="s">
        <v>810</v>
      </c>
    </row>
    <row r="4392" spans="1:8" ht="25.5">
      <c r="B4392" s="116" t="s">
        <v>2076</v>
      </c>
      <c r="C4392" s="117" t="s">
        <v>2077</v>
      </c>
      <c r="D4392" s="116" t="s">
        <v>125</v>
      </c>
      <c r="E4392" s="116" t="s">
        <v>174</v>
      </c>
      <c r="F4392" s="118">
        <v>4.3E-3</v>
      </c>
      <c r="G4392" s="119">
        <v>836.42</v>
      </c>
      <c r="H4392" s="119">
        <v>3.6</v>
      </c>
    </row>
    <row r="4393" spans="1:8">
      <c r="B4393" s="103"/>
      <c r="C4393" s="103"/>
      <c r="D4393" s="103"/>
      <c r="E4393" s="103"/>
      <c r="F4393" s="408" t="s">
        <v>814</v>
      </c>
      <c r="G4393" s="408"/>
      <c r="H4393" s="120">
        <v>3.6</v>
      </c>
    </row>
    <row r="4394" spans="1:8" ht="12.75" customHeight="1">
      <c r="B4394" s="103"/>
      <c r="C4394" s="103"/>
      <c r="D4394" s="103"/>
      <c r="E4394" s="103"/>
      <c r="F4394" s="409" t="s">
        <v>585</v>
      </c>
      <c r="G4394" s="409"/>
      <c r="H4394" s="101">
        <v>105.38</v>
      </c>
    </row>
    <row r="4395" spans="1:8">
      <c r="B4395" s="142"/>
      <c r="C4395" s="142"/>
      <c r="D4395" s="142"/>
      <c r="E4395" s="142"/>
      <c r="F4395" s="410"/>
      <c r="G4395" s="410"/>
      <c r="H4395" s="410"/>
    </row>
    <row r="4396" spans="1:8" s="245" customFormat="1" ht="12.75" customHeight="1">
      <c r="A4396" s="179" t="s">
        <v>514</v>
      </c>
      <c r="B4396" s="179">
        <f>VLOOKUP(A4396,ORÇAMENTO!$A$15:$F$743,2,FALSE)</f>
        <v>100555</v>
      </c>
      <c r="C4396" s="404" t="str">
        <f>VLOOKUP(B4396,ORÇAMENTO!$B$15:$F$743,2,FALSE)</f>
        <v>RACK ABERTO EM COLUNA PARA SERVIDOR - FORNECIMENTO E INSTALAÇÃO. AF_11/2019</v>
      </c>
      <c r="D4396" s="405"/>
      <c r="E4396" s="405"/>
      <c r="F4396" s="405"/>
      <c r="G4396" s="406"/>
      <c r="H4396" s="121" t="str">
        <f>VLOOKUP(B4396,ORÇAMENTO!$B$15:$F$743,4,FALSE)</f>
        <v>UN</v>
      </c>
    </row>
    <row r="4397" spans="1:8">
      <c r="B4397" s="407" t="s">
        <v>820</v>
      </c>
      <c r="C4397" s="407"/>
      <c r="D4397" s="102" t="s">
        <v>806</v>
      </c>
      <c r="E4397" s="102" t="s">
        <v>807</v>
      </c>
      <c r="F4397" s="102" t="s">
        <v>808</v>
      </c>
      <c r="G4397" s="102" t="s">
        <v>809</v>
      </c>
      <c r="H4397" s="102" t="s">
        <v>810</v>
      </c>
    </row>
    <row r="4398" spans="1:8">
      <c r="B4398" s="116" t="s">
        <v>2815</v>
      </c>
      <c r="C4398" s="117" t="s">
        <v>2816</v>
      </c>
      <c r="D4398" s="116" t="s">
        <v>125</v>
      </c>
      <c r="E4398" s="116" t="s">
        <v>150</v>
      </c>
      <c r="F4398" s="118">
        <v>1</v>
      </c>
      <c r="G4398" s="119">
        <v>1077.1600000000001</v>
      </c>
      <c r="H4398" s="119">
        <v>1077.1600000000001</v>
      </c>
    </row>
    <row r="4399" spans="1:8">
      <c r="B4399" s="103"/>
      <c r="C4399" s="103"/>
      <c r="D4399" s="103"/>
      <c r="E4399" s="103"/>
      <c r="F4399" s="408" t="s">
        <v>831</v>
      </c>
      <c r="G4399" s="408"/>
      <c r="H4399" s="120">
        <v>1077.1600000000001</v>
      </c>
    </row>
    <row r="4400" spans="1:8" ht="12.75" customHeight="1">
      <c r="B4400" s="407" t="s">
        <v>834</v>
      </c>
      <c r="C4400" s="407"/>
      <c r="D4400" s="102" t="s">
        <v>806</v>
      </c>
      <c r="E4400" s="102" t="s">
        <v>807</v>
      </c>
      <c r="F4400" s="102" t="s">
        <v>808</v>
      </c>
      <c r="G4400" s="102" t="s">
        <v>809</v>
      </c>
      <c r="H4400" s="102" t="s">
        <v>810</v>
      </c>
    </row>
    <row r="4401" spans="1:8">
      <c r="B4401" s="116" t="s">
        <v>2074</v>
      </c>
      <c r="C4401" s="117" t="s">
        <v>835</v>
      </c>
      <c r="D4401" s="116" t="s">
        <v>125</v>
      </c>
      <c r="E4401" s="116" t="s">
        <v>127</v>
      </c>
      <c r="F4401" s="118">
        <v>1.026</v>
      </c>
      <c r="G4401" s="119">
        <v>24.65</v>
      </c>
      <c r="H4401" s="119">
        <v>25.29</v>
      </c>
    </row>
    <row r="4402" spans="1:8">
      <c r="B4402" s="116" t="s">
        <v>2075</v>
      </c>
      <c r="C4402" s="117" t="s">
        <v>836</v>
      </c>
      <c r="D4402" s="116" t="s">
        <v>125</v>
      </c>
      <c r="E4402" s="116" t="s">
        <v>127</v>
      </c>
      <c r="F4402" s="118">
        <v>1.026</v>
      </c>
      <c r="G4402" s="119">
        <v>31.49</v>
      </c>
      <c r="H4402" s="119">
        <v>32.31</v>
      </c>
    </row>
    <row r="4403" spans="1:8" ht="12.75" customHeight="1">
      <c r="B4403" s="103"/>
      <c r="C4403" s="103"/>
      <c r="D4403" s="103"/>
      <c r="E4403" s="103"/>
      <c r="F4403" s="408" t="s">
        <v>837</v>
      </c>
      <c r="G4403" s="408"/>
      <c r="H4403" s="120">
        <v>57.6</v>
      </c>
    </row>
    <row r="4404" spans="1:8" ht="12.75" customHeight="1">
      <c r="B4404" s="103"/>
      <c r="C4404" s="103"/>
      <c r="D4404" s="103"/>
      <c r="E4404" s="103"/>
      <c r="F4404" s="409" t="s">
        <v>585</v>
      </c>
      <c r="G4404" s="409"/>
      <c r="H4404" s="101">
        <v>1134.75</v>
      </c>
    </row>
    <row r="4405" spans="1:8">
      <c r="B4405" s="142"/>
      <c r="C4405" s="142"/>
      <c r="D4405" s="142"/>
      <c r="E4405" s="142"/>
      <c r="F4405" s="410"/>
      <c r="G4405" s="410"/>
      <c r="H4405" s="410"/>
    </row>
    <row r="4406" spans="1:8" s="245" customFormat="1" ht="12.75" customHeight="1">
      <c r="A4406" s="179" t="s">
        <v>516</v>
      </c>
      <c r="B4406" s="179">
        <f>VLOOKUP(A4406,ORÇAMENTO!$A$15:$F$743,2,FALSE)</f>
        <v>91940</v>
      </c>
      <c r="C4406" s="404" t="str">
        <f>VLOOKUP(B4406,ORÇAMENTO!$B$15:$F$743,2,FALSE)</f>
        <v>CAIXA RETANGULAR 4" X 2", PVC - FORNECIMENTO E INSTALAÇÃO. AF_03/2023</v>
      </c>
      <c r="D4406" s="405"/>
      <c r="E4406" s="405"/>
      <c r="F4406" s="405"/>
      <c r="G4406" s="406"/>
      <c r="H4406" s="121" t="str">
        <f>VLOOKUP(B4406,ORÇAMENTO!$B$15:$F$743,4,FALSE)</f>
        <v>UN</v>
      </c>
    </row>
    <row r="4407" spans="1:8">
      <c r="B4407" s="407" t="s">
        <v>820</v>
      </c>
      <c r="C4407" s="407"/>
      <c r="D4407" s="102" t="s">
        <v>806</v>
      </c>
      <c r="E4407" s="102" t="s">
        <v>807</v>
      </c>
      <c r="F4407" s="102" t="s">
        <v>808</v>
      </c>
      <c r="G4407" s="102" t="s">
        <v>809</v>
      </c>
      <c r="H4407" s="102" t="s">
        <v>810</v>
      </c>
    </row>
    <row r="4408" spans="1:8">
      <c r="B4408" s="116" t="s">
        <v>958</v>
      </c>
      <c r="C4408" s="117" t="s">
        <v>959</v>
      </c>
      <c r="D4408" s="116" t="s">
        <v>125</v>
      </c>
      <c r="E4408" s="116" t="s">
        <v>150</v>
      </c>
      <c r="F4408" s="118">
        <v>1</v>
      </c>
      <c r="G4408" s="119">
        <v>2.5299999999999998</v>
      </c>
      <c r="H4408" s="119">
        <v>2.5299999999999998</v>
      </c>
    </row>
    <row r="4409" spans="1:8">
      <c r="B4409" s="103"/>
      <c r="C4409" s="103"/>
      <c r="D4409" s="103"/>
      <c r="E4409" s="103"/>
      <c r="F4409" s="408" t="s">
        <v>831</v>
      </c>
      <c r="G4409" s="408"/>
      <c r="H4409" s="120">
        <v>2.5299999999999998</v>
      </c>
    </row>
    <row r="4410" spans="1:8" ht="12.75" customHeight="1">
      <c r="B4410" s="407" t="s">
        <v>834</v>
      </c>
      <c r="C4410" s="407"/>
      <c r="D4410" s="102" t="s">
        <v>806</v>
      </c>
      <c r="E4410" s="102" t="s">
        <v>807</v>
      </c>
      <c r="F4410" s="102" t="s">
        <v>808</v>
      </c>
      <c r="G4410" s="102" t="s">
        <v>809</v>
      </c>
      <c r="H4410" s="102" t="s">
        <v>810</v>
      </c>
    </row>
    <row r="4411" spans="1:8">
      <c r="B4411" s="116" t="s">
        <v>2074</v>
      </c>
      <c r="C4411" s="117" t="s">
        <v>835</v>
      </c>
      <c r="D4411" s="116" t="s">
        <v>125</v>
      </c>
      <c r="E4411" s="116" t="s">
        <v>127</v>
      </c>
      <c r="F4411" s="118">
        <v>0.29099999999999998</v>
      </c>
      <c r="G4411" s="119">
        <v>24.65</v>
      </c>
      <c r="H4411" s="119">
        <v>7.17</v>
      </c>
    </row>
    <row r="4412" spans="1:8">
      <c r="B4412" s="116" t="s">
        <v>2075</v>
      </c>
      <c r="C4412" s="117" t="s">
        <v>836</v>
      </c>
      <c r="D4412" s="116" t="s">
        <v>125</v>
      </c>
      <c r="E4412" s="116" t="s">
        <v>127</v>
      </c>
      <c r="F4412" s="118">
        <v>0.29099999999999998</v>
      </c>
      <c r="G4412" s="119">
        <v>31.49</v>
      </c>
      <c r="H4412" s="119">
        <v>9.16</v>
      </c>
    </row>
    <row r="4413" spans="1:8" ht="12.75" customHeight="1">
      <c r="B4413" s="103"/>
      <c r="C4413" s="103"/>
      <c r="D4413" s="103"/>
      <c r="E4413" s="103"/>
      <c r="F4413" s="408" t="s">
        <v>837</v>
      </c>
      <c r="G4413" s="408"/>
      <c r="H4413" s="120">
        <v>16.329999999999998</v>
      </c>
    </row>
    <row r="4414" spans="1:8">
      <c r="B4414" s="407" t="s">
        <v>813</v>
      </c>
      <c r="C4414" s="407"/>
      <c r="D4414" s="102" t="s">
        <v>806</v>
      </c>
      <c r="E4414" s="102" t="s">
        <v>807</v>
      </c>
      <c r="F4414" s="102" t="s">
        <v>808</v>
      </c>
      <c r="G4414" s="102" t="s">
        <v>809</v>
      </c>
      <c r="H4414" s="102" t="s">
        <v>810</v>
      </c>
    </row>
    <row r="4415" spans="1:8" ht="25.5">
      <c r="B4415" s="116" t="s">
        <v>2725</v>
      </c>
      <c r="C4415" s="117" t="s">
        <v>2726</v>
      </c>
      <c r="D4415" s="116" t="s">
        <v>125</v>
      </c>
      <c r="E4415" s="116" t="s">
        <v>174</v>
      </c>
      <c r="F4415" s="118">
        <v>8.9999999999999998E-4</v>
      </c>
      <c r="G4415" s="119">
        <v>727.93</v>
      </c>
      <c r="H4415" s="119">
        <v>0.66</v>
      </c>
    </row>
    <row r="4416" spans="1:8">
      <c r="B4416" s="103"/>
      <c r="C4416" s="103"/>
      <c r="D4416" s="103"/>
      <c r="E4416" s="103"/>
      <c r="F4416" s="408" t="s">
        <v>814</v>
      </c>
      <c r="G4416" s="408"/>
      <c r="H4416" s="120">
        <v>0.66</v>
      </c>
    </row>
    <row r="4417" spans="1:8" ht="12.75" customHeight="1">
      <c r="B4417" s="103"/>
      <c r="C4417" s="103"/>
      <c r="D4417" s="103"/>
      <c r="E4417" s="103"/>
      <c r="F4417" s="409" t="s">
        <v>585</v>
      </c>
      <c r="G4417" s="409"/>
      <c r="H4417" s="101">
        <v>19.510000000000002</v>
      </c>
    </row>
    <row r="4418" spans="1:8">
      <c r="B4418" s="142"/>
      <c r="C4418" s="142"/>
      <c r="D4418" s="142"/>
      <c r="E4418" s="142"/>
      <c r="F4418" s="410"/>
      <c r="G4418" s="410"/>
      <c r="H4418" s="410"/>
    </row>
    <row r="4419" spans="1:8" s="245" customFormat="1" ht="12.75" customHeight="1">
      <c r="A4419" s="179" t="s">
        <v>518</v>
      </c>
      <c r="B4419" s="179">
        <f>VLOOKUP(A4419,ORÇAMENTO!$A$15:$F$743,2,FALSE)</f>
        <v>91943</v>
      </c>
      <c r="C4419" s="404" t="str">
        <f>VLOOKUP(B4419,ORÇAMENTO!$B$15:$F$743,2,FALSE)</f>
        <v>CAIXA RETANGULAR 4" X 4" , PVC - FORNECIMENTO E INSTALAÇÃO. AF_03/2023</v>
      </c>
      <c r="D4419" s="405"/>
      <c r="E4419" s="405"/>
      <c r="F4419" s="405"/>
      <c r="G4419" s="406"/>
      <c r="H4419" s="121" t="str">
        <f>VLOOKUP(B4419,ORÇAMENTO!$B$15:$F$743,4,FALSE)</f>
        <v>UN</v>
      </c>
    </row>
    <row r="4420" spans="1:8">
      <c r="B4420" s="407" t="s">
        <v>820</v>
      </c>
      <c r="C4420" s="407"/>
      <c r="D4420" s="102" t="s">
        <v>806</v>
      </c>
      <c r="E4420" s="102" t="s">
        <v>807</v>
      </c>
      <c r="F4420" s="102" t="s">
        <v>808</v>
      </c>
      <c r="G4420" s="102" t="s">
        <v>809</v>
      </c>
      <c r="H4420" s="102" t="s">
        <v>810</v>
      </c>
    </row>
    <row r="4421" spans="1:8">
      <c r="B4421" s="116" t="s">
        <v>2727</v>
      </c>
      <c r="C4421" s="117" t="s">
        <v>2728</v>
      </c>
      <c r="D4421" s="116" t="s">
        <v>125</v>
      </c>
      <c r="E4421" s="116" t="s">
        <v>150</v>
      </c>
      <c r="F4421" s="118">
        <v>1</v>
      </c>
      <c r="G4421" s="119">
        <v>5.04</v>
      </c>
      <c r="H4421" s="119">
        <v>5.04</v>
      </c>
    </row>
    <row r="4422" spans="1:8">
      <c r="B4422" s="103"/>
      <c r="C4422" s="103"/>
      <c r="D4422" s="103"/>
      <c r="E4422" s="103"/>
      <c r="F4422" s="408" t="s">
        <v>831</v>
      </c>
      <c r="G4422" s="408"/>
      <c r="H4422" s="120">
        <v>5.04</v>
      </c>
    </row>
    <row r="4423" spans="1:8" ht="12.75" customHeight="1">
      <c r="B4423" s="407" t="s">
        <v>834</v>
      </c>
      <c r="C4423" s="407"/>
      <c r="D4423" s="102" t="s">
        <v>806</v>
      </c>
      <c r="E4423" s="102" t="s">
        <v>807</v>
      </c>
      <c r="F4423" s="102" t="s">
        <v>808</v>
      </c>
      <c r="G4423" s="102" t="s">
        <v>809</v>
      </c>
      <c r="H4423" s="102" t="s">
        <v>810</v>
      </c>
    </row>
    <row r="4424" spans="1:8">
      <c r="B4424" s="116" t="s">
        <v>2074</v>
      </c>
      <c r="C4424" s="117" t="s">
        <v>835</v>
      </c>
      <c r="D4424" s="116" t="s">
        <v>125</v>
      </c>
      <c r="E4424" s="116" t="s">
        <v>127</v>
      </c>
      <c r="F4424" s="118">
        <v>0.30099999999999999</v>
      </c>
      <c r="G4424" s="119">
        <v>24.65</v>
      </c>
      <c r="H4424" s="119">
        <v>7.42</v>
      </c>
    </row>
    <row r="4425" spans="1:8">
      <c r="B4425" s="116" t="s">
        <v>2075</v>
      </c>
      <c r="C4425" s="117" t="s">
        <v>836</v>
      </c>
      <c r="D4425" s="116" t="s">
        <v>125</v>
      </c>
      <c r="E4425" s="116" t="s">
        <v>127</v>
      </c>
      <c r="F4425" s="118">
        <v>0.30099999999999999</v>
      </c>
      <c r="G4425" s="119">
        <v>31.49</v>
      </c>
      <c r="H4425" s="119">
        <v>9.48</v>
      </c>
    </row>
    <row r="4426" spans="1:8" ht="12.75" customHeight="1">
      <c r="B4426" s="103"/>
      <c r="C4426" s="103"/>
      <c r="D4426" s="103"/>
      <c r="E4426" s="103"/>
      <c r="F4426" s="408" t="s">
        <v>837</v>
      </c>
      <c r="G4426" s="408"/>
      <c r="H4426" s="120">
        <v>16.899999999999999</v>
      </c>
    </row>
    <row r="4427" spans="1:8">
      <c r="B4427" s="407" t="s">
        <v>813</v>
      </c>
      <c r="C4427" s="407"/>
      <c r="D4427" s="102" t="s">
        <v>806</v>
      </c>
      <c r="E4427" s="102" t="s">
        <v>807</v>
      </c>
      <c r="F4427" s="102" t="s">
        <v>808</v>
      </c>
      <c r="G4427" s="102" t="s">
        <v>809</v>
      </c>
      <c r="H4427" s="102" t="s">
        <v>810</v>
      </c>
    </row>
    <row r="4428" spans="1:8" ht="25.5">
      <c r="B4428" s="116" t="s">
        <v>2725</v>
      </c>
      <c r="C4428" s="117" t="s">
        <v>2726</v>
      </c>
      <c r="D4428" s="116" t="s">
        <v>125</v>
      </c>
      <c r="E4428" s="116" t="s">
        <v>174</v>
      </c>
      <c r="F4428" s="118">
        <v>1.1999999999999999E-3</v>
      </c>
      <c r="G4428" s="119">
        <v>727.93</v>
      </c>
      <c r="H4428" s="119">
        <v>0.87</v>
      </c>
    </row>
    <row r="4429" spans="1:8">
      <c r="B4429" s="103"/>
      <c r="C4429" s="103"/>
      <c r="D4429" s="103"/>
      <c r="E4429" s="103"/>
      <c r="F4429" s="408" t="s">
        <v>814</v>
      </c>
      <c r="G4429" s="408"/>
      <c r="H4429" s="120">
        <v>0.87</v>
      </c>
    </row>
    <row r="4430" spans="1:8" ht="12.75" customHeight="1">
      <c r="B4430" s="103"/>
      <c r="C4430" s="103"/>
      <c r="D4430" s="103"/>
      <c r="E4430" s="103"/>
      <c r="F4430" s="409" t="s">
        <v>585</v>
      </c>
      <c r="G4430" s="409"/>
      <c r="H4430" s="101">
        <v>22.79</v>
      </c>
    </row>
    <row r="4431" spans="1:8">
      <c r="B4431" s="142"/>
      <c r="C4431" s="142"/>
      <c r="D4431" s="142"/>
      <c r="E4431" s="142"/>
      <c r="F4431" s="410"/>
      <c r="G4431" s="410"/>
      <c r="H4431" s="410"/>
    </row>
    <row r="4432" spans="1:8" s="245" customFormat="1" ht="12.75" customHeight="1">
      <c r="A4432" s="179" t="s">
        <v>520</v>
      </c>
      <c r="B4432" s="179">
        <f>VLOOKUP(A4432,ORÇAMENTO!$A$15:$F$743,2,FALSE)</f>
        <v>97667</v>
      </c>
      <c r="C4432" s="404" t="str">
        <f>VLOOKUP(B4432,ORÇAMENTO!$B$15:$F$743,2,FALSE)</f>
        <v>ELETRODUTO FLEXÍVEL CORRUGADO, PEAD, DN 50 (1 1/2") - FORNECIMENTO E INSTALAÇÃO. AF_12/2021</v>
      </c>
      <c r="D4432" s="405"/>
      <c r="E4432" s="405"/>
      <c r="F4432" s="405"/>
      <c r="G4432" s="406"/>
      <c r="H4432" s="121" t="str">
        <f>VLOOKUP(B4432,ORÇAMENTO!$B$15:$F$743,4,FALSE)</f>
        <v>M</v>
      </c>
    </row>
    <row r="4433" spans="1:8">
      <c r="B4433" s="407" t="s">
        <v>820</v>
      </c>
      <c r="C4433" s="407"/>
      <c r="D4433" s="102" t="s">
        <v>806</v>
      </c>
      <c r="E4433" s="102" t="s">
        <v>807</v>
      </c>
      <c r="F4433" s="102" t="s">
        <v>808</v>
      </c>
      <c r="G4433" s="102" t="s">
        <v>809</v>
      </c>
      <c r="H4433" s="102" t="s">
        <v>810</v>
      </c>
    </row>
    <row r="4434" spans="1:8" ht="25.5">
      <c r="B4434" s="116" t="s">
        <v>2716</v>
      </c>
      <c r="C4434" s="117" t="s">
        <v>2717</v>
      </c>
      <c r="D4434" s="116" t="s">
        <v>125</v>
      </c>
      <c r="E4434" s="116" t="s">
        <v>180</v>
      </c>
      <c r="F4434" s="118">
        <v>1.1000000000000001</v>
      </c>
      <c r="G4434" s="119">
        <v>4.68</v>
      </c>
      <c r="H4434" s="119">
        <v>5.15</v>
      </c>
    </row>
    <row r="4435" spans="1:8">
      <c r="B4435" s="103"/>
      <c r="C4435" s="103"/>
      <c r="D4435" s="103"/>
      <c r="E4435" s="103"/>
      <c r="F4435" s="408" t="s">
        <v>831</v>
      </c>
      <c r="G4435" s="408"/>
      <c r="H4435" s="120">
        <v>5.15</v>
      </c>
    </row>
    <row r="4436" spans="1:8" ht="12.75" customHeight="1">
      <c r="B4436" s="407" t="s">
        <v>834</v>
      </c>
      <c r="C4436" s="407"/>
      <c r="D4436" s="102" t="s">
        <v>806</v>
      </c>
      <c r="E4436" s="102" t="s">
        <v>807</v>
      </c>
      <c r="F4436" s="102" t="s">
        <v>808</v>
      </c>
      <c r="G4436" s="102" t="s">
        <v>809</v>
      </c>
      <c r="H4436" s="102" t="s">
        <v>810</v>
      </c>
    </row>
    <row r="4437" spans="1:8">
      <c r="B4437" s="116" t="s">
        <v>2074</v>
      </c>
      <c r="C4437" s="117" t="s">
        <v>835</v>
      </c>
      <c r="D4437" s="116" t="s">
        <v>125</v>
      </c>
      <c r="E4437" s="116" t="s">
        <v>127</v>
      </c>
      <c r="F4437" s="118">
        <v>6.7199999999999996E-2</v>
      </c>
      <c r="G4437" s="119">
        <v>24.65</v>
      </c>
      <c r="H4437" s="119">
        <v>1.66</v>
      </c>
    </row>
    <row r="4438" spans="1:8">
      <c r="B4438" s="116" t="s">
        <v>2075</v>
      </c>
      <c r="C4438" s="117" t="s">
        <v>836</v>
      </c>
      <c r="D4438" s="116" t="s">
        <v>125</v>
      </c>
      <c r="E4438" s="116" t="s">
        <v>127</v>
      </c>
      <c r="F4438" s="118">
        <v>6.7199999999999996E-2</v>
      </c>
      <c r="G4438" s="119">
        <v>31.49</v>
      </c>
      <c r="H4438" s="119">
        <v>2.12</v>
      </c>
    </row>
    <row r="4439" spans="1:8" ht="12.75" customHeight="1">
      <c r="B4439" s="103"/>
      <c r="C4439" s="103"/>
      <c r="D4439" s="103"/>
      <c r="E4439" s="103"/>
      <c r="F4439" s="408" t="s">
        <v>837</v>
      </c>
      <c r="G4439" s="408"/>
      <c r="H4439" s="120">
        <v>3.78</v>
      </c>
    </row>
    <row r="4440" spans="1:8" ht="12.75" customHeight="1">
      <c r="B4440" s="103"/>
      <c r="C4440" s="103"/>
      <c r="D4440" s="103"/>
      <c r="E4440" s="103"/>
      <c r="F4440" s="409" t="s">
        <v>585</v>
      </c>
      <c r="G4440" s="409"/>
      <c r="H4440" s="101">
        <v>8.9</v>
      </c>
    </row>
    <row r="4441" spans="1:8">
      <c r="B4441" s="142"/>
      <c r="C4441" s="142"/>
      <c r="D4441" s="142"/>
      <c r="E4441" s="142"/>
      <c r="F4441" s="410"/>
      <c r="G4441" s="410"/>
      <c r="H4441" s="410"/>
    </row>
    <row r="4442" spans="1:8" s="245" customFormat="1" ht="12.75" customHeight="1">
      <c r="A4442" s="179" t="s">
        <v>522</v>
      </c>
      <c r="B4442" s="179">
        <f>VLOOKUP(A4442,ORÇAMENTO!$A$15:$F$743,2,FALSE)</f>
        <v>91854</v>
      </c>
      <c r="C4442" s="404" t="str">
        <f>VLOOKUP(B4442,ORÇAMENTO!$B$15:$F$743,2,FALSE)</f>
        <v>ELETRODUTO FLEXÍVEL CORRUGADO, PVC, DN 25 MM (3/4") - FORNECIMENTO E INSTALAÇÃO. AF_03/2023</v>
      </c>
      <c r="D4442" s="405"/>
      <c r="E4442" s="405"/>
      <c r="F4442" s="405"/>
      <c r="G4442" s="406"/>
      <c r="H4442" s="121" t="str">
        <f>VLOOKUP(B4442,ORÇAMENTO!$B$15:$F$743,4,FALSE)</f>
        <v>M</v>
      </c>
    </row>
    <row r="4443" spans="1:8">
      <c r="B4443" s="407" t="s">
        <v>820</v>
      </c>
      <c r="C4443" s="407"/>
      <c r="D4443" s="102" t="s">
        <v>806</v>
      </c>
      <c r="E4443" s="102" t="s">
        <v>807</v>
      </c>
      <c r="F4443" s="102" t="s">
        <v>808</v>
      </c>
      <c r="G4443" s="102" t="s">
        <v>809</v>
      </c>
      <c r="H4443" s="102" t="s">
        <v>810</v>
      </c>
    </row>
    <row r="4444" spans="1:8">
      <c r="B4444" s="116" t="s">
        <v>2723</v>
      </c>
      <c r="C4444" s="117" t="s">
        <v>2724</v>
      </c>
      <c r="D4444" s="116" t="s">
        <v>125</v>
      </c>
      <c r="E4444" s="116" t="s">
        <v>180</v>
      </c>
      <c r="F4444" s="118">
        <v>1.0169999999999999</v>
      </c>
      <c r="G4444" s="119">
        <v>3.15</v>
      </c>
      <c r="H4444" s="119">
        <v>3.2</v>
      </c>
    </row>
    <row r="4445" spans="1:8">
      <c r="B4445" s="103"/>
      <c r="C4445" s="103"/>
      <c r="D4445" s="103"/>
      <c r="E4445" s="103"/>
      <c r="F4445" s="408" t="s">
        <v>831</v>
      </c>
      <c r="G4445" s="408"/>
      <c r="H4445" s="120">
        <v>3.2</v>
      </c>
    </row>
    <row r="4446" spans="1:8" ht="12.75" customHeight="1">
      <c r="B4446" s="407" t="s">
        <v>834</v>
      </c>
      <c r="C4446" s="407"/>
      <c r="D4446" s="102" t="s">
        <v>806</v>
      </c>
      <c r="E4446" s="102" t="s">
        <v>807</v>
      </c>
      <c r="F4446" s="102" t="s">
        <v>808</v>
      </c>
      <c r="G4446" s="102" t="s">
        <v>809</v>
      </c>
      <c r="H4446" s="102" t="s">
        <v>810</v>
      </c>
    </row>
    <row r="4447" spans="1:8">
      <c r="B4447" s="116" t="s">
        <v>2074</v>
      </c>
      <c r="C4447" s="117" t="s">
        <v>835</v>
      </c>
      <c r="D4447" s="116" t="s">
        <v>125</v>
      </c>
      <c r="E4447" s="116" t="s">
        <v>127</v>
      </c>
      <c r="F4447" s="118">
        <v>0.13400000000000001</v>
      </c>
      <c r="G4447" s="119">
        <v>24.65</v>
      </c>
      <c r="H4447" s="119">
        <v>3.3</v>
      </c>
    </row>
    <row r="4448" spans="1:8">
      <c r="B4448" s="116" t="s">
        <v>2075</v>
      </c>
      <c r="C4448" s="117" t="s">
        <v>836</v>
      </c>
      <c r="D4448" s="116" t="s">
        <v>125</v>
      </c>
      <c r="E4448" s="116" t="s">
        <v>127</v>
      </c>
      <c r="F4448" s="118">
        <v>0.13400000000000001</v>
      </c>
      <c r="G4448" s="119">
        <v>31.49</v>
      </c>
      <c r="H4448" s="119">
        <v>4.22</v>
      </c>
    </row>
    <row r="4449" spans="1:8" ht="12.75" customHeight="1">
      <c r="B4449" s="103"/>
      <c r="C4449" s="103"/>
      <c r="D4449" s="103"/>
      <c r="E4449" s="103"/>
      <c r="F4449" s="408" t="s">
        <v>837</v>
      </c>
      <c r="G4449" s="408"/>
      <c r="H4449" s="120">
        <v>7.52</v>
      </c>
    </row>
    <row r="4450" spans="1:8" ht="12.75" customHeight="1">
      <c r="B4450" s="103"/>
      <c r="C4450" s="103"/>
      <c r="D4450" s="103"/>
      <c r="E4450" s="103"/>
      <c r="F4450" s="409" t="s">
        <v>585</v>
      </c>
      <c r="G4450" s="409"/>
      <c r="H4450" s="101">
        <v>10.71</v>
      </c>
    </row>
    <row r="4451" spans="1:8">
      <c r="B4451" s="142"/>
      <c r="C4451" s="142"/>
      <c r="D4451" s="142"/>
      <c r="E4451" s="142"/>
      <c r="F4451" s="410"/>
      <c r="G4451" s="410"/>
      <c r="H4451" s="410"/>
    </row>
    <row r="4452" spans="1:8" s="245" customFormat="1" ht="12.75" customHeight="1">
      <c r="A4452" s="179" t="s">
        <v>524</v>
      </c>
      <c r="B4452" s="179">
        <f>VLOOKUP(A4452,ORÇAMENTO!$A$15:$F$743,2,FALSE)</f>
        <v>91856</v>
      </c>
      <c r="C4452" s="404" t="str">
        <f>VLOOKUP(B4452,ORÇAMENTO!$B$15:$F$743,2,FALSE)</f>
        <v>ELETRODUTO FLEXÍVEL CORRUGADO, PVC, DN 32 MM (1") - FORNECIMENTO E INSTALAÇÃO. AF_03/2023</v>
      </c>
      <c r="D4452" s="405"/>
      <c r="E4452" s="405"/>
      <c r="F4452" s="405"/>
      <c r="G4452" s="406"/>
      <c r="H4452" s="121" t="str">
        <f>VLOOKUP(B4452,ORÇAMENTO!$B$15:$F$743,4,FALSE)</f>
        <v>M</v>
      </c>
    </row>
    <row r="4453" spans="1:8">
      <c r="B4453" s="407" t="s">
        <v>820</v>
      </c>
      <c r="C4453" s="407"/>
      <c r="D4453" s="102" t="s">
        <v>806</v>
      </c>
      <c r="E4453" s="102" t="s">
        <v>807</v>
      </c>
      <c r="F4453" s="102" t="s">
        <v>808</v>
      </c>
      <c r="G4453" s="102" t="s">
        <v>809</v>
      </c>
      <c r="H4453" s="102" t="s">
        <v>810</v>
      </c>
    </row>
    <row r="4454" spans="1:8">
      <c r="B4454" s="116" t="s">
        <v>2721</v>
      </c>
      <c r="C4454" s="117" t="s">
        <v>2722</v>
      </c>
      <c r="D4454" s="116" t="s">
        <v>125</v>
      </c>
      <c r="E4454" s="116" t="s">
        <v>180</v>
      </c>
      <c r="F4454" s="118">
        <v>1.0169999999999999</v>
      </c>
      <c r="G4454" s="119">
        <v>5.4</v>
      </c>
      <c r="H4454" s="119">
        <v>5.49</v>
      </c>
    </row>
    <row r="4455" spans="1:8">
      <c r="B4455" s="103"/>
      <c r="C4455" s="103"/>
      <c r="D4455" s="103"/>
      <c r="E4455" s="103"/>
      <c r="F4455" s="408" t="s">
        <v>831</v>
      </c>
      <c r="G4455" s="408"/>
      <c r="H4455" s="120">
        <v>5.49</v>
      </c>
    </row>
    <row r="4456" spans="1:8" ht="12.75" customHeight="1">
      <c r="B4456" s="407" t="s">
        <v>834</v>
      </c>
      <c r="C4456" s="407"/>
      <c r="D4456" s="102" t="s">
        <v>806</v>
      </c>
      <c r="E4456" s="102" t="s">
        <v>807</v>
      </c>
      <c r="F4456" s="102" t="s">
        <v>808</v>
      </c>
      <c r="G4456" s="102" t="s">
        <v>809</v>
      </c>
      <c r="H4456" s="102" t="s">
        <v>810</v>
      </c>
    </row>
    <row r="4457" spans="1:8">
      <c r="B4457" s="116" t="s">
        <v>2074</v>
      </c>
      <c r="C4457" s="117" t="s">
        <v>835</v>
      </c>
      <c r="D4457" s="116" t="s">
        <v>125</v>
      </c>
      <c r="E4457" s="116" t="s">
        <v>127</v>
      </c>
      <c r="F4457" s="118">
        <v>0.14899999999999999</v>
      </c>
      <c r="G4457" s="119">
        <v>24.65</v>
      </c>
      <c r="H4457" s="119">
        <v>3.67</v>
      </c>
    </row>
    <row r="4458" spans="1:8">
      <c r="B4458" s="116" t="s">
        <v>2075</v>
      </c>
      <c r="C4458" s="117" t="s">
        <v>836</v>
      </c>
      <c r="D4458" s="116" t="s">
        <v>125</v>
      </c>
      <c r="E4458" s="116" t="s">
        <v>127</v>
      </c>
      <c r="F4458" s="118">
        <v>0.14899999999999999</v>
      </c>
      <c r="G4458" s="119">
        <v>31.49</v>
      </c>
      <c r="H4458" s="119">
        <v>4.6900000000000004</v>
      </c>
    </row>
    <row r="4459" spans="1:8" ht="12.75" customHeight="1">
      <c r="B4459" s="103"/>
      <c r="C4459" s="103"/>
      <c r="D4459" s="103"/>
      <c r="E4459" s="103"/>
      <c r="F4459" s="408" t="s">
        <v>837</v>
      </c>
      <c r="G4459" s="408"/>
      <c r="H4459" s="120">
        <v>8.36</v>
      </c>
    </row>
    <row r="4460" spans="1:8" ht="12.75" customHeight="1">
      <c r="B4460" s="103"/>
      <c r="C4460" s="103"/>
      <c r="D4460" s="103"/>
      <c r="E4460" s="103"/>
      <c r="F4460" s="409" t="s">
        <v>585</v>
      </c>
      <c r="G4460" s="409"/>
      <c r="H4460" s="101">
        <v>13.85</v>
      </c>
    </row>
    <row r="4461" spans="1:8">
      <c r="B4461" s="142"/>
      <c r="C4461" s="142"/>
      <c r="D4461" s="142"/>
      <c r="E4461" s="142"/>
      <c r="F4461" s="410"/>
      <c r="G4461" s="410"/>
      <c r="H4461" s="410"/>
    </row>
    <row r="4462" spans="1:8" s="245" customFormat="1" ht="12.75" customHeight="1">
      <c r="A4462" s="179" t="s">
        <v>533</v>
      </c>
      <c r="B4462" s="179">
        <f>VLOOKUP(A4462,ORÇAMENTO!$A$15:$F$743,2,FALSE)</f>
        <v>38091</v>
      </c>
      <c r="C4462" s="276" t="str">
        <f>VLOOKUP(B4462,ORÇAMENTO!$B$15:$F$743,2,FALSE)</f>
        <v>PLACA COM FURO 4" X 2", PARA SAÍDA DE FIOS</v>
      </c>
      <c r="D4462" s="277"/>
      <c r="E4462" s="277"/>
      <c r="F4462" s="277"/>
      <c r="G4462" s="278"/>
      <c r="H4462" s="121" t="str">
        <f>VLOOKUP(B4462,ORÇAMENTO!$B$15:$F$743,4,FALSE)</f>
        <v>UN</v>
      </c>
    </row>
    <row r="4463" spans="1:8">
      <c r="B4463" s="407" t="s">
        <v>820</v>
      </c>
      <c r="C4463" s="407"/>
      <c r="D4463" s="102" t="s">
        <v>806</v>
      </c>
      <c r="E4463" s="102" t="s">
        <v>807</v>
      </c>
      <c r="F4463" s="102" t="s">
        <v>808</v>
      </c>
      <c r="G4463" s="102" t="s">
        <v>809</v>
      </c>
      <c r="H4463" s="102" t="s">
        <v>810</v>
      </c>
    </row>
    <row r="4464" spans="1:8">
      <c r="B4464" s="116" t="s">
        <v>534</v>
      </c>
      <c r="C4464" s="117" t="s">
        <v>2792</v>
      </c>
      <c r="D4464" s="116" t="s">
        <v>125</v>
      </c>
      <c r="E4464" s="116" t="s">
        <v>150</v>
      </c>
      <c r="F4464" s="118">
        <v>1</v>
      </c>
      <c r="G4464" s="119">
        <v>3.36</v>
      </c>
      <c r="H4464" s="119">
        <v>3.36</v>
      </c>
    </row>
    <row r="4465" spans="1:8">
      <c r="B4465" s="103"/>
      <c r="C4465" s="103"/>
      <c r="D4465" s="103"/>
      <c r="E4465" s="103"/>
      <c r="F4465" s="408" t="s">
        <v>831</v>
      </c>
      <c r="G4465" s="408"/>
      <c r="H4465" s="120">
        <v>3.36</v>
      </c>
    </row>
    <row r="4466" spans="1:8" ht="12.75" customHeight="1">
      <c r="B4466" s="103"/>
      <c r="C4466" s="103"/>
      <c r="D4466" s="103"/>
      <c r="E4466" s="103"/>
      <c r="F4466" s="409" t="s">
        <v>585</v>
      </c>
      <c r="G4466" s="409"/>
      <c r="H4466" s="101">
        <v>3.36</v>
      </c>
    </row>
    <row r="4467" spans="1:8">
      <c r="B4467" s="142"/>
      <c r="C4467" s="142"/>
      <c r="D4467" s="142"/>
      <c r="E4467" s="142"/>
      <c r="F4467" s="410"/>
      <c r="G4467" s="410"/>
      <c r="H4467" s="410"/>
    </row>
    <row r="4468" spans="1:8" s="245" customFormat="1" ht="12.75" customHeight="1">
      <c r="A4468" s="179" t="s">
        <v>546</v>
      </c>
      <c r="B4468" s="179">
        <f>VLOOKUP(A4468,ORÇAMENTO!$A$15:$F$743,2,FALSE)</f>
        <v>98299</v>
      </c>
      <c r="C4468" s="276" t="str">
        <f>VLOOKUP(B4468,ORÇAMENTO!$B$15:$F$743,2,FALSE)</f>
        <v>CABO ELETRÔNICO CATEGORIA 6A, INSTALADO EM EDIFICAÇÃO INSTITUCIONAL - FORNECIMENTO E INSTALAÇÃO. AF_11/2019</v>
      </c>
      <c r="D4468" s="277"/>
      <c r="E4468" s="277"/>
      <c r="F4468" s="277"/>
      <c r="G4468" s="278"/>
      <c r="H4468" s="121" t="str">
        <f>VLOOKUP(B4468,ORÇAMENTO!$B$15:$F$743,4,FALSE)</f>
        <v>M</v>
      </c>
    </row>
    <row r="4469" spans="1:8">
      <c r="B4469" s="407" t="s">
        <v>820</v>
      </c>
      <c r="C4469" s="407"/>
      <c r="D4469" s="102" t="s">
        <v>806</v>
      </c>
      <c r="E4469" s="102" t="s">
        <v>807</v>
      </c>
      <c r="F4469" s="102" t="s">
        <v>808</v>
      </c>
      <c r="G4469" s="102" t="s">
        <v>809</v>
      </c>
      <c r="H4469" s="102" t="s">
        <v>810</v>
      </c>
    </row>
    <row r="4470" spans="1:8">
      <c r="B4470" s="116" t="s">
        <v>3695</v>
      </c>
      <c r="C4470" s="117" t="s">
        <v>3696</v>
      </c>
      <c r="D4470" s="116" t="s">
        <v>125</v>
      </c>
      <c r="E4470" s="116" t="s">
        <v>180</v>
      </c>
      <c r="F4470" s="118">
        <v>1.05</v>
      </c>
      <c r="G4470" s="119">
        <v>20.45</v>
      </c>
      <c r="H4470" s="119">
        <v>21.47</v>
      </c>
    </row>
    <row r="4471" spans="1:8">
      <c r="B4471" s="103"/>
      <c r="C4471" s="103"/>
      <c r="D4471" s="103"/>
      <c r="E4471" s="103"/>
      <c r="F4471" s="408" t="s">
        <v>831</v>
      </c>
      <c r="G4471" s="408"/>
      <c r="H4471" s="120">
        <v>21.47</v>
      </c>
    </row>
    <row r="4472" spans="1:8" ht="12.75" customHeight="1">
      <c r="B4472" s="407" t="s">
        <v>834</v>
      </c>
      <c r="C4472" s="407"/>
      <c r="D4472" s="102" t="s">
        <v>806</v>
      </c>
      <c r="E4472" s="102" t="s">
        <v>807</v>
      </c>
      <c r="F4472" s="102" t="s">
        <v>808</v>
      </c>
      <c r="G4472" s="102" t="s">
        <v>809</v>
      </c>
      <c r="H4472" s="102" t="s">
        <v>810</v>
      </c>
    </row>
    <row r="4473" spans="1:8">
      <c r="B4473" s="116" t="s">
        <v>2074</v>
      </c>
      <c r="C4473" s="117" t="s">
        <v>835</v>
      </c>
      <c r="D4473" s="116" t="s">
        <v>125</v>
      </c>
      <c r="E4473" s="116" t="s">
        <v>127</v>
      </c>
      <c r="F4473" s="118">
        <v>5.4999999999999997E-3</v>
      </c>
      <c r="G4473" s="119">
        <v>24.65</v>
      </c>
      <c r="H4473" s="119">
        <v>0.14000000000000001</v>
      </c>
    </row>
    <row r="4474" spans="1:8">
      <c r="B4474" s="116" t="s">
        <v>2075</v>
      </c>
      <c r="C4474" s="117" t="s">
        <v>836</v>
      </c>
      <c r="D4474" s="116" t="s">
        <v>125</v>
      </c>
      <c r="E4474" s="116" t="s">
        <v>127</v>
      </c>
      <c r="F4474" s="118">
        <v>5.4999999999999997E-3</v>
      </c>
      <c r="G4474" s="119">
        <v>31.49</v>
      </c>
      <c r="H4474" s="119">
        <v>0.17</v>
      </c>
    </row>
    <row r="4475" spans="1:8" ht="12.75" customHeight="1">
      <c r="B4475" s="103"/>
      <c r="C4475" s="103"/>
      <c r="D4475" s="103"/>
      <c r="E4475" s="103"/>
      <c r="F4475" s="408" t="s">
        <v>837</v>
      </c>
      <c r="G4475" s="408"/>
      <c r="H4475" s="120">
        <v>0.31</v>
      </c>
    </row>
    <row r="4476" spans="1:8" ht="12.75" customHeight="1">
      <c r="B4476" s="103"/>
      <c r="C4476" s="103"/>
      <c r="D4476" s="103"/>
      <c r="E4476" s="103"/>
      <c r="F4476" s="409" t="s">
        <v>585</v>
      </c>
      <c r="G4476" s="409"/>
      <c r="H4476" s="101">
        <v>21.77</v>
      </c>
    </row>
    <row r="4477" spans="1:8">
      <c r="B4477" s="142"/>
      <c r="C4477" s="142"/>
      <c r="D4477" s="142"/>
      <c r="E4477" s="142"/>
      <c r="F4477" s="410"/>
      <c r="G4477" s="410"/>
      <c r="H4477" s="410"/>
    </row>
    <row r="4478" spans="1:8" s="245" customFormat="1" ht="12.75" customHeight="1">
      <c r="A4478" s="179" t="s">
        <v>555</v>
      </c>
      <c r="B4478" s="179">
        <f>VLOOKUP(A4478,ORÇAMENTO!$A$15:$F$743,2,FALSE)</f>
        <v>103250</v>
      </c>
      <c r="C4478" s="276" t="str">
        <f>VLOOKUP(B4478,ORÇAMENTO!$B$15:$F$743,2,FALSE)</f>
        <v>AR CONDICIONADO SPLIT INVERTER, HI-WALL (PAREDE), 18000 BTU/H, CICLO FRIO - FORNECIMENTO E INSTALAÇÃO. AF_11/2021_PE</v>
      </c>
      <c r="D4478" s="277"/>
      <c r="E4478" s="277"/>
      <c r="F4478" s="277"/>
      <c r="G4478" s="278"/>
      <c r="H4478" s="121" t="str">
        <f>VLOOKUP(B4478,ORÇAMENTO!$B$15:$F$743,4,FALSE)</f>
        <v>UN</v>
      </c>
    </row>
    <row r="4479" spans="1:8" ht="12.75" customHeight="1">
      <c r="B4479" s="407" t="s">
        <v>815</v>
      </c>
      <c r="C4479" s="407"/>
      <c r="D4479" s="102" t="s">
        <v>806</v>
      </c>
      <c r="E4479" s="102" t="s">
        <v>807</v>
      </c>
      <c r="F4479" s="102" t="s">
        <v>808</v>
      </c>
      <c r="G4479" s="102" t="s">
        <v>809</v>
      </c>
      <c r="H4479" s="102" t="s">
        <v>810</v>
      </c>
    </row>
    <row r="4480" spans="1:8" ht="25.5">
      <c r="B4480" s="116" t="s">
        <v>2817</v>
      </c>
      <c r="C4480" s="117" t="s">
        <v>2818</v>
      </c>
      <c r="D4480" s="116" t="s">
        <v>125</v>
      </c>
      <c r="E4480" s="116" t="s">
        <v>150</v>
      </c>
      <c r="F4480" s="118">
        <v>1</v>
      </c>
      <c r="G4480" s="119">
        <v>3630</v>
      </c>
      <c r="H4480" s="119">
        <v>3630</v>
      </c>
    </row>
    <row r="4481" spans="1:8">
      <c r="B4481" s="103"/>
      <c r="C4481" s="103"/>
      <c r="D4481" s="103"/>
      <c r="E4481" s="103"/>
      <c r="F4481" s="408" t="s">
        <v>816</v>
      </c>
      <c r="G4481" s="408"/>
      <c r="H4481" s="120">
        <v>3630</v>
      </c>
    </row>
    <row r="4482" spans="1:8">
      <c r="B4482" s="407" t="s">
        <v>820</v>
      </c>
      <c r="C4482" s="407"/>
      <c r="D4482" s="102" t="s">
        <v>806</v>
      </c>
      <c r="E4482" s="102" t="s">
        <v>807</v>
      </c>
      <c r="F4482" s="102" t="s">
        <v>808</v>
      </c>
      <c r="G4482" s="102" t="s">
        <v>809</v>
      </c>
      <c r="H4482" s="102" t="s">
        <v>810</v>
      </c>
    </row>
    <row r="4483" spans="1:8" ht="25.5">
      <c r="B4483" s="116" t="s">
        <v>892</v>
      </c>
      <c r="C4483" s="117" t="s">
        <v>893</v>
      </c>
      <c r="D4483" s="116" t="s">
        <v>125</v>
      </c>
      <c r="E4483" s="116" t="s">
        <v>150</v>
      </c>
      <c r="F4483" s="118">
        <v>9</v>
      </c>
      <c r="G4483" s="119">
        <v>1.1599999999999999</v>
      </c>
      <c r="H4483" s="119">
        <v>10.44</v>
      </c>
    </row>
    <row r="4484" spans="1:8">
      <c r="B4484" s="116" t="s">
        <v>2819</v>
      </c>
      <c r="C4484" s="117" t="s">
        <v>2820</v>
      </c>
      <c r="D4484" s="116" t="s">
        <v>125</v>
      </c>
      <c r="E4484" s="116" t="s">
        <v>150</v>
      </c>
      <c r="F4484" s="118">
        <v>6</v>
      </c>
      <c r="G4484" s="119">
        <v>1.27</v>
      </c>
      <c r="H4484" s="119">
        <v>7.62</v>
      </c>
    </row>
    <row r="4485" spans="1:8" ht="25.5">
      <c r="B4485" s="116" t="s">
        <v>2456</v>
      </c>
      <c r="C4485" s="117" t="s">
        <v>2457</v>
      </c>
      <c r="D4485" s="116" t="s">
        <v>125</v>
      </c>
      <c r="E4485" s="116" t="s">
        <v>150</v>
      </c>
      <c r="F4485" s="118">
        <v>4</v>
      </c>
      <c r="G4485" s="119">
        <v>0.47</v>
      </c>
      <c r="H4485" s="119">
        <v>1.88</v>
      </c>
    </row>
    <row r="4486" spans="1:8">
      <c r="B4486" s="116" t="s">
        <v>2821</v>
      </c>
      <c r="C4486" s="117" t="s">
        <v>2822</v>
      </c>
      <c r="D4486" s="116" t="s">
        <v>125</v>
      </c>
      <c r="E4486" s="116" t="s">
        <v>150</v>
      </c>
      <c r="F4486" s="118">
        <v>2</v>
      </c>
      <c r="G4486" s="119">
        <v>20.27</v>
      </c>
      <c r="H4486" s="119">
        <v>40.54</v>
      </c>
    </row>
    <row r="4487" spans="1:8" ht="25.5">
      <c r="B4487" s="116" t="s">
        <v>2741</v>
      </c>
      <c r="C4487" s="117" t="s">
        <v>2742</v>
      </c>
      <c r="D4487" s="116" t="s">
        <v>125</v>
      </c>
      <c r="E4487" s="116" t="s">
        <v>150</v>
      </c>
      <c r="F4487" s="118">
        <v>10</v>
      </c>
      <c r="G4487" s="119">
        <v>1.03</v>
      </c>
      <c r="H4487" s="119">
        <v>10.3</v>
      </c>
    </row>
    <row r="4488" spans="1:8">
      <c r="B4488" s="103"/>
      <c r="C4488" s="103"/>
      <c r="D4488" s="103"/>
      <c r="E4488" s="103"/>
      <c r="F4488" s="408" t="s">
        <v>831</v>
      </c>
      <c r="G4488" s="408"/>
      <c r="H4488" s="120">
        <v>70.78</v>
      </c>
    </row>
    <row r="4489" spans="1:8" ht="12.75" customHeight="1">
      <c r="B4489" s="407" t="s">
        <v>834</v>
      </c>
      <c r="C4489" s="407"/>
      <c r="D4489" s="102" t="s">
        <v>806</v>
      </c>
      <c r="E4489" s="102" t="s">
        <v>807</v>
      </c>
      <c r="F4489" s="102" t="s">
        <v>808</v>
      </c>
      <c r="G4489" s="102" t="s">
        <v>809</v>
      </c>
      <c r="H4489" s="102" t="s">
        <v>810</v>
      </c>
    </row>
    <row r="4490" spans="1:8">
      <c r="B4490" s="116" t="s">
        <v>2235</v>
      </c>
      <c r="C4490" s="117" t="s">
        <v>2236</v>
      </c>
      <c r="D4490" s="116" t="s">
        <v>125</v>
      </c>
      <c r="E4490" s="116" t="s">
        <v>127</v>
      </c>
      <c r="F4490" s="118">
        <v>2.5230000000000001</v>
      </c>
      <c r="G4490" s="119">
        <v>24.03</v>
      </c>
      <c r="H4490" s="119">
        <v>60.63</v>
      </c>
    </row>
    <row r="4491" spans="1:8">
      <c r="B4491" s="116" t="s">
        <v>2823</v>
      </c>
      <c r="C4491" s="117" t="s">
        <v>2824</v>
      </c>
      <c r="D4491" s="116" t="s">
        <v>125</v>
      </c>
      <c r="E4491" s="116" t="s">
        <v>127</v>
      </c>
      <c r="F4491" s="118">
        <v>2.5230000000000001</v>
      </c>
      <c r="G4491" s="119">
        <v>32.79</v>
      </c>
      <c r="H4491" s="119">
        <v>82.73</v>
      </c>
    </row>
    <row r="4492" spans="1:8" ht="12.75" customHeight="1">
      <c r="B4492" s="103"/>
      <c r="C4492" s="103"/>
      <c r="D4492" s="103"/>
      <c r="E4492" s="103"/>
      <c r="F4492" s="408" t="s">
        <v>837</v>
      </c>
      <c r="G4492" s="408"/>
      <c r="H4492" s="120">
        <v>143.36000000000001</v>
      </c>
    </row>
    <row r="4493" spans="1:8" ht="12.75" customHeight="1">
      <c r="B4493" s="103"/>
      <c r="C4493" s="103"/>
      <c r="D4493" s="103"/>
      <c r="E4493" s="103"/>
      <c r="F4493" s="409" t="s">
        <v>585</v>
      </c>
      <c r="G4493" s="409"/>
      <c r="H4493" s="101">
        <v>3844.12</v>
      </c>
    </row>
    <row r="4494" spans="1:8">
      <c r="B4494" s="142"/>
      <c r="C4494" s="142"/>
      <c r="D4494" s="142"/>
      <c r="E4494" s="142"/>
      <c r="F4494" s="410"/>
      <c r="G4494" s="410"/>
      <c r="H4494" s="410"/>
    </row>
    <row r="4495" spans="1:8" s="245" customFormat="1" ht="12.75" customHeight="1">
      <c r="A4495" s="179" t="s">
        <v>557</v>
      </c>
      <c r="B4495" s="179">
        <f>VLOOKUP(A4495,ORÇAMENTO!$A$15:$F$743,2,FALSE)</f>
        <v>103247</v>
      </c>
      <c r="C4495" s="276" t="str">
        <f>VLOOKUP(B4495,ORÇAMENTO!$B$15:$F$743,2,FALSE)</f>
        <v>AR CONDICIONADO SPLIT INVERTER, HI-WALL (PAREDE), 12000 BTU/H, CICLO FRIO - FORNECIMENTO E INSTALAÇÃO. AF_11/2021_PE</v>
      </c>
      <c r="D4495" s="277"/>
      <c r="E4495" s="277"/>
      <c r="F4495" s="277"/>
      <c r="G4495" s="278"/>
      <c r="H4495" s="121" t="str">
        <f>VLOOKUP(B4495,ORÇAMENTO!$B$15:$F$743,4,FALSE)</f>
        <v>UN</v>
      </c>
    </row>
    <row r="4496" spans="1:8" ht="12.75" customHeight="1">
      <c r="B4496" s="407" t="s">
        <v>815</v>
      </c>
      <c r="C4496" s="407"/>
      <c r="D4496" s="102" t="s">
        <v>806</v>
      </c>
      <c r="E4496" s="102" t="s">
        <v>807</v>
      </c>
      <c r="F4496" s="102" t="s">
        <v>808</v>
      </c>
      <c r="G4496" s="102" t="s">
        <v>809</v>
      </c>
      <c r="H4496" s="102" t="s">
        <v>810</v>
      </c>
    </row>
    <row r="4497" spans="1:8" ht="25.5">
      <c r="B4497" s="116" t="s">
        <v>2825</v>
      </c>
      <c r="C4497" s="117" t="s">
        <v>2826</v>
      </c>
      <c r="D4497" s="116" t="s">
        <v>125</v>
      </c>
      <c r="E4497" s="116" t="s">
        <v>150</v>
      </c>
      <c r="F4497" s="118">
        <v>1</v>
      </c>
      <c r="G4497" s="119">
        <v>2445.21</v>
      </c>
      <c r="H4497" s="119">
        <v>2445.21</v>
      </c>
    </row>
    <row r="4498" spans="1:8">
      <c r="B4498" s="103"/>
      <c r="C4498" s="103"/>
      <c r="D4498" s="103"/>
      <c r="E4498" s="103"/>
      <c r="F4498" s="408" t="s">
        <v>816</v>
      </c>
      <c r="G4498" s="408"/>
      <c r="H4498" s="120">
        <v>2445.21</v>
      </c>
    </row>
    <row r="4499" spans="1:8">
      <c r="B4499" s="407" t="s">
        <v>820</v>
      </c>
      <c r="C4499" s="407"/>
      <c r="D4499" s="102" t="s">
        <v>806</v>
      </c>
      <c r="E4499" s="102" t="s">
        <v>807</v>
      </c>
      <c r="F4499" s="102" t="s">
        <v>808</v>
      </c>
      <c r="G4499" s="102" t="s">
        <v>809</v>
      </c>
      <c r="H4499" s="102" t="s">
        <v>810</v>
      </c>
    </row>
    <row r="4500" spans="1:8" ht="25.5">
      <c r="B4500" s="116" t="s">
        <v>892</v>
      </c>
      <c r="C4500" s="117" t="s">
        <v>893</v>
      </c>
      <c r="D4500" s="116" t="s">
        <v>125</v>
      </c>
      <c r="E4500" s="116" t="s">
        <v>150</v>
      </c>
      <c r="F4500" s="118">
        <v>9</v>
      </c>
      <c r="G4500" s="119">
        <v>1.1599999999999999</v>
      </c>
      <c r="H4500" s="119">
        <v>10.44</v>
      </c>
    </row>
    <row r="4501" spans="1:8">
      <c r="B4501" s="116" t="s">
        <v>2819</v>
      </c>
      <c r="C4501" s="117" t="s">
        <v>2820</v>
      </c>
      <c r="D4501" s="116" t="s">
        <v>125</v>
      </c>
      <c r="E4501" s="116" t="s">
        <v>150</v>
      </c>
      <c r="F4501" s="118">
        <v>6</v>
      </c>
      <c r="G4501" s="119">
        <v>1.27</v>
      </c>
      <c r="H4501" s="119">
        <v>7.62</v>
      </c>
    </row>
    <row r="4502" spans="1:8" ht="25.5">
      <c r="B4502" s="116" t="s">
        <v>2456</v>
      </c>
      <c r="C4502" s="117" t="s">
        <v>2457</v>
      </c>
      <c r="D4502" s="116" t="s">
        <v>125</v>
      </c>
      <c r="E4502" s="116" t="s">
        <v>150</v>
      </c>
      <c r="F4502" s="118">
        <v>4</v>
      </c>
      <c r="G4502" s="119">
        <v>0.47</v>
      </c>
      <c r="H4502" s="119">
        <v>1.88</v>
      </c>
    </row>
    <row r="4503" spans="1:8">
      <c r="B4503" s="116" t="s">
        <v>2821</v>
      </c>
      <c r="C4503" s="117" t="s">
        <v>2822</v>
      </c>
      <c r="D4503" s="116" t="s">
        <v>125</v>
      </c>
      <c r="E4503" s="116" t="s">
        <v>150</v>
      </c>
      <c r="F4503" s="118">
        <v>2</v>
      </c>
      <c r="G4503" s="119">
        <v>20.27</v>
      </c>
      <c r="H4503" s="119">
        <v>40.54</v>
      </c>
    </row>
    <row r="4504" spans="1:8" ht="25.5">
      <c r="B4504" s="116" t="s">
        <v>2741</v>
      </c>
      <c r="C4504" s="117" t="s">
        <v>2742</v>
      </c>
      <c r="D4504" s="116" t="s">
        <v>125</v>
      </c>
      <c r="E4504" s="116" t="s">
        <v>150</v>
      </c>
      <c r="F4504" s="118">
        <v>10</v>
      </c>
      <c r="G4504" s="119">
        <v>1.03</v>
      </c>
      <c r="H4504" s="119">
        <v>10.3</v>
      </c>
    </row>
    <row r="4505" spans="1:8">
      <c r="B4505" s="103"/>
      <c r="C4505" s="103"/>
      <c r="D4505" s="103"/>
      <c r="E4505" s="103"/>
      <c r="F4505" s="408" t="s">
        <v>831</v>
      </c>
      <c r="G4505" s="408"/>
      <c r="H4505" s="120">
        <v>70.78</v>
      </c>
    </row>
    <row r="4506" spans="1:8" ht="12.75" customHeight="1">
      <c r="B4506" s="407" t="s">
        <v>834</v>
      </c>
      <c r="C4506" s="407"/>
      <c r="D4506" s="102" t="s">
        <v>806</v>
      </c>
      <c r="E4506" s="102" t="s">
        <v>807</v>
      </c>
      <c r="F4506" s="102" t="s">
        <v>808</v>
      </c>
      <c r="G4506" s="102" t="s">
        <v>809</v>
      </c>
      <c r="H4506" s="102" t="s">
        <v>810</v>
      </c>
    </row>
    <row r="4507" spans="1:8">
      <c r="B4507" s="116" t="s">
        <v>2235</v>
      </c>
      <c r="C4507" s="117" t="s">
        <v>2236</v>
      </c>
      <c r="D4507" s="116" t="s">
        <v>125</v>
      </c>
      <c r="E4507" s="116" t="s">
        <v>127</v>
      </c>
      <c r="F4507" s="118">
        <v>2.3334000000000001</v>
      </c>
      <c r="G4507" s="119">
        <v>24.03</v>
      </c>
      <c r="H4507" s="119">
        <v>56.07</v>
      </c>
    </row>
    <row r="4508" spans="1:8">
      <c r="B4508" s="116" t="s">
        <v>2823</v>
      </c>
      <c r="C4508" s="117" t="s">
        <v>2824</v>
      </c>
      <c r="D4508" s="116" t="s">
        <v>125</v>
      </c>
      <c r="E4508" s="116" t="s">
        <v>127</v>
      </c>
      <c r="F4508" s="118">
        <v>2.3334000000000001</v>
      </c>
      <c r="G4508" s="119">
        <v>32.79</v>
      </c>
      <c r="H4508" s="119">
        <v>76.510000000000005</v>
      </c>
    </row>
    <row r="4509" spans="1:8" ht="12.75" customHeight="1">
      <c r="B4509" s="103"/>
      <c r="C4509" s="103"/>
      <c r="D4509" s="103"/>
      <c r="E4509" s="103"/>
      <c r="F4509" s="408" t="s">
        <v>837</v>
      </c>
      <c r="G4509" s="408"/>
      <c r="H4509" s="120">
        <v>132.58000000000001</v>
      </c>
    </row>
    <row r="4510" spans="1:8" ht="12.75" customHeight="1">
      <c r="B4510" s="103"/>
      <c r="C4510" s="103"/>
      <c r="D4510" s="103"/>
      <c r="E4510" s="103"/>
      <c r="F4510" s="409" t="s">
        <v>585</v>
      </c>
      <c r="G4510" s="409"/>
      <c r="H4510" s="101">
        <v>2648.57</v>
      </c>
    </row>
    <row r="4511" spans="1:8">
      <c r="B4511" s="142"/>
      <c r="C4511" s="142"/>
      <c r="D4511" s="142"/>
      <c r="E4511" s="142"/>
      <c r="F4511" s="410"/>
      <c r="G4511" s="410"/>
      <c r="H4511" s="410"/>
    </row>
    <row r="4512" spans="1:8" s="245" customFormat="1" ht="12.75" customHeight="1">
      <c r="A4512" s="179" t="s">
        <v>559</v>
      </c>
      <c r="B4512" s="179">
        <f>VLOOKUP(A4512,ORÇAMENTO!$A$15:$F$743,2,FALSE)</f>
        <v>103244</v>
      </c>
      <c r="C4512" s="276" t="str">
        <f>VLOOKUP(B4512,ORÇAMENTO!$B$15:$F$743,2,FALSE)</f>
        <v>AR CONDICIONADO SPLIT INVERTER, HI-WALL (PAREDE), 9000 BTU/H, CICLO FRIO - FORNECIMENTO E INSTALAÇÃO. AF_11/2021_PE</v>
      </c>
      <c r="D4512" s="277"/>
      <c r="E4512" s="277"/>
      <c r="F4512" s="277"/>
      <c r="G4512" s="278"/>
      <c r="H4512" s="121" t="str">
        <f>VLOOKUP(B4512,ORÇAMENTO!$B$15:$F$743,4,FALSE)</f>
        <v>UN</v>
      </c>
    </row>
    <row r="4513" spans="2:8" ht="12.75" customHeight="1">
      <c r="B4513" s="407" t="s">
        <v>815</v>
      </c>
      <c r="C4513" s="407"/>
      <c r="D4513" s="102" t="s">
        <v>806</v>
      </c>
      <c r="E4513" s="102" t="s">
        <v>807</v>
      </c>
      <c r="F4513" s="102" t="s">
        <v>808</v>
      </c>
      <c r="G4513" s="102" t="s">
        <v>809</v>
      </c>
      <c r="H4513" s="102" t="s">
        <v>810</v>
      </c>
    </row>
    <row r="4514" spans="2:8" ht="25.5">
      <c r="B4514" s="116" t="s">
        <v>2827</v>
      </c>
      <c r="C4514" s="117" t="s">
        <v>2828</v>
      </c>
      <c r="D4514" s="116" t="s">
        <v>125</v>
      </c>
      <c r="E4514" s="116" t="s">
        <v>150</v>
      </c>
      <c r="F4514" s="118">
        <v>1</v>
      </c>
      <c r="G4514" s="119">
        <v>2183.79</v>
      </c>
      <c r="H4514" s="119">
        <v>2183.79</v>
      </c>
    </row>
    <row r="4515" spans="2:8">
      <c r="B4515" s="103"/>
      <c r="C4515" s="103"/>
      <c r="D4515" s="103"/>
      <c r="E4515" s="103"/>
      <c r="F4515" s="408" t="s">
        <v>816</v>
      </c>
      <c r="G4515" s="408"/>
      <c r="H4515" s="120">
        <v>2183.79</v>
      </c>
    </row>
    <row r="4516" spans="2:8">
      <c r="B4516" s="407" t="s">
        <v>820</v>
      </c>
      <c r="C4516" s="407"/>
      <c r="D4516" s="102" t="s">
        <v>806</v>
      </c>
      <c r="E4516" s="102" t="s">
        <v>807</v>
      </c>
      <c r="F4516" s="102" t="s">
        <v>808</v>
      </c>
      <c r="G4516" s="102" t="s">
        <v>809</v>
      </c>
      <c r="H4516" s="102" t="s">
        <v>810</v>
      </c>
    </row>
    <row r="4517" spans="2:8" ht="25.5">
      <c r="B4517" s="116" t="s">
        <v>892</v>
      </c>
      <c r="C4517" s="117" t="s">
        <v>893</v>
      </c>
      <c r="D4517" s="116" t="s">
        <v>125</v>
      </c>
      <c r="E4517" s="116" t="s">
        <v>150</v>
      </c>
      <c r="F4517" s="118">
        <v>9</v>
      </c>
      <c r="G4517" s="119">
        <v>1.1599999999999999</v>
      </c>
      <c r="H4517" s="119">
        <v>10.44</v>
      </c>
    </row>
    <row r="4518" spans="2:8">
      <c r="B4518" s="116" t="s">
        <v>2819</v>
      </c>
      <c r="C4518" s="117" t="s">
        <v>2820</v>
      </c>
      <c r="D4518" s="116" t="s">
        <v>125</v>
      </c>
      <c r="E4518" s="116" t="s">
        <v>150</v>
      </c>
      <c r="F4518" s="118">
        <v>6</v>
      </c>
      <c r="G4518" s="119">
        <v>1.27</v>
      </c>
      <c r="H4518" s="119">
        <v>7.62</v>
      </c>
    </row>
    <row r="4519" spans="2:8" ht="25.5">
      <c r="B4519" s="116" t="s">
        <v>2456</v>
      </c>
      <c r="C4519" s="117" t="s">
        <v>2457</v>
      </c>
      <c r="D4519" s="116" t="s">
        <v>125</v>
      </c>
      <c r="E4519" s="116" t="s">
        <v>150</v>
      </c>
      <c r="F4519" s="118">
        <v>4</v>
      </c>
      <c r="G4519" s="119">
        <v>0.47</v>
      </c>
      <c r="H4519" s="119">
        <v>1.88</v>
      </c>
    </row>
    <row r="4520" spans="2:8">
      <c r="B4520" s="116" t="s">
        <v>2821</v>
      </c>
      <c r="C4520" s="117" t="s">
        <v>2822</v>
      </c>
      <c r="D4520" s="116" t="s">
        <v>125</v>
      </c>
      <c r="E4520" s="116" t="s">
        <v>150</v>
      </c>
      <c r="F4520" s="118">
        <v>2</v>
      </c>
      <c r="G4520" s="119">
        <v>20.27</v>
      </c>
      <c r="H4520" s="119">
        <v>40.54</v>
      </c>
    </row>
    <row r="4521" spans="2:8" ht="25.5">
      <c r="B4521" s="116" t="s">
        <v>2741</v>
      </c>
      <c r="C4521" s="117" t="s">
        <v>2742</v>
      </c>
      <c r="D4521" s="116" t="s">
        <v>125</v>
      </c>
      <c r="E4521" s="116" t="s">
        <v>150</v>
      </c>
      <c r="F4521" s="118">
        <v>10</v>
      </c>
      <c r="G4521" s="119">
        <v>1.03</v>
      </c>
      <c r="H4521" s="119">
        <v>10.3</v>
      </c>
    </row>
    <row r="4522" spans="2:8">
      <c r="B4522" s="103"/>
      <c r="C4522" s="103"/>
      <c r="D4522" s="103"/>
      <c r="E4522" s="103"/>
      <c r="F4522" s="408" t="s">
        <v>831</v>
      </c>
      <c r="G4522" s="408"/>
      <c r="H4522" s="120">
        <v>70.78</v>
      </c>
    </row>
    <row r="4523" spans="2:8" ht="12.75" customHeight="1">
      <c r="B4523" s="407" t="s">
        <v>834</v>
      </c>
      <c r="C4523" s="407"/>
      <c r="D4523" s="102" t="s">
        <v>806</v>
      </c>
      <c r="E4523" s="102" t="s">
        <v>807</v>
      </c>
      <c r="F4523" s="102" t="s">
        <v>808</v>
      </c>
      <c r="G4523" s="102" t="s">
        <v>809</v>
      </c>
      <c r="H4523" s="102" t="s">
        <v>810</v>
      </c>
    </row>
    <row r="4524" spans="2:8">
      <c r="B4524" s="116" t="s">
        <v>2235</v>
      </c>
      <c r="C4524" s="117" t="s">
        <v>2236</v>
      </c>
      <c r="D4524" s="116" t="s">
        <v>125</v>
      </c>
      <c r="E4524" s="116" t="s">
        <v>127</v>
      </c>
      <c r="F4524" s="118">
        <v>2.3334000000000001</v>
      </c>
      <c r="G4524" s="119">
        <v>24.03</v>
      </c>
      <c r="H4524" s="119">
        <v>56.07</v>
      </c>
    </row>
    <row r="4525" spans="2:8">
      <c r="B4525" s="116" t="s">
        <v>2823</v>
      </c>
      <c r="C4525" s="117" t="s">
        <v>2824</v>
      </c>
      <c r="D4525" s="116" t="s">
        <v>125</v>
      </c>
      <c r="E4525" s="116" t="s">
        <v>127</v>
      </c>
      <c r="F4525" s="118">
        <v>2.3334000000000001</v>
      </c>
      <c r="G4525" s="119">
        <v>32.79</v>
      </c>
      <c r="H4525" s="119">
        <v>76.510000000000005</v>
      </c>
    </row>
    <row r="4526" spans="2:8" ht="12.75" customHeight="1">
      <c r="B4526" s="103"/>
      <c r="C4526" s="103"/>
      <c r="D4526" s="103"/>
      <c r="E4526" s="103"/>
      <c r="F4526" s="408" t="s">
        <v>837</v>
      </c>
      <c r="G4526" s="408"/>
      <c r="H4526" s="120">
        <v>132.58000000000001</v>
      </c>
    </row>
    <row r="4527" spans="2:8" ht="12.75" customHeight="1">
      <c r="B4527" s="103"/>
      <c r="C4527" s="103"/>
      <c r="D4527" s="103"/>
      <c r="E4527" s="103"/>
      <c r="F4527" s="409" t="s">
        <v>585</v>
      </c>
      <c r="G4527" s="409"/>
      <c r="H4527" s="101">
        <v>2387.15</v>
      </c>
    </row>
    <row r="4528" spans="2:8">
      <c r="B4528" s="142"/>
      <c r="C4528" s="142"/>
      <c r="D4528" s="142"/>
      <c r="E4528" s="142"/>
      <c r="F4528" s="410"/>
      <c r="G4528" s="410"/>
      <c r="H4528" s="410"/>
    </row>
    <row r="4529" spans="1:8" s="245" customFormat="1" ht="12.75" customHeight="1">
      <c r="A4529" s="179" t="s">
        <v>561</v>
      </c>
      <c r="B4529" s="179">
        <f>VLOOKUP(A4529,ORÇAMENTO!$A$15:$F$743,2,FALSE)</f>
        <v>103253</v>
      </c>
      <c r="C4529" s="276" t="str">
        <f>VLOOKUP(B4529,ORÇAMENTO!$B$15:$F$743,2,FALSE)</f>
        <v>AR CONDICIONADO SPLIT INVERTER, HI-WALL (PAREDE), 24000 BTU/H, CICLO FRIO - FORNECIMENTO E INSTALAÇÃO. AF_11/2021_PE</v>
      </c>
      <c r="D4529" s="277"/>
      <c r="E4529" s="277"/>
      <c r="F4529" s="277"/>
      <c r="G4529" s="278"/>
      <c r="H4529" s="121" t="str">
        <f>VLOOKUP(B4529,ORÇAMENTO!$B$15:$F$743,4,FALSE)</f>
        <v>UN</v>
      </c>
    </row>
    <row r="4530" spans="1:8" ht="12.75" customHeight="1">
      <c r="B4530" s="407" t="s">
        <v>815</v>
      </c>
      <c r="C4530" s="407"/>
      <c r="D4530" s="102" t="s">
        <v>806</v>
      </c>
      <c r="E4530" s="102" t="s">
        <v>807</v>
      </c>
      <c r="F4530" s="102" t="s">
        <v>808</v>
      </c>
      <c r="G4530" s="102" t="s">
        <v>809</v>
      </c>
      <c r="H4530" s="102" t="s">
        <v>810</v>
      </c>
    </row>
    <row r="4531" spans="1:8" ht="25.5">
      <c r="B4531" s="116" t="s">
        <v>2829</v>
      </c>
      <c r="C4531" s="117" t="s">
        <v>2830</v>
      </c>
      <c r="D4531" s="116" t="s">
        <v>125</v>
      </c>
      <c r="E4531" s="116" t="s">
        <v>150</v>
      </c>
      <c r="F4531" s="118">
        <v>1</v>
      </c>
      <c r="G4531" s="119">
        <v>5017.01</v>
      </c>
      <c r="H4531" s="119">
        <v>5017.01</v>
      </c>
    </row>
    <row r="4532" spans="1:8">
      <c r="B4532" s="103"/>
      <c r="C4532" s="103"/>
      <c r="D4532" s="103"/>
      <c r="E4532" s="103"/>
      <c r="F4532" s="408" t="s">
        <v>816</v>
      </c>
      <c r="G4532" s="408"/>
      <c r="H4532" s="120">
        <v>5017.01</v>
      </c>
    </row>
    <row r="4533" spans="1:8">
      <c r="B4533" s="407" t="s">
        <v>820</v>
      </c>
      <c r="C4533" s="407"/>
      <c r="D4533" s="102" t="s">
        <v>806</v>
      </c>
      <c r="E4533" s="102" t="s">
        <v>807</v>
      </c>
      <c r="F4533" s="102" t="s">
        <v>808</v>
      </c>
      <c r="G4533" s="102" t="s">
        <v>809</v>
      </c>
      <c r="H4533" s="102" t="s">
        <v>810</v>
      </c>
    </row>
    <row r="4534" spans="1:8" ht="25.5">
      <c r="B4534" s="116" t="s">
        <v>892</v>
      </c>
      <c r="C4534" s="117" t="s">
        <v>893</v>
      </c>
      <c r="D4534" s="116" t="s">
        <v>125</v>
      </c>
      <c r="E4534" s="116" t="s">
        <v>150</v>
      </c>
      <c r="F4534" s="118">
        <v>9</v>
      </c>
      <c r="G4534" s="119">
        <v>1.1599999999999999</v>
      </c>
      <c r="H4534" s="119">
        <v>10.44</v>
      </c>
    </row>
    <row r="4535" spans="1:8">
      <c r="B4535" s="116" t="s">
        <v>2819</v>
      </c>
      <c r="C4535" s="117" t="s">
        <v>2820</v>
      </c>
      <c r="D4535" s="116" t="s">
        <v>125</v>
      </c>
      <c r="E4535" s="116" t="s">
        <v>150</v>
      </c>
      <c r="F4535" s="118">
        <v>6</v>
      </c>
      <c r="G4535" s="119">
        <v>1.27</v>
      </c>
      <c r="H4535" s="119">
        <v>7.62</v>
      </c>
    </row>
    <row r="4536" spans="1:8" ht="25.5">
      <c r="B4536" s="116" t="s">
        <v>2456</v>
      </c>
      <c r="C4536" s="117" t="s">
        <v>2457</v>
      </c>
      <c r="D4536" s="116" t="s">
        <v>125</v>
      </c>
      <c r="E4536" s="116" t="s">
        <v>150</v>
      </c>
      <c r="F4536" s="118">
        <v>4</v>
      </c>
      <c r="G4536" s="119">
        <v>0.47</v>
      </c>
      <c r="H4536" s="119">
        <v>1.88</v>
      </c>
    </row>
    <row r="4537" spans="1:8">
      <c r="B4537" s="116" t="s">
        <v>2821</v>
      </c>
      <c r="C4537" s="117" t="s">
        <v>2822</v>
      </c>
      <c r="D4537" s="116" t="s">
        <v>125</v>
      </c>
      <c r="E4537" s="116" t="s">
        <v>150</v>
      </c>
      <c r="F4537" s="118">
        <v>2</v>
      </c>
      <c r="G4537" s="119">
        <v>20.27</v>
      </c>
      <c r="H4537" s="119">
        <v>40.54</v>
      </c>
    </row>
    <row r="4538" spans="1:8" ht="25.5">
      <c r="B4538" s="116" t="s">
        <v>2741</v>
      </c>
      <c r="C4538" s="117" t="s">
        <v>2742</v>
      </c>
      <c r="D4538" s="116" t="s">
        <v>125</v>
      </c>
      <c r="E4538" s="116" t="s">
        <v>150</v>
      </c>
      <c r="F4538" s="118">
        <v>10</v>
      </c>
      <c r="G4538" s="119">
        <v>1.03</v>
      </c>
      <c r="H4538" s="119">
        <v>10.3</v>
      </c>
    </row>
    <row r="4539" spans="1:8">
      <c r="B4539" s="103"/>
      <c r="C4539" s="103"/>
      <c r="D4539" s="103"/>
      <c r="E4539" s="103"/>
      <c r="F4539" s="408" t="s">
        <v>831</v>
      </c>
      <c r="G4539" s="408"/>
      <c r="H4539" s="120">
        <v>70.78</v>
      </c>
    </row>
    <row r="4540" spans="1:8" ht="12.75" customHeight="1">
      <c r="B4540" s="407" t="s">
        <v>834</v>
      </c>
      <c r="C4540" s="407"/>
      <c r="D4540" s="102" t="s">
        <v>806</v>
      </c>
      <c r="E4540" s="102" t="s">
        <v>807</v>
      </c>
      <c r="F4540" s="102" t="s">
        <v>808</v>
      </c>
      <c r="G4540" s="102" t="s">
        <v>809</v>
      </c>
      <c r="H4540" s="102" t="s">
        <v>810</v>
      </c>
    </row>
    <row r="4541" spans="1:8">
      <c r="B4541" s="116" t="s">
        <v>2235</v>
      </c>
      <c r="C4541" s="117" t="s">
        <v>2236</v>
      </c>
      <c r="D4541" s="116" t="s">
        <v>125</v>
      </c>
      <c r="E4541" s="116" t="s">
        <v>127</v>
      </c>
      <c r="F4541" s="118">
        <v>2.6335000000000002</v>
      </c>
      <c r="G4541" s="119">
        <v>24.03</v>
      </c>
      <c r="H4541" s="119">
        <v>63.28</v>
      </c>
    </row>
    <row r="4542" spans="1:8">
      <c r="B4542" s="116" t="s">
        <v>2823</v>
      </c>
      <c r="C4542" s="117" t="s">
        <v>2824</v>
      </c>
      <c r="D4542" s="116" t="s">
        <v>125</v>
      </c>
      <c r="E4542" s="116" t="s">
        <v>127</v>
      </c>
      <c r="F4542" s="118">
        <v>2.6335000000000002</v>
      </c>
      <c r="G4542" s="119">
        <v>32.79</v>
      </c>
      <c r="H4542" s="119">
        <v>86.35</v>
      </c>
    </row>
    <row r="4543" spans="1:8" ht="12.75" customHeight="1">
      <c r="B4543" s="103"/>
      <c r="C4543" s="103"/>
      <c r="D4543" s="103"/>
      <c r="E4543" s="103"/>
      <c r="F4543" s="408" t="s">
        <v>837</v>
      </c>
      <c r="G4543" s="408"/>
      <c r="H4543" s="120">
        <v>149.63</v>
      </c>
    </row>
    <row r="4544" spans="1:8" ht="12.75" customHeight="1">
      <c r="B4544" s="103"/>
      <c r="C4544" s="103"/>
      <c r="D4544" s="103"/>
      <c r="E4544" s="103"/>
      <c r="F4544" s="409" t="s">
        <v>585</v>
      </c>
      <c r="G4544" s="409"/>
      <c r="H4544" s="101">
        <v>5237.42</v>
      </c>
    </row>
    <row r="4545" spans="1:8">
      <c r="B4545" s="142"/>
      <c r="C4545" s="142"/>
      <c r="D4545" s="142"/>
      <c r="E4545" s="142"/>
      <c r="F4545" s="410"/>
      <c r="G4545" s="410"/>
      <c r="H4545" s="410"/>
    </row>
    <row r="4546" spans="1:8" s="245" customFormat="1" ht="12.75" customHeight="1">
      <c r="A4546" s="179" t="s">
        <v>563</v>
      </c>
      <c r="B4546" s="179">
        <f>VLOOKUP(A4546,ORÇAMENTO!$A$15:$F$743,2,FALSE)</f>
        <v>103272</v>
      </c>
      <c r="C4546" s="276" t="str">
        <f>VLOOKUP(B4546,ORÇAMENTO!$B$15:$F$743,2,FALSE)</f>
        <v>AR CONDICIONADO SPLIT ON/OFF, CASSETE (TETO), 36000 BTU/H, CICLO QUENTE/FRIO - FORNECIMENTO E INSTALAÇÃO. AF_11/2021_PE</v>
      </c>
      <c r="D4546" s="277"/>
      <c r="E4546" s="277"/>
      <c r="F4546" s="277"/>
      <c r="G4546" s="278"/>
      <c r="H4546" s="121" t="str">
        <f>VLOOKUP(B4546,ORÇAMENTO!$B$15:$F$743,4,FALSE)</f>
        <v>UN</v>
      </c>
    </row>
    <row r="4547" spans="1:8" ht="12.75" customHeight="1">
      <c r="B4547" s="407" t="s">
        <v>815</v>
      </c>
      <c r="C4547" s="407"/>
      <c r="D4547" s="102" t="s">
        <v>806</v>
      </c>
      <c r="E4547" s="102" t="s">
        <v>807</v>
      </c>
      <c r="F4547" s="102" t="s">
        <v>808</v>
      </c>
      <c r="G4547" s="102" t="s">
        <v>809</v>
      </c>
      <c r="H4547" s="102" t="s">
        <v>810</v>
      </c>
    </row>
    <row r="4548" spans="1:8" ht="25.5">
      <c r="B4548" s="116" t="s">
        <v>2831</v>
      </c>
      <c r="C4548" s="117" t="s">
        <v>2832</v>
      </c>
      <c r="D4548" s="116" t="s">
        <v>125</v>
      </c>
      <c r="E4548" s="116" t="s">
        <v>150</v>
      </c>
      <c r="F4548" s="118">
        <v>1</v>
      </c>
      <c r="G4548" s="119">
        <v>10987.72</v>
      </c>
      <c r="H4548" s="119">
        <v>10987.72</v>
      </c>
    </row>
    <row r="4549" spans="1:8">
      <c r="B4549" s="103"/>
      <c r="C4549" s="103"/>
      <c r="D4549" s="103"/>
      <c r="E4549" s="103"/>
      <c r="F4549" s="408" t="s">
        <v>816</v>
      </c>
      <c r="G4549" s="408"/>
      <c r="H4549" s="120">
        <v>10987.72</v>
      </c>
    </row>
    <row r="4550" spans="1:8">
      <c r="B4550" s="407" t="s">
        <v>820</v>
      </c>
      <c r="C4550" s="407"/>
      <c r="D4550" s="102" t="s">
        <v>806</v>
      </c>
      <c r="E4550" s="102" t="s">
        <v>807</v>
      </c>
      <c r="F4550" s="102" t="s">
        <v>808</v>
      </c>
      <c r="G4550" s="102" t="s">
        <v>809</v>
      </c>
      <c r="H4550" s="102" t="s">
        <v>810</v>
      </c>
    </row>
    <row r="4551" spans="1:8" ht="25.5">
      <c r="B4551" s="116" t="s">
        <v>2833</v>
      </c>
      <c r="C4551" s="117" t="s">
        <v>2834</v>
      </c>
      <c r="D4551" s="116" t="s">
        <v>125</v>
      </c>
      <c r="E4551" s="116" t="s">
        <v>150</v>
      </c>
      <c r="F4551" s="118">
        <v>4</v>
      </c>
      <c r="G4551" s="119">
        <v>1.63</v>
      </c>
      <c r="H4551" s="119">
        <v>6.52</v>
      </c>
    </row>
    <row r="4552" spans="1:8">
      <c r="B4552" s="116" t="s">
        <v>2819</v>
      </c>
      <c r="C4552" s="117" t="s">
        <v>2820</v>
      </c>
      <c r="D4552" s="116" t="s">
        <v>125</v>
      </c>
      <c r="E4552" s="116" t="s">
        <v>150</v>
      </c>
      <c r="F4552" s="118">
        <v>10</v>
      </c>
      <c r="G4552" s="119">
        <v>1.27</v>
      </c>
      <c r="H4552" s="119">
        <v>12.7</v>
      </c>
    </row>
    <row r="4553" spans="1:8" ht="25.5">
      <c r="B4553" s="116" t="s">
        <v>2456</v>
      </c>
      <c r="C4553" s="117" t="s">
        <v>2457</v>
      </c>
      <c r="D4553" s="116" t="s">
        <v>125</v>
      </c>
      <c r="E4553" s="116" t="s">
        <v>150</v>
      </c>
      <c r="F4553" s="118">
        <v>4</v>
      </c>
      <c r="G4553" s="119">
        <v>0.47</v>
      </c>
      <c r="H4553" s="119">
        <v>1.88</v>
      </c>
    </row>
    <row r="4554" spans="1:8">
      <c r="B4554" s="116" t="s">
        <v>2070</v>
      </c>
      <c r="C4554" s="117" t="s">
        <v>2071</v>
      </c>
      <c r="D4554" s="116" t="s">
        <v>125</v>
      </c>
      <c r="E4554" s="116" t="s">
        <v>150</v>
      </c>
      <c r="F4554" s="118">
        <v>8</v>
      </c>
      <c r="G4554" s="119">
        <v>0.32</v>
      </c>
      <c r="H4554" s="119">
        <v>2.56</v>
      </c>
    </row>
    <row r="4555" spans="1:8">
      <c r="B4555" s="116" t="s">
        <v>2821</v>
      </c>
      <c r="C4555" s="117" t="s">
        <v>2822</v>
      </c>
      <c r="D4555" s="116" t="s">
        <v>125</v>
      </c>
      <c r="E4555" s="116" t="s">
        <v>150</v>
      </c>
      <c r="F4555" s="118">
        <v>2</v>
      </c>
      <c r="G4555" s="119">
        <v>20.27</v>
      </c>
      <c r="H4555" s="119">
        <v>40.54</v>
      </c>
    </row>
    <row r="4556" spans="1:8" ht="25.5">
      <c r="B4556" s="116" t="s">
        <v>2741</v>
      </c>
      <c r="C4556" s="117" t="s">
        <v>2742</v>
      </c>
      <c r="D4556" s="116" t="s">
        <v>125</v>
      </c>
      <c r="E4556" s="116" t="s">
        <v>150</v>
      </c>
      <c r="F4556" s="118">
        <v>10</v>
      </c>
      <c r="G4556" s="119">
        <v>1.03</v>
      </c>
      <c r="H4556" s="119">
        <v>10.3</v>
      </c>
    </row>
    <row r="4557" spans="1:8">
      <c r="B4557" s="116" t="s">
        <v>2072</v>
      </c>
      <c r="C4557" s="117" t="s">
        <v>2073</v>
      </c>
      <c r="D4557" s="116" t="s">
        <v>125</v>
      </c>
      <c r="E4557" s="116" t="s">
        <v>180</v>
      </c>
      <c r="F4557" s="118">
        <v>1.28</v>
      </c>
      <c r="G4557" s="119">
        <v>2.95</v>
      </c>
      <c r="H4557" s="119">
        <v>3.78</v>
      </c>
    </row>
    <row r="4558" spans="1:8">
      <c r="B4558" s="103"/>
      <c r="C4558" s="103"/>
      <c r="D4558" s="103"/>
      <c r="E4558" s="103"/>
      <c r="F4558" s="408" t="s">
        <v>831</v>
      </c>
      <c r="G4558" s="408"/>
      <c r="H4558" s="120">
        <v>78.28</v>
      </c>
    </row>
    <row r="4559" spans="1:8" ht="12.75" customHeight="1">
      <c r="B4559" s="407" t="s">
        <v>834</v>
      </c>
      <c r="C4559" s="407"/>
      <c r="D4559" s="102" t="s">
        <v>806</v>
      </c>
      <c r="E4559" s="102" t="s">
        <v>807</v>
      </c>
      <c r="F4559" s="102" t="s">
        <v>808</v>
      </c>
      <c r="G4559" s="102" t="s">
        <v>809</v>
      </c>
      <c r="H4559" s="102" t="s">
        <v>810</v>
      </c>
    </row>
    <row r="4560" spans="1:8">
      <c r="B4560" s="116" t="s">
        <v>2235</v>
      </c>
      <c r="C4560" s="117" t="s">
        <v>2236</v>
      </c>
      <c r="D4560" s="116" t="s">
        <v>125</v>
      </c>
      <c r="E4560" s="116" t="s">
        <v>127</v>
      </c>
      <c r="F4560" s="118">
        <v>4.7526999999999999</v>
      </c>
      <c r="G4560" s="119">
        <v>24.03</v>
      </c>
      <c r="H4560" s="119">
        <v>114.21</v>
      </c>
    </row>
    <row r="4561" spans="1:8">
      <c r="B4561" s="116" t="s">
        <v>2823</v>
      </c>
      <c r="C4561" s="117" t="s">
        <v>2824</v>
      </c>
      <c r="D4561" s="116" t="s">
        <v>125</v>
      </c>
      <c r="E4561" s="116" t="s">
        <v>127</v>
      </c>
      <c r="F4561" s="118">
        <v>4.7526999999999999</v>
      </c>
      <c r="G4561" s="119">
        <v>32.79</v>
      </c>
      <c r="H4561" s="119">
        <v>155.84</v>
      </c>
    </row>
    <row r="4562" spans="1:8" ht="12.75" customHeight="1">
      <c r="B4562" s="103"/>
      <c r="C4562" s="103"/>
      <c r="D4562" s="103"/>
      <c r="E4562" s="103"/>
      <c r="F4562" s="408" t="s">
        <v>837</v>
      </c>
      <c r="G4562" s="408"/>
      <c r="H4562" s="120">
        <v>270.05</v>
      </c>
    </row>
    <row r="4563" spans="1:8" ht="12.75" customHeight="1">
      <c r="B4563" s="103"/>
      <c r="C4563" s="103"/>
      <c r="D4563" s="103"/>
      <c r="E4563" s="103"/>
      <c r="F4563" s="409" t="s">
        <v>585</v>
      </c>
      <c r="G4563" s="409"/>
      <c r="H4563" s="101">
        <v>11336.03</v>
      </c>
    </row>
    <row r="4564" spans="1:8">
      <c r="B4564" s="142"/>
      <c r="C4564" s="142"/>
      <c r="D4564" s="142"/>
      <c r="E4564" s="142"/>
      <c r="F4564" s="410"/>
      <c r="G4564" s="410"/>
      <c r="H4564" s="410"/>
    </row>
    <row r="4565" spans="1:8" s="245" customFormat="1" ht="12.75" customHeight="1">
      <c r="A4565" s="179" t="s">
        <v>564</v>
      </c>
      <c r="B4565" s="179">
        <f>VLOOKUP(A4565,ORÇAMENTO!$A$15:$F$743,2,FALSE)</f>
        <v>103274</v>
      </c>
      <c r="C4565" s="276" t="str">
        <f>VLOOKUP(B4565,ORÇAMENTO!$B$15:$F$743,2,FALSE)</f>
        <v>AR CONDICIONADO SPLIT ON/OFF, CASSETE (TETO), 48000 BTU/H, CICLO QUENTE/FRIO - FORNECIMENTO E INSTALAÇÃO. AF_11/2021_PE</v>
      </c>
      <c r="D4565" s="277"/>
      <c r="E4565" s="277"/>
      <c r="F4565" s="277"/>
      <c r="G4565" s="278"/>
      <c r="H4565" s="121" t="str">
        <f>VLOOKUP(B4565,ORÇAMENTO!$B$15:$F$743,4,FALSE)</f>
        <v>UN</v>
      </c>
    </row>
    <row r="4566" spans="1:8" ht="12.75" customHeight="1">
      <c r="B4566" s="407" t="s">
        <v>815</v>
      </c>
      <c r="C4566" s="407"/>
      <c r="D4566" s="102" t="s">
        <v>806</v>
      </c>
      <c r="E4566" s="102" t="s">
        <v>807</v>
      </c>
      <c r="F4566" s="102" t="s">
        <v>808</v>
      </c>
      <c r="G4566" s="102" t="s">
        <v>809</v>
      </c>
      <c r="H4566" s="102" t="s">
        <v>810</v>
      </c>
    </row>
    <row r="4567" spans="1:8" ht="25.5">
      <c r="B4567" s="116" t="s">
        <v>2835</v>
      </c>
      <c r="C4567" s="117" t="s">
        <v>2836</v>
      </c>
      <c r="D4567" s="116" t="s">
        <v>125</v>
      </c>
      <c r="E4567" s="116" t="s">
        <v>150</v>
      </c>
      <c r="F4567" s="118">
        <v>1</v>
      </c>
      <c r="G4567" s="119">
        <v>12711.72</v>
      </c>
      <c r="H4567" s="119">
        <v>12711.72</v>
      </c>
    </row>
    <row r="4568" spans="1:8">
      <c r="B4568" s="103"/>
      <c r="C4568" s="103"/>
      <c r="D4568" s="103"/>
      <c r="E4568" s="103"/>
      <c r="F4568" s="408" t="s">
        <v>816</v>
      </c>
      <c r="G4568" s="408"/>
      <c r="H4568" s="120">
        <v>12711.72</v>
      </c>
    </row>
    <row r="4569" spans="1:8" ht="12.75" customHeight="1">
      <c r="B4569" s="407" t="s">
        <v>2121</v>
      </c>
      <c r="C4569" s="407"/>
      <c r="D4569" s="102" t="s">
        <v>806</v>
      </c>
      <c r="E4569" s="102" t="s">
        <v>807</v>
      </c>
      <c r="F4569" s="102" t="s">
        <v>808</v>
      </c>
      <c r="G4569" s="102" t="s">
        <v>809</v>
      </c>
      <c r="H4569" s="102" t="s">
        <v>810</v>
      </c>
    </row>
    <row r="4570" spans="1:8" ht="25.5">
      <c r="B4570" s="116" t="s">
        <v>2837</v>
      </c>
      <c r="C4570" s="117" t="s">
        <v>2838</v>
      </c>
      <c r="D4570" s="116" t="s">
        <v>125</v>
      </c>
      <c r="E4570" s="116" t="s">
        <v>2124</v>
      </c>
      <c r="F4570" s="118">
        <v>1.5165999999999999</v>
      </c>
      <c r="G4570" s="119">
        <v>175.99</v>
      </c>
      <c r="H4570" s="119">
        <v>266.91000000000003</v>
      </c>
    </row>
    <row r="4571" spans="1:8" ht="25.5">
      <c r="B4571" s="116" t="s">
        <v>2839</v>
      </c>
      <c r="C4571" s="117" t="s">
        <v>2840</v>
      </c>
      <c r="D4571" s="116" t="s">
        <v>125</v>
      </c>
      <c r="E4571" s="116" t="s">
        <v>2127</v>
      </c>
      <c r="F4571" s="118">
        <v>0.2059</v>
      </c>
      <c r="G4571" s="119">
        <v>348.46</v>
      </c>
      <c r="H4571" s="119">
        <v>71.75</v>
      </c>
    </row>
    <row r="4572" spans="1:8" ht="12.75" customHeight="1">
      <c r="B4572" s="103"/>
      <c r="C4572" s="103"/>
      <c r="D4572" s="103"/>
      <c r="E4572" s="103"/>
      <c r="F4572" s="408" t="s">
        <v>2128</v>
      </c>
      <c r="G4572" s="408"/>
      <c r="H4572" s="120">
        <v>338.66</v>
      </c>
    </row>
    <row r="4573" spans="1:8">
      <c r="B4573" s="407" t="s">
        <v>820</v>
      </c>
      <c r="C4573" s="407"/>
      <c r="D4573" s="102" t="s">
        <v>806</v>
      </c>
      <c r="E4573" s="102" t="s">
        <v>807</v>
      </c>
      <c r="F4573" s="102" t="s">
        <v>808</v>
      </c>
      <c r="G4573" s="102" t="s">
        <v>809</v>
      </c>
      <c r="H4573" s="102" t="s">
        <v>810</v>
      </c>
    </row>
    <row r="4574" spans="1:8" ht="25.5">
      <c r="B4574" s="116" t="s">
        <v>2833</v>
      </c>
      <c r="C4574" s="117" t="s">
        <v>2834</v>
      </c>
      <c r="D4574" s="116" t="s">
        <v>125</v>
      </c>
      <c r="E4574" s="116" t="s">
        <v>150</v>
      </c>
      <c r="F4574" s="118">
        <v>4</v>
      </c>
      <c r="G4574" s="119">
        <v>1.63</v>
      </c>
      <c r="H4574" s="119">
        <v>6.52</v>
      </c>
    </row>
    <row r="4575" spans="1:8">
      <c r="B4575" s="116" t="s">
        <v>2819</v>
      </c>
      <c r="C4575" s="117" t="s">
        <v>2820</v>
      </c>
      <c r="D4575" s="116" t="s">
        <v>125</v>
      </c>
      <c r="E4575" s="116" t="s">
        <v>150</v>
      </c>
      <c r="F4575" s="118">
        <v>4</v>
      </c>
      <c r="G4575" s="119">
        <v>1.27</v>
      </c>
      <c r="H4575" s="119">
        <v>5.08</v>
      </c>
    </row>
    <row r="4576" spans="1:8">
      <c r="B4576" s="116" t="s">
        <v>2070</v>
      </c>
      <c r="C4576" s="117" t="s">
        <v>2071</v>
      </c>
      <c r="D4576" s="116" t="s">
        <v>125</v>
      </c>
      <c r="E4576" s="116" t="s">
        <v>150</v>
      </c>
      <c r="F4576" s="118">
        <v>8</v>
      </c>
      <c r="G4576" s="119">
        <v>0.32</v>
      </c>
      <c r="H4576" s="119">
        <v>2.56</v>
      </c>
    </row>
    <row r="4577" spans="1:8" ht="25.5">
      <c r="B4577" s="116" t="s">
        <v>2741</v>
      </c>
      <c r="C4577" s="117" t="s">
        <v>2742</v>
      </c>
      <c r="D4577" s="116" t="s">
        <v>125</v>
      </c>
      <c r="E4577" s="116" t="s">
        <v>150</v>
      </c>
      <c r="F4577" s="118">
        <v>10</v>
      </c>
      <c r="G4577" s="119">
        <v>1.03</v>
      </c>
      <c r="H4577" s="119">
        <v>10.3</v>
      </c>
    </row>
    <row r="4578" spans="1:8">
      <c r="B4578" s="116" t="s">
        <v>2072</v>
      </c>
      <c r="C4578" s="117" t="s">
        <v>2073</v>
      </c>
      <c r="D4578" s="116" t="s">
        <v>125</v>
      </c>
      <c r="E4578" s="116" t="s">
        <v>180</v>
      </c>
      <c r="F4578" s="118">
        <v>1.28</v>
      </c>
      <c r="G4578" s="119">
        <v>2.95</v>
      </c>
      <c r="H4578" s="119">
        <v>3.78</v>
      </c>
    </row>
    <row r="4579" spans="1:8">
      <c r="B4579" s="103"/>
      <c r="C4579" s="103"/>
      <c r="D4579" s="103"/>
      <c r="E4579" s="103"/>
      <c r="F4579" s="408" t="s">
        <v>831</v>
      </c>
      <c r="G4579" s="408"/>
      <c r="H4579" s="120">
        <v>28.24</v>
      </c>
    </row>
    <row r="4580" spans="1:8" ht="12.75" customHeight="1">
      <c r="B4580" s="407" t="s">
        <v>834</v>
      </c>
      <c r="C4580" s="407"/>
      <c r="D4580" s="102" t="s">
        <v>806</v>
      </c>
      <c r="E4580" s="102" t="s">
        <v>807</v>
      </c>
      <c r="F4580" s="102" t="s">
        <v>808</v>
      </c>
      <c r="G4580" s="102" t="s">
        <v>809</v>
      </c>
      <c r="H4580" s="102" t="s">
        <v>810</v>
      </c>
    </row>
    <row r="4581" spans="1:8">
      <c r="B4581" s="116" t="s">
        <v>2235</v>
      </c>
      <c r="C4581" s="117" t="s">
        <v>2236</v>
      </c>
      <c r="D4581" s="116" t="s">
        <v>125</v>
      </c>
      <c r="E4581" s="116" t="s">
        <v>127</v>
      </c>
      <c r="F4581" s="118">
        <v>5.0091000000000001</v>
      </c>
      <c r="G4581" s="119">
        <v>24.03</v>
      </c>
      <c r="H4581" s="119">
        <v>120.37</v>
      </c>
    </row>
    <row r="4582" spans="1:8">
      <c r="B4582" s="116" t="s">
        <v>2823</v>
      </c>
      <c r="C4582" s="117" t="s">
        <v>2824</v>
      </c>
      <c r="D4582" s="116" t="s">
        <v>125</v>
      </c>
      <c r="E4582" s="116" t="s">
        <v>127</v>
      </c>
      <c r="F4582" s="118">
        <v>5.0091000000000001</v>
      </c>
      <c r="G4582" s="119">
        <v>32.79</v>
      </c>
      <c r="H4582" s="119">
        <v>164.25</v>
      </c>
    </row>
    <row r="4583" spans="1:8" ht="12.75" customHeight="1">
      <c r="B4583" s="103"/>
      <c r="C4583" s="103"/>
      <c r="D4583" s="103"/>
      <c r="E4583" s="103"/>
      <c r="F4583" s="408" t="s">
        <v>837</v>
      </c>
      <c r="G4583" s="408"/>
      <c r="H4583" s="120">
        <v>284.62</v>
      </c>
    </row>
    <row r="4584" spans="1:8" ht="12.75" customHeight="1">
      <c r="B4584" s="103"/>
      <c r="C4584" s="103"/>
      <c r="D4584" s="103"/>
      <c r="E4584" s="103"/>
      <c r="F4584" s="409" t="s">
        <v>585</v>
      </c>
      <c r="G4584" s="409"/>
      <c r="H4584" s="101">
        <v>13363.19</v>
      </c>
    </row>
    <row r="4585" spans="1:8">
      <c r="B4585" s="142"/>
      <c r="C4585" s="142"/>
      <c r="D4585" s="142"/>
      <c r="E4585" s="142"/>
      <c r="F4585" s="410"/>
      <c r="G4585" s="410"/>
      <c r="H4585" s="410"/>
    </row>
    <row r="4586" spans="1:8">
      <c r="B4586" s="142"/>
      <c r="C4586" s="142"/>
      <c r="D4586" s="142"/>
      <c r="E4586" s="142"/>
      <c r="F4586" s="410"/>
      <c r="G4586" s="410"/>
      <c r="H4586" s="410"/>
    </row>
    <row r="4587" spans="1:8" s="245" customFormat="1" ht="12.75" customHeight="1">
      <c r="A4587" s="179" t="s">
        <v>567</v>
      </c>
      <c r="B4587" s="179">
        <f>VLOOKUP(A4587,ORÇAMENTO!$A$15:$F$743,2,FALSE)</f>
        <v>97327</v>
      </c>
      <c r="C4587" s="276" t="str">
        <f>VLOOKUP(B4587,ORÇAMENTO!$B$15:$F$743,2,FALSE)</f>
        <v>TUBO EM COBRE FLEXÍVEL, DN 1/4", COM ISOLAMENTO, INSTALADO EM RAMAL DE ALIMENTAÇÃO DE AR CONDICIONADO COM CONDENSADORA INDIVIDUAL FORNECIMENTO E INSTALAÇÃO. AF_12/2015 (INCLUSO CONEXÕES)</v>
      </c>
      <c r="D4587" s="277"/>
      <c r="E4587" s="277"/>
      <c r="F4587" s="277"/>
      <c r="G4587" s="278"/>
      <c r="H4587" s="121" t="str">
        <f>VLOOKUP(B4587,ORÇAMENTO!$B$15:$F$743,4,FALSE)</f>
        <v>M</v>
      </c>
    </row>
    <row r="4588" spans="1:8">
      <c r="B4588" s="407" t="s">
        <v>820</v>
      </c>
      <c r="C4588" s="407"/>
      <c r="D4588" s="102" t="s">
        <v>806</v>
      </c>
      <c r="E4588" s="102" t="s">
        <v>807</v>
      </c>
      <c r="F4588" s="102" t="s">
        <v>808</v>
      </c>
      <c r="G4588" s="102" t="s">
        <v>809</v>
      </c>
      <c r="H4588" s="102" t="s">
        <v>810</v>
      </c>
    </row>
    <row r="4589" spans="1:8" ht="38.25">
      <c r="B4589" s="116" t="s">
        <v>2841</v>
      </c>
      <c r="C4589" s="117" t="s">
        <v>2842</v>
      </c>
      <c r="D4589" s="116" t="s">
        <v>125</v>
      </c>
      <c r="E4589" s="116" t="s">
        <v>180</v>
      </c>
      <c r="F4589" s="118">
        <v>1.0210999999999999</v>
      </c>
      <c r="G4589" s="119">
        <v>4.3099999999999996</v>
      </c>
      <c r="H4589" s="119">
        <v>4.4000000000000004</v>
      </c>
    </row>
    <row r="4590" spans="1:8" ht="25.5">
      <c r="B4590" s="116" t="s">
        <v>2843</v>
      </c>
      <c r="C4590" s="117" t="s">
        <v>2844</v>
      </c>
      <c r="D4590" s="116" t="s">
        <v>125</v>
      </c>
      <c r="E4590" s="116" t="s">
        <v>180</v>
      </c>
      <c r="F4590" s="118">
        <v>1.0210999999999999</v>
      </c>
      <c r="G4590" s="119">
        <v>23.48</v>
      </c>
      <c r="H4590" s="119">
        <v>23.98</v>
      </c>
    </row>
    <row r="4591" spans="1:8">
      <c r="B4591" s="103"/>
      <c r="C4591" s="103"/>
      <c r="D4591" s="103"/>
      <c r="E4591" s="103"/>
      <c r="F4591" s="408" t="s">
        <v>831</v>
      </c>
      <c r="G4591" s="408"/>
      <c r="H4591" s="120">
        <v>28.38</v>
      </c>
    </row>
    <row r="4592" spans="1:8" ht="12.75" customHeight="1">
      <c r="B4592" s="407" t="s">
        <v>834</v>
      </c>
      <c r="C4592" s="407"/>
      <c r="D4592" s="102" t="s">
        <v>806</v>
      </c>
      <c r="E4592" s="102" t="s">
        <v>807</v>
      </c>
      <c r="F4592" s="102" t="s">
        <v>808</v>
      </c>
      <c r="G4592" s="102" t="s">
        <v>809</v>
      </c>
      <c r="H4592" s="102" t="s">
        <v>810</v>
      </c>
    </row>
    <row r="4593" spans="1:8">
      <c r="B4593" s="116" t="s">
        <v>2116</v>
      </c>
      <c r="C4593" s="117" t="s">
        <v>838</v>
      </c>
      <c r="D4593" s="116" t="s">
        <v>125</v>
      </c>
      <c r="E4593" s="116" t="s">
        <v>127</v>
      </c>
      <c r="F4593" s="118">
        <v>5.1999999999999998E-2</v>
      </c>
      <c r="G4593" s="119">
        <v>23.63</v>
      </c>
      <c r="H4593" s="119">
        <v>1.23</v>
      </c>
    </row>
    <row r="4594" spans="1:8">
      <c r="B4594" s="116" t="s">
        <v>2117</v>
      </c>
      <c r="C4594" s="117" t="s">
        <v>839</v>
      </c>
      <c r="D4594" s="116" t="s">
        <v>125</v>
      </c>
      <c r="E4594" s="116" t="s">
        <v>127</v>
      </c>
      <c r="F4594" s="118">
        <v>5.1999999999999998E-2</v>
      </c>
      <c r="G4594" s="119">
        <v>30.33</v>
      </c>
      <c r="H4594" s="119">
        <v>1.58</v>
      </c>
    </row>
    <row r="4595" spans="1:8" ht="12.75" customHeight="1">
      <c r="B4595" s="103"/>
      <c r="C4595" s="103"/>
      <c r="D4595" s="103"/>
      <c r="E4595" s="103"/>
      <c r="F4595" s="408" t="s">
        <v>837</v>
      </c>
      <c r="G4595" s="408"/>
      <c r="H4595" s="120">
        <v>2.81</v>
      </c>
    </row>
    <row r="4596" spans="1:8" ht="12.75" customHeight="1">
      <c r="B4596" s="103"/>
      <c r="C4596" s="103"/>
      <c r="D4596" s="103"/>
      <c r="E4596" s="103"/>
      <c r="F4596" s="409" t="s">
        <v>585</v>
      </c>
      <c r="G4596" s="409"/>
      <c r="H4596" s="101">
        <v>31.16</v>
      </c>
    </row>
    <row r="4597" spans="1:8">
      <c r="B4597" s="142"/>
      <c r="C4597" s="142"/>
      <c r="D4597" s="142"/>
      <c r="E4597" s="142"/>
      <c r="F4597" s="410"/>
      <c r="G4597" s="410"/>
      <c r="H4597" s="410"/>
    </row>
    <row r="4598" spans="1:8" s="245" customFormat="1" ht="12.75" customHeight="1">
      <c r="A4598" s="179" t="s">
        <v>568</v>
      </c>
      <c r="B4598" s="179">
        <f>VLOOKUP(A4598,ORÇAMENTO!$A$15:$F$743,2,FALSE)</f>
        <v>97328</v>
      </c>
      <c r="C4598" s="276" t="str">
        <f>VLOOKUP(B4598,ORÇAMENTO!$B$15:$F$743,2,FALSE)</f>
        <v>TUBO EM COBRE FLEXÍVEL, DN 3/8", COM ISOLAMENTO, INSTALADO EM RAMAL DE ALIMENTAÇÃO DE AR CONDICIONADO COM CONDENSADORA INDIVIDUAL - FORNECIMENTO E INSTALAÇÃO. AF_12/2015 (INCLUSO CONEXÕES)</v>
      </c>
      <c r="D4598" s="277"/>
      <c r="E4598" s="277"/>
      <c r="F4598" s="277"/>
      <c r="G4598" s="278"/>
      <c r="H4598" s="121" t="str">
        <f>VLOOKUP(B4598,ORÇAMENTO!$B$15:$F$743,4,FALSE)</f>
        <v>M</v>
      </c>
    </row>
    <row r="4599" spans="1:8">
      <c r="B4599" s="407" t="s">
        <v>820</v>
      </c>
      <c r="C4599" s="407"/>
      <c r="D4599" s="102" t="s">
        <v>806</v>
      </c>
      <c r="E4599" s="102" t="s">
        <v>807</v>
      </c>
      <c r="F4599" s="102" t="s">
        <v>808</v>
      </c>
      <c r="G4599" s="102" t="s">
        <v>809</v>
      </c>
      <c r="H4599" s="102" t="s">
        <v>810</v>
      </c>
    </row>
    <row r="4600" spans="1:8" ht="38.25">
      <c r="B4600" s="116" t="s">
        <v>2845</v>
      </c>
      <c r="C4600" s="117" t="s">
        <v>2846</v>
      </c>
      <c r="D4600" s="116" t="s">
        <v>125</v>
      </c>
      <c r="E4600" s="116" t="s">
        <v>180</v>
      </c>
      <c r="F4600" s="118">
        <v>1.0210999999999999</v>
      </c>
      <c r="G4600" s="119">
        <v>10.85</v>
      </c>
      <c r="H4600" s="119">
        <v>11.08</v>
      </c>
    </row>
    <row r="4601" spans="1:8" ht="25.5">
      <c r="B4601" s="116" t="s">
        <v>2847</v>
      </c>
      <c r="C4601" s="117" t="s">
        <v>2848</v>
      </c>
      <c r="D4601" s="116" t="s">
        <v>125</v>
      </c>
      <c r="E4601" s="116" t="s">
        <v>180</v>
      </c>
      <c r="F4601" s="118">
        <v>1.0210999999999999</v>
      </c>
      <c r="G4601" s="119">
        <v>36.11</v>
      </c>
      <c r="H4601" s="119">
        <v>36.869999999999997</v>
      </c>
    </row>
    <row r="4602" spans="1:8">
      <c r="B4602" s="103"/>
      <c r="C4602" s="103"/>
      <c r="D4602" s="103"/>
      <c r="E4602" s="103"/>
      <c r="F4602" s="408" t="s">
        <v>831</v>
      </c>
      <c r="G4602" s="408"/>
      <c r="H4602" s="120">
        <v>47.95</v>
      </c>
    </row>
    <row r="4603" spans="1:8" ht="12.75" customHeight="1">
      <c r="B4603" s="407" t="s">
        <v>834</v>
      </c>
      <c r="C4603" s="407"/>
      <c r="D4603" s="102" t="s">
        <v>806</v>
      </c>
      <c r="E4603" s="102" t="s">
        <v>807</v>
      </c>
      <c r="F4603" s="102" t="s">
        <v>808</v>
      </c>
      <c r="G4603" s="102" t="s">
        <v>809</v>
      </c>
      <c r="H4603" s="102" t="s">
        <v>810</v>
      </c>
    </row>
    <row r="4604" spans="1:8">
      <c r="B4604" s="116" t="s">
        <v>2116</v>
      </c>
      <c r="C4604" s="117" t="s">
        <v>838</v>
      </c>
      <c r="D4604" s="116" t="s">
        <v>125</v>
      </c>
      <c r="E4604" s="116" t="s">
        <v>127</v>
      </c>
      <c r="F4604" s="118">
        <v>5.7000000000000002E-2</v>
      </c>
      <c r="G4604" s="119">
        <v>23.63</v>
      </c>
      <c r="H4604" s="119">
        <v>1.35</v>
      </c>
    </row>
    <row r="4605" spans="1:8">
      <c r="B4605" s="116" t="s">
        <v>2117</v>
      </c>
      <c r="C4605" s="117" t="s">
        <v>839</v>
      </c>
      <c r="D4605" s="116" t="s">
        <v>125</v>
      </c>
      <c r="E4605" s="116" t="s">
        <v>127</v>
      </c>
      <c r="F4605" s="118">
        <v>5.7000000000000002E-2</v>
      </c>
      <c r="G4605" s="119">
        <v>30.33</v>
      </c>
      <c r="H4605" s="119">
        <v>1.73</v>
      </c>
    </row>
    <row r="4606" spans="1:8" ht="12.75" customHeight="1">
      <c r="B4606" s="103"/>
      <c r="C4606" s="103"/>
      <c r="D4606" s="103"/>
      <c r="E4606" s="103"/>
      <c r="F4606" s="408" t="s">
        <v>837</v>
      </c>
      <c r="G4606" s="408"/>
      <c r="H4606" s="120">
        <v>3.08</v>
      </c>
    </row>
    <row r="4607" spans="1:8" ht="12.75" customHeight="1">
      <c r="B4607" s="103"/>
      <c r="C4607" s="103"/>
      <c r="D4607" s="103"/>
      <c r="E4607" s="103"/>
      <c r="F4607" s="409" t="s">
        <v>585</v>
      </c>
      <c r="G4607" s="409"/>
      <c r="H4607" s="101">
        <v>51</v>
      </c>
    </row>
    <row r="4608" spans="1:8">
      <c r="B4608" s="142"/>
      <c r="C4608" s="142"/>
      <c r="D4608" s="142"/>
      <c r="E4608" s="142"/>
      <c r="F4608" s="410"/>
      <c r="G4608" s="410"/>
      <c r="H4608" s="410"/>
    </row>
    <row r="4609" spans="1:8" s="245" customFormat="1" ht="12.75" customHeight="1">
      <c r="A4609" s="179" t="s">
        <v>569</v>
      </c>
      <c r="B4609" s="179">
        <f>VLOOKUP(A4609,ORÇAMENTO!$A$15:$F$743,2,FALSE)</f>
        <v>97329</v>
      </c>
      <c r="C4609" s="276" t="str">
        <f>VLOOKUP(B4609,ORÇAMENTO!$B$15:$F$743,2,FALSE)</f>
        <v>TUBO EM COBRE FLEXÍVEL, DN 1/2", COM ISOLAMENTO, INSTALADO EM RAMAL DE ALIMENTAÇÃO DE AR CONDICIONADO COM CONDENSADORA INDIVIDUAL - FORNECIMENTO E INSTALAÇÃO. AF_12/2015 (INCLUSO CONEXÕES)</v>
      </c>
      <c r="D4609" s="277"/>
      <c r="E4609" s="277"/>
      <c r="F4609" s="277"/>
      <c r="G4609" s="278"/>
      <c r="H4609" s="121" t="str">
        <f>VLOOKUP(B4609,ORÇAMENTO!$B$15:$F$743,4,FALSE)</f>
        <v>M</v>
      </c>
    </row>
    <row r="4610" spans="1:8">
      <c r="B4610" s="407" t="s">
        <v>820</v>
      </c>
      <c r="C4610" s="407"/>
      <c r="D4610" s="102" t="s">
        <v>806</v>
      </c>
      <c r="E4610" s="102" t="s">
        <v>807</v>
      </c>
      <c r="F4610" s="102" t="s">
        <v>808</v>
      </c>
      <c r="G4610" s="102" t="s">
        <v>809</v>
      </c>
      <c r="H4610" s="102" t="s">
        <v>810</v>
      </c>
    </row>
    <row r="4611" spans="1:8" ht="38.25">
      <c r="B4611" s="116" t="s">
        <v>2849</v>
      </c>
      <c r="C4611" s="117" t="s">
        <v>2850</v>
      </c>
      <c r="D4611" s="116" t="s">
        <v>125</v>
      </c>
      <c r="E4611" s="116" t="s">
        <v>180</v>
      </c>
      <c r="F4611" s="118">
        <v>1.0210999999999999</v>
      </c>
      <c r="G4611" s="119">
        <v>11.93</v>
      </c>
      <c r="H4611" s="119">
        <v>12.18</v>
      </c>
    </row>
    <row r="4612" spans="1:8" ht="25.5">
      <c r="B4612" s="116" t="s">
        <v>2851</v>
      </c>
      <c r="C4612" s="117" t="s">
        <v>2852</v>
      </c>
      <c r="D4612" s="116" t="s">
        <v>125</v>
      </c>
      <c r="E4612" s="116" t="s">
        <v>180</v>
      </c>
      <c r="F4612" s="118">
        <v>1.0210999999999999</v>
      </c>
      <c r="G4612" s="119">
        <v>48.99</v>
      </c>
      <c r="H4612" s="119">
        <v>50.02</v>
      </c>
    </row>
    <row r="4613" spans="1:8">
      <c r="B4613" s="103"/>
      <c r="C4613" s="103"/>
      <c r="D4613" s="103"/>
      <c r="E4613" s="103"/>
      <c r="F4613" s="408" t="s">
        <v>831</v>
      </c>
      <c r="G4613" s="408"/>
      <c r="H4613" s="120">
        <v>62.2</v>
      </c>
    </row>
    <row r="4614" spans="1:8" ht="12.75" customHeight="1">
      <c r="B4614" s="407" t="s">
        <v>834</v>
      </c>
      <c r="C4614" s="407"/>
      <c r="D4614" s="102" t="s">
        <v>806</v>
      </c>
      <c r="E4614" s="102" t="s">
        <v>807</v>
      </c>
      <c r="F4614" s="102" t="s">
        <v>808</v>
      </c>
      <c r="G4614" s="102" t="s">
        <v>809</v>
      </c>
      <c r="H4614" s="102" t="s">
        <v>810</v>
      </c>
    </row>
    <row r="4615" spans="1:8">
      <c r="B4615" s="116" t="s">
        <v>2116</v>
      </c>
      <c r="C4615" s="117" t="s">
        <v>838</v>
      </c>
      <c r="D4615" s="116" t="s">
        <v>125</v>
      </c>
      <c r="E4615" s="116" t="s">
        <v>127</v>
      </c>
      <c r="F4615" s="118">
        <v>6.0999999999999999E-2</v>
      </c>
      <c r="G4615" s="119">
        <v>23.63</v>
      </c>
      <c r="H4615" s="119">
        <v>1.44</v>
      </c>
    </row>
    <row r="4616" spans="1:8">
      <c r="B4616" s="116" t="s">
        <v>2117</v>
      </c>
      <c r="C4616" s="117" t="s">
        <v>839</v>
      </c>
      <c r="D4616" s="116" t="s">
        <v>125</v>
      </c>
      <c r="E4616" s="116" t="s">
        <v>127</v>
      </c>
      <c r="F4616" s="118">
        <v>6.0999999999999999E-2</v>
      </c>
      <c r="G4616" s="119">
        <v>30.33</v>
      </c>
      <c r="H4616" s="119">
        <v>1.85</v>
      </c>
    </row>
    <row r="4617" spans="1:8" ht="12.75" customHeight="1">
      <c r="B4617" s="103"/>
      <c r="C4617" s="103"/>
      <c r="D4617" s="103"/>
      <c r="E4617" s="103"/>
      <c r="F4617" s="408" t="s">
        <v>837</v>
      </c>
      <c r="G4617" s="408"/>
      <c r="H4617" s="120">
        <v>3.29</v>
      </c>
    </row>
    <row r="4618" spans="1:8" ht="12.75" customHeight="1">
      <c r="B4618" s="103"/>
      <c r="C4618" s="103"/>
      <c r="D4618" s="103"/>
      <c r="E4618" s="103"/>
      <c r="F4618" s="409" t="s">
        <v>585</v>
      </c>
      <c r="G4618" s="409"/>
      <c r="H4618" s="101">
        <v>65.489999999999995</v>
      </c>
    </row>
    <row r="4619" spans="1:8">
      <c r="B4619" s="142"/>
      <c r="C4619" s="142"/>
      <c r="D4619" s="142"/>
      <c r="E4619" s="142"/>
      <c r="F4619" s="410"/>
      <c r="G4619" s="410"/>
      <c r="H4619" s="410"/>
    </row>
    <row r="4620" spans="1:8" s="245" customFormat="1" ht="12.75" customHeight="1">
      <c r="A4620" s="179" t="s">
        <v>570</v>
      </c>
      <c r="B4620" s="179">
        <f>VLOOKUP(A4620,ORÇAMENTO!$A$15:$F$743,2,FALSE)</f>
        <v>97330</v>
      </c>
      <c r="C4620" s="276" t="str">
        <f>VLOOKUP(B4620,ORÇAMENTO!$B$15:$F$743,2,FALSE)</f>
        <v>TUBO EM COBRE FLEXÍVEL, DN 5/8", COM ISOLAMENTO, INSTALADO EM RAMAL DE ALIMENTAÇÃO DE AR CONDICIONADO COM CONDENSADORA INDIVIDUAL - FORNECIMENTO E INSTALAÇÃO. AF_12/2015 (INCLSO CONEXÕES)</v>
      </c>
      <c r="D4620" s="277"/>
      <c r="E4620" s="277"/>
      <c r="F4620" s="277"/>
      <c r="G4620" s="278"/>
      <c r="H4620" s="121" t="str">
        <f>VLOOKUP(B4620,ORÇAMENTO!$B$15:$F$743,4,FALSE)</f>
        <v>M</v>
      </c>
    </row>
    <row r="4621" spans="1:8">
      <c r="B4621" s="407" t="s">
        <v>820</v>
      </c>
      <c r="C4621" s="407"/>
      <c r="D4621" s="102" t="s">
        <v>806</v>
      </c>
      <c r="E4621" s="102" t="s">
        <v>807</v>
      </c>
      <c r="F4621" s="102" t="s">
        <v>808</v>
      </c>
      <c r="G4621" s="102" t="s">
        <v>809</v>
      </c>
      <c r="H4621" s="102" t="s">
        <v>810</v>
      </c>
    </row>
    <row r="4622" spans="1:8" ht="38.25">
      <c r="B4622" s="116" t="s">
        <v>2853</v>
      </c>
      <c r="C4622" s="117" t="s">
        <v>2854</v>
      </c>
      <c r="D4622" s="116" t="s">
        <v>125</v>
      </c>
      <c r="E4622" s="116" t="s">
        <v>180</v>
      </c>
      <c r="F4622" s="118">
        <v>1.0210999999999999</v>
      </c>
      <c r="G4622" s="119">
        <v>14.25</v>
      </c>
      <c r="H4622" s="119">
        <v>14.55</v>
      </c>
    </row>
    <row r="4623" spans="1:8" ht="25.5">
      <c r="B4623" s="116" t="s">
        <v>2855</v>
      </c>
      <c r="C4623" s="117" t="s">
        <v>2856</v>
      </c>
      <c r="D4623" s="116" t="s">
        <v>125</v>
      </c>
      <c r="E4623" s="116" t="s">
        <v>180</v>
      </c>
      <c r="F4623" s="118">
        <v>1.0210999999999999</v>
      </c>
      <c r="G4623" s="119">
        <v>60.93</v>
      </c>
      <c r="H4623" s="119">
        <v>62.22</v>
      </c>
    </row>
    <row r="4624" spans="1:8">
      <c r="B4624" s="103"/>
      <c r="C4624" s="103"/>
      <c r="D4624" s="103"/>
      <c r="E4624" s="103"/>
      <c r="F4624" s="408" t="s">
        <v>831</v>
      </c>
      <c r="G4624" s="408"/>
      <c r="H4624" s="120">
        <v>76.77</v>
      </c>
    </row>
    <row r="4625" spans="1:8" ht="12.75" customHeight="1">
      <c r="B4625" s="407" t="s">
        <v>834</v>
      </c>
      <c r="C4625" s="407"/>
      <c r="D4625" s="102" t="s">
        <v>806</v>
      </c>
      <c r="E4625" s="102" t="s">
        <v>807</v>
      </c>
      <c r="F4625" s="102" t="s">
        <v>808</v>
      </c>
      <c r="G4625" s="102" t="s">
        <v>809</v>
      </c>
      <c r="H4625" s="102" t="s">
        <v>810</v>
      </c>
    </row>
    <row r="4626" spans="1:8">
      <c r="B4626" s="116" t="s">
        <v>2116</v>
      </c>
      <c r="C4626" s="117" t="s">
        <v>838</v>
      </c>
      <c r="D4626" s="116" t="s">
        <v>125</v>
      </c>
      <c r="E4626" s="116" t="s">
        <v>127</v>
      </c>
      <c r="F4626" s="118">
        <v>6.4000000000000001E-2</v>
      </c>
      <c r="G4626" s="119">
        <v>23.63</v>
      </c>
      <c r="H4626" s="119">
        <v>1.51</v>
      </c>
    </row>
    <row r="4627" spans="1:8">
      <c r="B4627" s="116" t="s">
        <v>2117</v>
      </c>
      <c r="C4627" s="117" t="s">
        <v>839</v>
      </c>
      <c r="D4627" s="116" t="s">
        <v>125</v>
      </c>
      <c r="E4627" s="116" t="s">
        <v>127</v>
      </c>
      <c r="F4627" s="118">
        <v>6.4000000000000001E-2</v>
      </c>
      <c r="G4627" s="119">
        <v>30.33</v>
      </c>
      <c r="H4627" s="119">
        <v>1.94</v>
      </c>
    </row>
    <row r="4628" spans="1:8" ht="12.75" customHeight="1">
      <c r="B4628" s="103"/>
      <c r="C4628" s="103"/>
      <c r="D4628" s="103"/>
      <c r="E4628" s="103"/>
      <c r="F4628" s="408" t="s">
        <v>837</v>
      </c>
      <c r="G4628" s="408"/>
      <c r="H4628" s="120">
        <v>3.45</v>
      </c>
    </row>
    <row r="4629" spans="1:8" ht="12.75" customHeight="1">
      <c r="B4629" s="103"/>
      <c r="C4629" s="103"/>
      <c r="D4629" s="103"/>
      <c r="E4629" s="103"/>
      <c r="F4629" s="409" t="s">
        <v>585</v>
      </c>
      <c r="G4629" s="409"/>
      <c r="H4629" s="101">
        <v>80.209999999999994</v>
      </c>
    </row>
    <row r="4630" spans="1:8">
      <c r="B4630" s="142"/>
      <c r="C4630" s="142"/>
      <c r="D4630" s="142"/>
      <c r="E4630" s="142"/>
      <c r="F4630" s="410"/>
      <c r="G4630" s="410"/>
      <c r="H4630" s="410"/>
    </row>
    <row r="4631" spans="1:8">
      <c r="B4631" s="142"/>
      <c r="C4631" s="142"/>
      <c r="D4631" s="142"/>
      <c r="E4631" s="142"/>
      <c r="F4631" s="410"/>
      <c r="G4631" s="410"/>
      <c r="H4631" s="410"/>
    </row>
    <row r="4632" spans="1:8" s="245" customFormat="1" ht="12.75" customHeight="1">
      <c r="A4632" s="179" t="s">
        <v>1099</v>
      </c>
      <c r="B4632" s="179">
        <f>VLOOKUP(A4632,ORÇAMENTO!$A$15:$F$743,2,FALSE)</f>
        <v>102609</v>
      </c>
      <c r="C4632" s="276" t="str">
        <f>VLOOKUP(B4632,ORÇAMENTO!$B$15:$F$743,2,FALSE)</f>
        <v>CAIXA D´ÁGUA EM POLIETILENO, 2000 LITROS - FORNECIMENTO E INSTALAÇÃO. AF_06/2021</v>
      </c>
      <c r="D4632" s="277"/>
      <c r="E4632" s="277"/>
      <c r="F4632" s="277"/>
      <c r="G4632" s="278"/>
      <c r="H4632" s="121" t="str">
        <f>VLOOKUP(B4632,ORÇAMENTO!$B$15:$F$743,4,FALSE)</f>
        <v>UN</v>
      </c>
    </row>
    <row r="4633" spans="1:8">
      <c r="B4633" s="407" t="s">
        <v>820</v>
      </c>
      <c r="C4633" s="407"/>
      <c r="D4633" s="102" t="s">
        <v>806</v>
      </c>
      <c r="E4633" s="102" t="s">
        <v>807</v>
      </c>
      <c r="F4633" s="102" t="s">
        <v>808</v>
      </c>
      <c r="G4633" s="102" t="s">
        <v>809</v>
      </c>
      <c r="H4633" s="102" t="s">
        <v>810</v>
      </c>
    </row>
    <row r="4634" spans="1:8">
      <c r="B4634" s="116" t="s">
        <v>2684</v>
      </c>
      <c r="C4634" s="117" t="s">
        <v>2685</v>
      </c>
      <c r="D4634" s="116" t="s">
        <v>125</v>
      </c>
      <c r="E4634" s="116" t="s">
        <v>150</v>
      </c>
      <c r="F4634" s="118">
        <v>1</v>
      </c>
      <c r="G4634" s="119">
        <v>1123.23</v>
      </c>
      <c r="H4634" s="119">
        <v>1123.23</v>
      </c>
    </row>
    <row r="4635" spans="1:8">
      <c r="B4635" s="103"/>
      <c r="C4635" s="103"/>
      <c r="D4635" s="103"/>
      <c r="E4635" s="103"/>
      <c r="F4635" s="408" t="s">
        <v>831</v>
      </c>
      <c r="G4635" s="408"/>
      <c r="H4635" s="120">
        <v>1123.23</v>
      </c>
    </row>
    <row r="4636" spans="1:8" ht="12.75" customHeight="1">
      <c r="B4636" s="407" t="s">
        <v>834</v>
      </c>
      <c r="C4636" s="407"/>
      <c r="D4636" s="102" t="s">
        <v>806</v>
      </c>
      <c r="E4636" s="102" t="s">
        <v>807</v>
      </c>
      <c r="F4636" s="102" t="s">
        <v>808</v>
      </c>
      <c r="G4636" s="102" t="s">
        <v>809</v>
      </c>
      <c r="H4636" s="102" t="s">
        <v>810</v>
      </c>
    </row>
    <row r="4637" spans="1:8">
      <c r="B4637" s="116" t="s">
        <v>2116</v>
      </c>
      <c r="C4637" s="117" t="s">
        <v>838</v>
      </c>
      <c r="D4637" s="116" t="s">
        <v>125</v>
      </c>
      <c r="E4637" s="116" t="s">
        <v>127</v>
      </c>
      <c r="F4637" s="118">
        <v>0.26860000000000001</v>
      </c>
      <c r="G4637" s="119">
        <v>23.63</v>
      </c>
      <c r="H4637" s="119">
        <v>6.35</v>
      </c>
    </row>
    <row r="4638" spans="1:8">
      <c r="B4638" s="116" t="s">
        <v>2117</v>
      </c>
      <c r="C4638" s="117" t="s">
        <v>839</v>
      </c>
      <c r="D4638" s="116" t="s">
        <v>125</v>
      </c>
      <c r="E4638" s="116" t="s">
        <v>127</v>
      </c>
      <c r="F4638" s="118">
        <v>0.26860000000000001</v>
      </c>
      <c r="G4638" s="119">
        <v>30.33</v>
      </c>
      <c r="H4638" s="119">
        <v>8.15</v>
      </c>
    </row>
    <row r="4639" spans="1:8" ht="12.75" customHeight="1">
      <c r="B4639" s="103"/>
      <c r="C4639" s="103"/>
      <c r="D4639" s="103"/>
      <c r="E4639" s="103"/>
      <c r="F4639" s="408" t="s">
        <v>837</v>
      </c>
      <c r="G4639" s="408"/>
      <c r="H4639" s="120">
        <v>14.5</v>
      </c>
    </row>
    <row r="4640" spans="1:8" ht="12.75" customHeight="1">
      <c r="B4640" s="103"/>
      <c r="C4640" s="103"/>
      <c r="D4640" s="103"/>
      <c r="E4640" s="103"/>
      <c r="F4640" s="409" t="s">
        <v>585</v>
      </c>
      <c r="G4640" s="409"/>
      <c r="H4640" s="101">
        <v>1137.71</v>
      </c>
    </row>
    <row r="4641" spans="1:8">
      <c r="B4641" s="142"/>
      <c r="C4641" s="142"/>
      <c r="D4641" s="142"/>
      <c r="E4641" s="142"/>
      <c r="F4641" s="410"/>
      <c r="G4641" s="410"/>
      <c r="H4641" s="410"/>
    </row>
    <row r="4642" spans="1:8" s="245" customFormat="1" ht="12.75" customHeight="1">
      <c r="A4642" s="179" t="s">
        <v>1103</v>
      </c>
      <c r="B4642" s="179">
        <f>VLOOKUP(A4642,ORÇAMENTO!$A$15:$F$743,2,FALSE)</f>
        <v>92655</v>
      </c>
      <c r="C4642" s="276" t="str">
        <f>VLOOKUP(B4642,ORÇAMENTO!$B$15:$F$743,2,FALSE)</f>
        <v>TUBO DE AÇO GALVANIZADO COM COSTURA, CLASSE MÉDIA, CONEXÃO ROSQUEADA, DN 65 (2 1/2") - FORNECIMENTO E INSTALAÇÃO. AF_10/2020</v>
      </c>
      <c r="D4642" s="277"/>
      <c r="E4642" s="277"/>
      <c r="F4642" s="277"/>
      <c r="G4642" s="278"/>
      <c r="H4642" s="121" t="str">
        <f>VLOOKUP(B4642,ORÇAMENTO!$B$15:$F$743,4,FALSE)</f>
        <v>M</v>
      </c>
    </row>
    <row r="4643" spans="1:8">
      <c r="B4643" s="407" t="s">
        <v>820</v>
      </c>
      <c r="C4643" s="407"/>
      <c r="D4643" s="102" t="s">
        <v>806</v>
      </c>
      <c r="E4643" s="102" t="s">
        <v>807</v>
      </c>
      <c r="F4643" s="102" t="s">
        <v>808</v>
      </c>
      <c r="G4643" s="102" t="s">
        <v>809</v>
      </c>
      <c r="H4643" s="102" t="s">
        <v>810</v>
      </c>
    </row>
    <row r="4644" spans="1:8" ht="25.5">
      <c r="B4644" s="116" t="s">
        <v>2857</v>
      </c>
      <c r="C4644" s="117" t="s">
        <v>2858</v>
      </c>
      <c r="D4644" s="116" t="s">
        <v>125</v>
      </c>
      <c r="E4644" s="116" t="s">
        <v>180</v>
      </c>
      <c r="F4644" s="118">
        <v>1.0389999999999999</v>
      </c>
      <c r="G4644" s="119">
        <v>93.33</v>
      </c>
      <c r="H4644" s="119">
        <v>96.97</v>
      </c>
    </row>
    <row r="4645" spans="1:8">
      <c r="B4645" s="103"/>
      <c r="C4645" s="103"/>
      <c r="D4645" s="103"/>
      <c r="E4645" s="103"/>
      <c r="F4645" s="408" t="s">
        <v>831</v>
      </c>
      <c r="G4645" s="408"/>
      <c r="H4645" s="120">
        <v>96.97</v>
      </c>
    </row>
    <row r="4646" spans="1:8" ht="12.75" customHeight="1">
      <c r="B4646" s="407" t="s">
        <v>834</v>
      </c>
      <c r="C4646" s="407"/>
      <c r="D4646" s="102" t="s">
        <v>806</v>
      </c>
      <c r="E4646" s="102" t="s">
        <v>807</v>
      </c>
      <c r="F4646" s="102" t="s">
        <v>808</v>
      </c>
      <c r="G4646" s="102" t="s">
        <v>809</v>
      </c>
      <c r="H4646" s="102" t="s">
        <v>810</v>
      </c>
    </row>
    <row r="4647" spans="1:8">
      <c r="B4647" s="116" t="s">
        <v>2116</v>
      </c>
      <c r="C4647" s="117" t="s">
        <v>838</v>
      </c>
      <c r="D4647" s="116" t="s">
        <v>125</v>
      </c>
      <c r="E4647" s="116" t="s">
        <v>127</v>
      </c>
      <c r="F4647" s="118">
        <v>0.34499999999999997</v>
      </c>
      <c r="G4647" s="119">
        <v>23.63</v>
      </c>
      <c r="H4647" s="119">
        <v>8.15</v>
      </c>
    </row>
    <row r="4648" spans="1:8">
      <c r="B4648" s="116" t="s">
        <v>2117</v>
      </c>
      <c r="C4648" s="117" t="s">
        <v>839</v>
      </c>
      <c r="D4648" s="116" t="s">
        <v>125</v>
      </c>
      <c r="E4648" s="116" t="s">
        <v>127</v>
      </c>
      <c r="F4648" s="118">
        <v>0.34499999999999997</v>
      </c>
      <c r="G4648" s="119">
        <v>30.33</v>
      </c>
      <c r="H4648" s="119">
        <v>10.46</v>
      </c>
    </row>
    <row r="4649" spans="1:8" ht="12.75" customHeight="1">
      <c r="B4649" s="103"/>
      <c r="C4649" s="103"/>
      <c r="D4649" s="103"/>
      <c r="E4649" s="103"/>
      <c r="F4649" s="408" t="s">
        <v>837</v>
      </c>
      <c r="G4649" s="408"/>
      <c r="H4649" s="120">
        <v>18.61</v>
      </c>
    </row>
    <row r="4650" spans="1:8" ht="12.75" customHeight="1">
      <c r="B4650" s="103"/>
      <c r="C4650" s="103"/>
      <c r="D4650" s="103"/>
      <c r="E4650" s="103"/>
      <c r="F4650" s="409" t="s">
        <v>585</v>
      </c>
      <c r="G4650" s="409"/>
      <c r="H4650" s="101">
        <v>115.57</v>
      </c>
    </row>
    <row r="4651" spans="1:8">
      <c r="B4651" s="142"/>
      <c r="C4651" s="142"/>
      <c r="D4651" s="142"/>
      <c r="E4651" s="142"/>
      <c r="F4651" s="410"/>
      <c r="G4651" s="410"/>
      <c r="H4651" s="410"/>
    </row>
    <row r="4652" spans="1:8" s="245" customFormat="1" ht="12.75" customHeight="1">
      <c r="A4652" s="179" t="s">
        <v>1105</v>
      </c>
      <c r="B4652" s="179">
        <f>VLOOKUP(A4652,ORÇAMENTO!$A$15:$F$743,2,FALSE)</f>
        <v>97535</v>
      </c>
      <c r="C4652" s="276" t="str">
        <f>VLOOKUP(B4652,ORÇAMENTO!$B$15:$F$743,2,FALSE)</f>
        <v>TUBO DE AÇO GALVANIZADO COM COSTURA, CLASSE MÉDIA, CONEXÃO ROSQUEADA, DN 25 (1") - FORNECIMENTO E INSTALAÇÃO. AF_10/2020</v>
      </c>
      <c r="D4652" s="277"/>
      <c r="E4652" s="277"/>
      <c r="F4652" s="277"/>
      <c r="G4652" s="278"/>
      <c r="H4652" s="121" t="str">
        <f>VLOOKUP(B4652,ORÇAMENTO!$B$15:$F$743,4,FALSE)</f>
        <v>M</v>
      </c>
    </row>
    <row r="4653" spans="1:8">
      <c r="B4653" s="407" t="s">
        <v>820</v>
      </c>
      <c r="C4653" s="407"/>
      <c r="D4653" s="102" t="s">
        <v>806</v>
      </c>
      <c r="E4653" s="102" t="s">
        <v>807</v>
      </c>
      <c r="F4653" s="102" t="s">
        <v>808</v>
      </c>
      <c r="G4653" s="102" t="s">
        <v>809</v>
      </c>
      <c r="H4653" s="102" t="s">
        <v>810</v>
      </c>
    </row>
    <row r="4654" spans="1:8" ht="25.5">
      <c r="B4654" s="116" t="s">
        <v>2859</v>
      </c>
      <c r="C4654" s="117" t="s">
        <v>2860</v>
      </c>
      <c r="D4654" s="116" t="s">
        <v>125</v>
      </c>
      <c r="E4654" s="116" t="s">
        <v>180</v>
      </c>
      <c r="F4654" s="118">
        <v>1.0389999999999999</v>
      </c>
      <c r="G4654" s="119">
        <v>35.6</v>
      </c>
      <c r="H4654" s="119">
        <v>36.99</v>
      </c>
    </row>
    <row r="4655" spans="1:8">
      <c r="B4655" s="103"/>
      <c r="C4655" s="103"/>
      <c r="D4655" s="103"/>
      <c r="E4655" s="103"/>
      <c r="F4655" s="408" t="s">
        <v>831</v>
      </c>
      <c r="G4655" s="408"/>
      <c r="H4655" s="120">
        <v>36.99</v>
      </c>
    </row>
    <row r="4656" spans="1:8" ht="12.75" customHeight="1">
      <c r="B4656" s="407" t="s">
        <v>834</v>
      </c>
      <c r="C4656" s="407"/>
      <c r="D4656" s="102" t="s">
        <v>806</v>
      </c>
      <c r="E4656" s="102" t="s">
        <v>807</v>
      </c>
      <c r="F4656" s="102" t="s">
        <v>808</v>
      </c>
      <c r="G4656" s="102" t="s">
        <v>809</v>
      </c>
      <c r="H4656" s="102" t="s">
        <v>810</v>
      </c>
    </row>
    <row r="4657" spans="1:8">
      <c r="B4657" s="116" t="s">
        <v>2116</v>
      </c>
      <c r="C4657" s="117" t="s">
        <v>838</v>
      </c>
      <c r="D4657" s="116" t="s">
        <v>125</v>
      </c>
      <c r="E4657" s="116" t="s">
        <v>127</v>
      </c>
      <c r="F4657" s="118">
        <v>0.26</v>
      </c>
      <c r="G4657" s="119">
        <v>23.63</v>
      </c>
      <c r="H4657" s="119">
        <v>6.14</v>
      </c>
    </row>
    <row r="4658" spans="1:8">
      <c r="B4658" s="116" t="s">
        <v>2117</v>
      </c>
      <c r="C4658" s="117" t="s">
        <v>839</v>
      </c>
      <c r="D4658" s="116" t="s">
        <v>125</v>
      </c>
      <c r="E4658" s="116" t="s">
        <v>127</v>
      </c>
      <c r="F4658" s="118">
        <v>0.26</v>
      </c>
      <c r="G4658" s="119">
        <v>30.33</v>
      </c>
      <c r="H4658" s="119">
        <v>7.89</v>
      </c>
    </row>
    <row r="4659" spans="1:8" ht="12.75" customHeight="1">
      <c r="B4659" s="103"/>
      <c r="C4659" s="103"/>
      <c r="D4659" s="103"/>
      <c r="E4659" s="103"/>
      <c r="F4659" s="408" t="s">
        <v>837</v>
      </c>
      <c r="G4659" s="408"/>
      <c r="H4659" s="120">
        <v>14.03</v>
      </c>
    </row>
    <row r="4660" spans="1:8" ht="12.75" customHeight="1">
      <c r="B4660" s="103"/>
      <c r="C4660" s="103"/>
      <c r="D4660" s="103"/>
      <c r="E4660" s="103"/>
      <c r="F4660" s="409" t="s">
        <v>585</v>
      </c>
      <c r="G4660" s="409"/>
      <c r="H4660" s="101">
        <v>51</v>
      </c>
    </row>
    <row r="4661" spans="1:8">
      <c r="B4661" s="103"/>
      <c r="C4661" s="103"/>
      <c r="D4661" s="103"/>
      <c r="E4661" s="103"/>
      <c r="F4661" s="418"/>
      <c r="G4661" s="418"/>
      <c r="H4661" s="418"/>
    </row>
    <row r="4662" spans="1:8" s="245" customFormat="1" ht="12.75" customHeight="1">
      <c r="A4662" s="179" t="s">
        <v>1107</v>
      </c>
      <c r="B4662" s="179">
        <f>VLOOKUP(A4662,ORÇAMENTO!$A$15:$F$743,2,FALSE)</f>
        <v>92656</v>
      </c>
      <c r="C4662" s="276" t="str">
        <f>VLOOKUP(B4662,ORÇAMENTO!$B$15:$F$743,2,FALSE)</f>
        <v>TUBO DE AÇO GALVANIZADO COM COSTURA, CLASSE MÉDIA, CONEXÃO ROSQUEADA, DN 75 (3") - FORNECIMENTO E INSTALAÇÃO. AF_10/2020</v>
      </c>
      <c r="D4662" s="277"/>
      <c r="E4662" s="277"/>
      <c r="F4662" s="277"/>
      <c r="G4662" s="278"/>
      <c r="H4662" s="121" t="str">
        <f>VLOOKUP(B4662,ORÇAMENTO!$B$15:$F$743,4,FALSE)</f>
        <v>M</v>
      </c>
    </row>
    <row r="4663" spans="1:8">
      <c r="B4663" s="407" t="s">
        <v>820</v>
      </c>
      <c r="C4663" s="407"/>
      <c r="D4663" s="102" t="s">
        <v>806</v>
      </c>
      <c r="E4663" s="102" t="s">
        <v>807</v>
      </c>
      <c r="F4663" s="102" t="s">
        <v>808</v>
      </c>
      <c r="G4663" s="102" t="s">
        <v>809</v>
      </c>
      <c r="H4663" s="102" t="s">
        <v>810</v>
      </c>
    </row>
    <row r="4664" spans="1:8" ht="25.5">
      <c r="B4664" s="116" t="s">
        <v>2861</v>
      </c>
      <c r="C4664" s="117" t="s">
        <v>2862</v>
      </c>
      <c r="D4664" s="116" t="s">
        <v>125</v>
      </c>
      <c r="E4664" s="116" t="s">
        <v>180</v>
      </c>
      <c r="F4664" s="118">
        <v>1.0389999999999999</v>
      </c>
      <c r="G4664" s="119">
        <v>125.6</v>
      </c>
      <c r="H4664" s="119">
        <v>130.5</v>
      </c>
    </row>
    <row r="4665" spans="1:8">
      <c r="B4665" s="103"/>
      <c r="C4665" s="103"/>
      <c r="D4665" s="103"/>
      <c r="E4665" s="103"/>
      <c r="F4665" s="408" t="s">
        <v>831</v>
      </c>
      <c r="G4665" s="408"/>
      <c r="H4665" s="120">
        <v>130.5</v>
      </c>
    </row>
    <row r="4666" spans="1:8" ht="12.75" customHeight="1">
      <c r="B4666" s="407" t="s">
        <v>834</v>
      </c>
      <c r="C4666" s="407"/>
      <c r="D4666" s="102" t="s">
        <v>806</v>
      </c>
      <c r="E4666" s="102" t="s">
        <v>807</v>
      </c>
      <c r="F4666" s="102" t="s">
        <v>808</v>
      </c>
      <c r="G4666" s="102" t="s">
        <v>809</v>
      </c>
      <c r="H4666" s="102" t="s">
        <v>810</v>
      </c>
    </row>
    <row r="4667" spans="1:8">
      <c r="B4667" s="116" t="s">
        <v>2116</v>
      </c>
      <c r="C4667" s="117" t="s">
        <v>838</v>
      </c>
      <c r="D4667" s="116" t="s">
        <v>125</v>
      </c>
      <c r="E4667" s="116" t="s">
        <v>127</v>
      </c>
      <c r="F4667" s="118">
        <v>0.376</v>
      </c>
      <c r="G4667" s="119">
        <v>23.63</v>
      </c>
      <c r="H4667" s="119">
        <v>8.8800000000000008</v>
      </c>
    </row>
    <row r="4668" spans="1:8">
      <c r="B4668" s="116" t="s">
        <v>2117</v>
      </c>
      <c r="C4668" s="117" t="s">
        <v>839</v>
      </c>
      <c r="D4668" s="116" t="s">
        <v>125</v>
      </c>
      <c r="E4668" s="116" t="s">
        <v>127</v>
      </c>
      <c r="F4668" s="118">
        <v>0.376</v>
      </c>
      <c r="G4668" s="119">
        <v>30.33</v>
      </c>
      <c r="H4668" s="119">
        <v>11.4</v>
      </c>
    </row>
    <row r="4669" spans="1:8" ht="12.75" customHeight="1">
      <c r="B4669" s="103"/>
      <c r="C4669" s="103"/>
      <c r="D4669" s="103"/>
      <c r="E4669" s="103"/>
      <c r="F4669" s="408" t="s">
        <v>837</v>
      </c>
      <c r="G4669" s="408"/>
      <c r="H4669" s="120">
        <v>20.28</v>
      </c>
    </row>
    <row r="4670" spans="1:8" ht="12.75" customHeight="1">
      <c r="B4670" s="103"/>
      <c r="C4670" s="103"/>
      <c r="D4670" s="103"/>
      <c r="E4670" s="103"/>
      <c r="F4670" s="409" t="s">
        <v>585</v>
      </c>
      <c r="G4670" s="409"/>
      <c r="H4670" s="101">
        <v>150.77000000000001</v>
      </c>
    </row>
    <row r="4671" spans="1:8">
      <c r="B4671" s="142"/>
      <c r="C4671" s="142"/>
      <c r="D4671" s="142"/>
      <c r="E4671" s="142"/>
      <c r="F4671" s="410"/>
      <c r="G4671" s="410"/>
      <c r="H4671" s="410"/>
    </row>
    <row r="4672" spans="1:8" s="245" customFormat="1" ht="12.75" customHeight="1">
      <c r="A4672" s="179" t="s">
        <v>1108</v>
      </c>
      <c r="B4672" s="179">
        <f>VLOOKUP(A4672,ORÇAMENTO!$A$15:$F$743,2,FALSE)</f>
        <v>91185</v>
      </c>
      <c r="C4672" s="276" t="str">
        <f>VLOOKUP(B4672,ORÇAMENTO!$B$15:$F$743,2,FALSE)</f>
        <v>FIXAÇÃO DE TUBOS HORIZONTAIS OU VERTICAIS DE AÇO, DIÂMETROS MENORES OU IGUAIS A 40 MM, COM ABRAÇADEIRA METÁLICA FLEXÍVEL 18 MM</v>
      </c>
      <c r="D4672" s="277"/>
      <c r="E4672" s="277"/>
      <c r="F4672" s="277"/>
      <c r="G4672" s="278"/>
      <c r="H4672" s="121" t="str">
        <f>VLOOKUP(B4672,ORÇAMENTO!$B$15:$F$743,4,FALSE)</f>
        <v>M</v>
      </c>
    </row>
    <row r="4673" spans="1:8">
      <c r="B4673" s="407" t="s">
        <v>820</v>
      </c>
      <c r="C4673" s="407"/>
      <c r="D4673" s="102" t="s">
        <v>806</v>
      </c>
      <c r="E4673" s="102" t="s">
        <v>807</v>
      </c>
      <c r="F4673" s="102" t="s">
        <v>808</v>
      </c>
      <c r="G4673" s="102" t="s">
        <v>809</v>
      </c>
      <c r="H4673" s="102" t="s">
        <v>810</v>
      </c>
    </row>
    <row r="4674" spans="1:8" ht="25.5">
      <c r="B4674" s="116" t="s">
        <v>2863</v>
      </c>
      <c r="C4674" s="117" t="s">
        <v>2864</v>
      </c>
      <c r="D4674" s="116" t="s">
        <v>125</v>
      </c>
      <c r="E4674" s="116" t="s">
        <v>150</v>
      </c>
      <c r="F4674" s="118">
        <v>3.75</v>
      </c>
      <c r="G4674" s="119">
        <v>0.67</v>
      </c>
      <c r="H4674" s="119">
        <v>2.5099999999999998</v>
      </c>
    </row>
    <row r="4675" spans="1:8">
      <c r="B4675" s="116" t="s">
        <v>2066</v>
      </c>
      <c r="C4675" s="117" t="s">
        <v>2067</v>
      </c>
      <c r="D4675" s="116" t="s">
        <v>125</v>
      </c>
      <c r="E4675" s="116" t="s">
        <v>150</v>
      </c>
      <c r="F4675" s="118">
        <v>1.49E-2</v>
      </c>
      <c r="G4675" s="119">
        <v>60.18</v>
      </c>
      <c r="H4675" s="119">
        <v>0.9</v>
      </c>
    </row>
    <row r="4676" spans="1:8" ht="12.75" customHeight="1">
      <c r="B4676" s="103"/>
      <c r="C4676" s="103"/>
      <c r="D4676" s="103"/>
      <c r="E4676" s="103"/>
      <c r="F4676" s="408" t="s">
        <v>831</v>
      </c>
      <c r="G4676" s="408"/>
      <c r="H4676" s="120">
        <v>3.41</v>
      </c>
    </row>
    <row r="4677" spans="1:8" ht="12.75" customHeight="1">
      <c r="B4677" s="407" t="s">
        <v>834</v>
      </c>
      <c r="C4677" s="407"/>
      <c r="D4677" s="102" t="s">
        <v>806</v>
      </c>
      <c r="E4677" s="102" t="s">
        <v>807</v>
      </c>
      <c r="F4677" s="102" t="s">
        <v>808</v>
      </c>
      <c r="G4677" s="102" t="s">
        <v>809</v>
      </c>
      <c r="H4677" s="102" t="s">
        <v>810</v>
      </c>
    </row>
    <row r="4678" spans="1:8">
      <c r="B4678" s="116" t="s">
        <v>2116</v>
      </c>
      <c r="C4678" s="117" t="s">
        <v>838</v>
      </c>
      <c r="D4678" s="116" t="s">
        <v>125</v>
      </c>
      <c r="E4678" s="116" t="s">
        <v>127</v>
      </c>
      <c r="F4678" s="118">
        <v>0.14860000000000001</v>
      </c>
      <c r="G4678" s="119">
        <v>23.63</v>
      </c>
      <c r="H4678" s="119">
        <v>3.51</v>
      </c>
    </row>
    <row r="4679" spans="1:8" ht="12.75" customHeight="1">
      <c r="B4679" s="116" t="s">
        <v>2117</v>
      </c>
      <c r="C4679" s="117" t="s">
        <v>839</v>
      </c>
      <c r="D4679" s="116" t="s">
        <v>125</v>
      </c>
      <c r="E4679" s="116" t="s">
        <v>127</v>
      </c>
      <c r="F4679" s="118">
        <v>0.65369999999999995</v>
      </c>
      <c r="G4679" s="119">
        <v>30.33</v>
      </c>
      <c r="H4679" s="119">
        <v>19.829999999999998</v>
      </c>
    </row>
    <row r="4680" spans="1:8" ht="12.75" customHeight="1">
      <c r="B4680" s="103"/>
      <c r="C4680" s="103"/>
      <c r="D4680" s="103"/>
      <c r="E4680" s="103"/>
      <c r="F4680" s="408" t="s">
        <v>837</v>
      </c>
      <c r="G4680" s="408"/>
      <c r="H4680" s="120">
        <v>23.34</v>
      </c>
    </row>
    <row r="4681" spans="1:8" ht="12.75" customHeight="1">
      <c r="B4681" s="103"/>
      <c r="C4681" s="103"/>
      <c r="D4681" s="103"/>
      <c r="E4681" s="103"/>
      <c r="F4681" s="409" t="s">
        <v>585</v>
      </c>
      <c r="G4681" s="409"/>
      <c r="H4681" s="101">
        <v>26.73</v>
      </c>
    </row>
    <row r="4682" spans="1:8">
      <c r="B4682" s="142"/>
      <c r="C4682" s="142"/>
      <c r="D4682" s="142"/>
      <c r="E4682" s="142"/>
      <c r="F4682" s="410"/>
      <c r="G4682" s="410"/>
      <c r="H4682" s="410"/>
    </row>
    <row r="4683" spans="1:8" s="245" customFormat="1" ht="12.75" customHeight="1">
      <c r="A4683" s="179" t="s">
        <v>1109</v>
      </c>
      <c r="B4683" s="179">
        <f>VLOOKUP(A4683,ORÇAMENTO!$A$15:$F$743,2,FALSE)</f>
        <v>91186</v>
      </c>
      <c r="C4683" s="276" t="str">
        <f>VLOOKUP(B4683,ORÇAMENTO!$B$15:$F$743,2,FALSE)</f>
        <v>FIXAÇÃO DE TUBOS HORIZONTAIS OU VERTICAIS DE AÇO, DIÂMETROS MAIORES QUE 40 MM E MENORES OU IGUAIS A 75 MM, COM ABRAÇADEIRA METÁLICA FLEXÍVEL 18 MM</v>
      </c>
      <c r="D4683" s="277"/>
      <c r="E4683" s="277"/>
      <c r="F4683" s="277"/>
      <c r="G4683" s="278"/>
      <c r="H4683" s="121" t="str">
        <f>VLOOKUP(B4683,ORÇAMENTO!$B$15:$F$743,4,FALSE)</f>
        <v>M</v>
      </c>
    </row>
    <row r="4684" spans="1:8">
      <c r="B4684" s="407" t="s">
        <v>820</v>
      </c>
      <c r="C4684" s="407"/>
      <c r="D4684" s="102" t="s">
        <v>806</v>
      </c>
      <c r="E4684" s="102" t="s">
        <v>807</v>
      </c>
      <c r="F4684" s="102" t="s">
        <v>808</v>
      </c>
      <c r="G4684" s="102" t="s">
        <v>809</v>
      </c>
      <c r="H4684" s="102" t="s">
        <v>810</v>
      </c>
    </row>
    <row r="4685" spans="1:8" ht="25.5">
      <c r="B4685" s="116" t="s">
        <v>2863</v>
      </c>
      <c r="C4685" s="117" t="s">
        <v>2864</v>
      </c>
      <c r="D4685" s="116" t="s">
        <v>125</v>
      </c>
      <c r="E4685" s="116" t="s">
        <v>150</v>
      </c>
      <c r="F4685" s="118">
        <v>3.5</v>
      </c>
      <c r="G4685" s="119">
        <v>0.67</v>
      </c>
      <c r="H4685" s="119">
        <v>2.35</v>
      </c>
    </row>
    <row r="4686" spans="1:8">
      <c r="B4686" s="116" t="s">
        <v>2066</v>
      </c>
      <c r="C4686" s="117" t="s">
        <v>2067</v>
      </c>
      <c r="D4686" s="116" t="s">
        <v>125</v>
      </c>
      <c r="E4686" s="116" t="s">
        <v>150</v>
      </c>
      <c r="F4686" s="118">
        <v>1.9400000000000001E-2</v>
      </c>
      <c r="G4686" s="119">
        <v>60.18</v>
      </c>
      <c r="H4686" s="119">
        <v>1.17</v>
      </c>
    </row>
    <row r="4687" spans="1:8">
      <c r="B4687" s="103"/>
      <c r="C4687" s="103"/>
      <c r="D4687" s="103"/>
      <c r="E4687" s="103"/>
      <c r="F4687" s="408" t="s">
        <v>831</v>
      </c>
      <c r="G4687" s="408"/>
      <c r="H4687" s="120">
        <v>3.52</v>
      </c>
    </row>
    <row r="4688" spans="1:8" ht="12.75" customHeight="1">
      <c r="B4688" s="407" t="s">
        <v>834</v>
      </c>
      <c r="C4688" s="407"/>
      <c r="D4688" s="102" t="s">
        <v>806</v>
      </c>
      <c r="E4688" s="102" t="s">
        <v>807</v>
      </c>
      <c r="F4688" s="102" t="s">
        <v>808</v>
      </c>
      <c r="G4688" s="102" t="s">
        <v>809</v>
      </c>
      <c r="H4688" s="102" t="s">
        <v>810</v>
      </c>
    </row>
    <row r="4689" spans="1:8">
      <c r="B4689" s="116" t="s">
        <v>2116</v>
      </c>
      <c r="C4689" s="117" t="s">
        <v>838</v>
      </c>
      <c r="D4689" s="116" t="s">
        <v>125</v>
      </c>
      <c r="E4689" s="116" t="s">
        <v>127</v>
      </c>
      <c r="F4689" s="118">
        <v>0.16520000000000001</v>
      </c>
      <c r="G4689" s="119">
        <v>23.63</v>
      </c>
      <c r="H4689" s="119">
        <v>3.9</v>
      </c>
    </row>
    <row r="4690" spans="1:8">
      <c r="B4690" s="116" t="s">
        <v>2117</v>
      </c>
      <c r="C4690" s="117" t="s">
        <v>839</v>
      </c>
      <c r="D4690" s="116" t="s">
        <v>125</v>
      </c>
      <c r="E4690" s="116" t="s">
        <v>127</v>
      </c>
      <c r="F4690" s="118">
        <v>0.72699999999999998</v>
      </c>
      <c r="G4690" s="119">
        <v>30.33</v>
      </c>
      <c r="H4690" s="119">
        <v>22.05</v>
      </c>
    </row>
    <row r="4691" spans="1:8" ht="12.75" customHeight="1">
      <c r="B4691" s="103"/>
      <c r="C4691" s="103"/>
      <c r="D4691" s="103"/>
      <c r="E4691" s="103"/>
      <c r="F4691" s="408" t="s">
        <v>837</v>
      </c>
      <c r="G4691" s="408"/>
      <c r="H4691" s="120">
        <v>25.95</v>
      </c>
    </row>
    <row r="4692" spans="1:8" ht="12.75" customHeight="1">
      <c r="B4692" s="103"/>
      <c r="C4692" s="103"/>
      <c r="D4692" s="103"/>
      <c r="E4692" s="103"/>
      <c r="F4692" s="409" t="s">
        <v>585</v>
      </c>
      <c r="G4692" s="409"/>
      <c r="H4692" s="101">
        <v>29.44</v>
      </c>
    </row>
    <row r="4693" spans="1:8">
      <c r="B4693" s="142"/>
      <c r="C4693" s="142"/>
      <c r="D4693" s="142"/>
      <c r="E4693" s="142"/>
      <c r="F4693" s="410"/>
      <c r="G4693" s="410"/>
      <c r="H4693" s="410"/>
    </row>
    <row r="4694" spans="1:8" s="245" customFormat="1" ht="12.75" customHeight="1">
      <c r="A4694" s="179" t="s">
        <v>1647</v>
      </c>
      <c r="B4694" s="179">
        <f>VLOOKUP(A4694,ORÇAMENTO!$A$15:$F$743,2,FALSE)</f>
        <v>92678</v>
      </c>
      <c r="C4694" s="276" t="str">
        <f>VLOOKUP(B4694,ORÇAMENTO!$B$15:$F$743,2,FALSE)</f>
        <v>JOELHO 90 GRAUS, EM FERRO GALVANIZADO, CONEXÃO ROSQUEADA, DN 65 (2 1/2") - FORNECIMENTO E INSTALAÇÃO. AF_10/2020</v>
      </c>
      <c r="D4694" s="277"/>
      <c r="E4694" s="277"/>
      <c r="F4694" s="277"/>
      <c r="G4694" s="278"/>
      <c r="H4694" s="121" t="str">
        <f>VLOOKUP(B4694,ORÇAMENTO!$B$15:$F$743,4,FALSE)</f>
        <v>UN</v>
      </c>
    </row>
    <row r="4695" spans="1:8">
      <c r="B4695" s="407" t="s">
        <v>820</v>
      </c>
      <c r="C4695" s="407"/>
      <c r="D4695" s="102" t="s">
        <v>806</v>
      </c>
      <c r="E4695" s="102" t="s">
        <v>807</v>
      </c>
      <c r="F4695" s="102" t="s">
        <v>808</v>
      </c>
      <c r="G4695" s="102" t="s">
        <v>809</v>
      </c>
      <c r="H4695" s="102" t="s">
        <v>810</v>
      </c>
    </row>
    <row r="4696" spans="1:8">
      <c r="B4696" s="116" t="s">
        <v>2865</v>
      </c>
      <c r="C4696" s="117" t="s">
        <v>2866</v>
      </c>
      <c r="D4696" s="116" t="s">
        <v>125</v>
      </c>
      <c r="E4696" s="116" t="s">
        <v>150</v>
      </c>
      <c r="F4696" s="118">
        <v>1</v>
      </c>
      <c r="G4696" s="119">
        <v>101.37</v>
      </c>
      <c r="H4696" s="119">
        <v>101.37</v>
      </c>
    </row>
    <row r="4697" spans="1:8">
      <c r="B4697" s="116" t="s">
        <v>2104</v>
      </c>
      <c r="C4697" s="117" t="s">
        <v>2105</v>
      </c>
      <c r="D4697" s="116" t="s">
        <v>125</v>
      </c>
      <c r="E4697" s="116" t="s">
        <v>150</v>
      </c>
      <c r="F4697" s="118">
        <v>0.03</v>
      </c>
      <c r="G4697" s="119">
        <v>14.38</v>
      </c>
      <c r="H4697" s="119">
        <v>0.43</v>
      </c>
    </row>
    <row r="4698" spans="1:8">
      <c r="B4698" s="116" t="s">
        <v>1508</v>
      </c>
      <c r="C4698" s="117" t="s">
        <v>1509</v>
      </c>
      <c r="D4698" s="116" t="s">
        <v>125</v>
      </c>
      <c r="E4698" s="116" t="s">
        <v>113</v>
      </c>
      <c r="F4698" s="118">
        <v>7.0000000000000001E-3</v>
      </c>
      <c r="G4698" s="119">
        <v>47.91</v>
      </c>
      <c r="H4698" s="119">
        <v>0.34</v>
      </c>
    </row>
    <row r="4699" spans="1:8">
      <c r="B4699" s="103"/>
      <c r="C4699" s="103"/>
      <c r="D4699" s="103"/>
      <c r="E4699" s="103"/>
      <c r="F4699" s="408" t="s">
        <v>831</v>
      </c>
      <c r="G4699" s="408"/>
      <c r="H4699" s="120">
        <v>102.14</v>
      </c>
    </row>
    <row r="4700" spans="1:8" ht="12.75" customHeight="1">
      <c r="B4700" s="407" t="s">
        <v>834</v>
      </c>
      <c r="C4700" s="407"/>
      <c r="D4700" s="102" t="s">
        <v>806</v>
      </c>
      <c r="E4700" s="102" t="s">
        <v>807</v>
      </c>
      <c r="F4700" s="102" t="s">
        <v>808</v>
      </c>
      <c r="G4700" s="102" t="s">
        <v>809</v>
      </c>
      <c r="H4700" s="102" t="s">
        <v>810</v>
      </c>
    </row>
    <row r="4701" spans="1:8">
      <c r="B4701" s="116" t="s">
        <v>2116</v>
      </c>
      <c r="C4701" s="117" t="s">
        <v>838</v>
      </c>
      <c r="D4701" s="116" t="s">
        <v>125</v>
      </c>
      <c r="E4701" s="116" t="s">
        <v>127</v>
      </c>
      <c r="F4701" s="118">
        <v>0.59799999999999998</v>
      </c>
      <c r="G4701" s="119">
        <v>23.63</v>
      </c>
      <c r="H4701" s="119">
        <v>14.13</v>
      </c>
    </row>
    <row r="4702" spans="1:8">
      <c r="B4702" s="116" t="s">
        <v>2117</v>
      </c>
      <c r="C4702" s="117" t="s">
        <v>839</v>
      </c>
      <c r="D4702" s="116" t="s">
        <v>125</v>
      </c>
      <c r="E4702" s="116" t="s">
        <v>127</v>
      </c>
      <c r="F4702" s="118">
        <v>0.59799999999999998</v>
      </c>
      <c r="G4702" s="119">
        <v>30.33</v>
      </c>
      <c r="H4702" s="119">
        <v>18.14</v>
      </c>
    </row>
    <row r="4703" spans="1:8" ht="12.75" customHeight="1">
      <c r="B4703" s="103"/>
      <c r="C4703" s="103"/>
      <c r="D4703" s="103"/>
      <c r="E4703" s="103"/>
      <c r="F4703" s="408" t="s">
        <v>837</v>
      </c>
      <c r="G4703" s="408"/>
      <c r="H4703" s="120">
        <v>32.270000000000003</v>
      </c>
    </row>
    <row r="4704" spans="1:8" ht="12.75" customHeight="1">
      <c r="B4704" s="103"/>
      <c r="C4704" s="103"/>
      <c r="D4704" s="103"/>
      <c r="E4704" s="103"/>
      <c r="F4704" s="409" t="s">
        <v>585</v>
      </c>
      <c r="G4704" s="409"/>
      <c r="H4704" s="101">
        <v>134.38999999999999</v>
      </c>
    </row>
    <row r="4705" spans="1:8">
      <c r="B4705" s="142"/>
      <c r="C4705" s="142"/>
      <c r="D4705" s="142"/>
      <c r="E4705" s="142"/>
      <c r="F4705" s="410"/>
      <c r="G4705" s="410"/>
      <c r="H4705" s="410"/>
    </row>
    <row r="4706" spans="1:8" s="245" customFormat="1" ht="12.75" customHeight="1">
      <c r="A4706" s="179" t="s">
        <v>1649</v>
      </c>
      <c r="B4706" s="179">
        <f>VLOOKUP(A4706,ORÇAMENTO!$A$15:$F$743,2,FALSE)</f>
        <v>92642</v>
      </c>
      <c r="C4706" s="276" t="str">
        <f>VLOOKUP(B4706,ORÇAMENTO!$B$15:$F$743,2,FALSE)</f>
        <v>TÊ, EM FERRO GALVANIZADO, CONEXÃO ROSQUEADA, DN 65 (2 1/2") - FORNECIMENTO E INSTALAÇÃO. AF_10/2020</v>
      </c>
      <c r="D4706" s="277"/>
      <c r="E4706" s="277"/>
      <c r="F4706" s="277"/>
      <c r="G4706" s="278"/>
      <c r="H4706" s="121" t="str">
        <f>VLOOKUP(B4706,ORÇAMENTO!$B$15:$F$743,4,FALSE)</f>
        <v>UN</v>
      </c>
    </row>
    <row r="4707" spans="1:8">
      <c r="B4707" s="407" t="s">
        <v>820</v>
      </c>
      <c r="C4707" s="407"/>
      <c r="D4707" s="102" t="s">
        <v>806</v>
      </c>
      <c r="E4707" s="102" t="s">
        <v>807</v>
      </c>
      <c r="F4707" s="102" t="s">
        <v>808</v>
      </c>
      <c r="G4707" s="102" t="s">
        <v>809</v>
      </c>
      <c r="H4707" s="102" t="s">
        <v>810</v>
      </c>
    </row>
    <row r="4708" spans="1:8">
      <c r="B4708" s="116" t="s">
        <v>2104</v>
      </c>
      <c r="C4708" s="117" t="s">
        <v>2105</v>
      </c>
      <c r="D4708" s="116" t="s">
        <v>125</v>
      </c>
      <c r="E4708" s="116" t="s">
        <v>150</v>
      </c>
      <c r="F4708" s="118">
        <v>4.4999999999999998E-2</v>
      </c>
      <c r="G4708" s="119">
        <v>14.38</v>
      </c>
      <c r="H4708" s="119">
        <v>0.65</v>
      </c>
    </row>
    <row r="4709" spans="1:8">
      <c r="B4709" s="116" t="s">
        <v>1508</v>
      </c>
      <c r="C4709" s="117" t="s">
        <v>1509</v>
      </c>
      <c r="D4709" s="116" t="s">
        <v>125</v>
      </c>
      <c r="E4709" s="116" t="s">
        <v>113</v>
      </c>
      <c r="F4709" s="118">
        <v>1.0999999999999999E-2</v>
      </c>
      <c r="G4709" s="119">
        <v>47.91</v>
      </c>
      <c r="H4709" s="119">
        <v>0.53</v>
      </c>
    </row>
    <row r="4710" spans="1:8">
      <c r="B4710" s="116" t="s">
        <v>2867</v>
      </c>
      <c r="C4710" s="117" t="s">
        <v>2868</v>
      </c>
      <c r="D4710" s="116" t="s">
        <v>125</v>
      </c>
      <c r="E4710" s="116" t="s">
        <v>150</v>
      </c>
      <c r="F4710" s="118">
        <v>1</v>
      </c>
      <c r="G4710" s="119">
        <v>140.62</v>
      </c>
      <c r="H4710" s="119">
        <v>140.62</v>
      </c>
    </row>
    <row r="4711" spans="1:8">
      <c r="B4711" s="103"/>
      <c r="C4711" s="103"/>
      <c r="D4711" s="103"/>
      <c r="E4711" s="103"/>
      <c r="F4711" s="408" t="s">
        <v>831</v>
      </c>
      <c r="G4711" s="408"/>
      <c r="H4711" s="120">
        <v>141.80000000000001</v>
      </c>
    </row>
    <row r="4712" spans="1:8" ht="12.75" customHeight="1">
      <c r="B4712" s="407" t="s">
        <v>834</v>
      </c>
      <c r="C4712" s="407"/>
      <c r="D4712" s="102" t="s">
        <v>806</v>
      </c>
      <c r="E4712" s="102" t="s">
        <v>807</v>
      </c>
      <c r="F4712" s="102" t="s">
        <v>808</v>
      </c>
      <c r="G4712" s="102" t="s">
        <v>809</v>
      </c>
      <c r="H4712" s="102" t="s">
        <v>810</v>
      </c>
    </row>
    <row r="4713" spans="1:8">
      <c r="B4713" s="116" t="s">
        <v>2116</v>
      </c>
      <c r="C4713" s="117" t="s">
        <v>838</v>
      </c>
      <c r="D4713" s="116" t="s">
        <v>125</v>
      </c>
      <c r="E4713" s="116" t="s">
        <v>127</v>
      </c>
      <c r="F4713" s="118">
        <v>1.4710000000000001</v>
      </c>
      <c r="G4713" s="119">
        <v>23.63</v>
      </c>
      <c r="H4713" s="119">
        <v>34.76</v>
      </c>
    </row>
    <row r="4714" spans="1:8">
      <c r="B4714" s="116" t="s">
        <v>2117</v>
      </c>
      <c r="C4714" s="117" t="s">
        <v>839</v>
      </c>
      <c r="D4714" s="116" t="s">
        <v>125</v>
      </c>
      <c r="E4714" s="116" t="s">
        <v>127</v>
      </c>
      <c r="F4714" s="118">
        <v>1.4710000000000001</v>
      </c>
      <c r="G4714" s="119">
        <v>30.33</v>
      </c>
      <c r="H4714" s="119">
        <v>44.62</v>
      </c>
    </row>
    <row r="4715" spans="1:8" ht="12.75" customHeight="1">
      <c r="B4715" s="103"/>
      <c r="C4715" s="103"/>
      <c r="D4715" s="103"/>
      <c r="E4715" s="103"/>
      <c r="F4715" s="408" t="s">
        <v>837</v>
      </c>
      <c r="G4715" s="408"/>
      <c r="H4715" s="120">
        <v>79.38</v>
      </c>
    </row>
    <row r="4716" spans="1:8" ht="12.75" customHeight="1">
      <c r="B4716" s="103"/>
      <c r="C4716" s="103"/>
      <c r="D4716" s="103"/>
      <c r="E4716" s="103"/>
      <c r="F4716" s="409" t="s">
        <v>585</v>
      </c>
      <c r="G4716" s="409"/>
      <c r="H4716" s="101">
        <v>221.14</v>
      </c>
    </row>
    <row r="4717" spans="1:8">
      <c r="B4717" s="142"/>
      <c r="C4717" s="142"/>
      <c r="D4717" s="142"/>
      <c r="E4717" s="142"/>
      <c r="F4717" s="410"/>
      <c r="G4717" s="410"/>
      <c r="H4717" s="410"/>
    </row>
    <row r="4718" spans="1:8" s="245" customFormat="1" ht="12.75" customHeight="1">
      <c r="A4718" s="179" t="s">
        <v>1651</v>
      </c>
      <c r="B4718" s="179">
        <f>VLOOKUP(A4718,ORÇAMENTO!$A$15:$F$743,2,FALSE)</f>
        <v>92666</v>
      </c>
      <c r="C4718" s="276" t="str">
        <f>VLOOKUP(B4718,ORÇAMENTO!$B$15:$F$743,2,FALSE)</f>
        <v>LUVA, EM FERRO GALVANIZADO, CONEXÃO ROSQUEADA, DN 65 (2 1/2") - FORNECIMENTO E INSTALAÇÃO. AF_10/2020</v>
      </c>
      <c r="D4718" s="277"/>
      <c r="E4718" s="277"/>
      <c r="F4718" s="277"/>
      <c r="G4718" s="278"/>
      <c r="H4718" s="121" t="str">
        <f>VLOOKUP(B4718,ORÇAMENTO!$B$15:$F$743,4,FALSE)</f>
        <v>UN</v>
      </c>
    </row>
    <row r="4719" spans="1:8">
      <c r="B4719" s="407" t="s">
        <v>820</v>
      </c>
      <c r="C4719" s="407"/>
      <c r="D4719" s="102" t="s">
        <v>806</v>
      </c>
      <c r="E4719" s="102" t="s">
        <v>807</v>
      </c>
      <c r="F4719" s="102" t="s">
        <v>808</v>
      </c>
      <c r="G4719" s="102" t="s">
        <v>809</v>
      </c>
      <c r="H4719" s="102" t="s">
        <v>810</v>
      </c>
    </row>
    <row r="4720" spans="1:8">
      <c r="B4720" s="116" t="s">
        <v>2104</v>
      </c>
      <c r="C4720" s="117" t="s">
        <v>2105</v>
      </c>
      <c r="D4720" s="116" t="s">
        <v>125</v>
      </c>
      <c r="E4720" s="116" t="s">
        <v>150</v>
      </c>
      <c r="F4720" s="118">
        <v>0.03</v>
      </c>
      <c r="G4720" s="119">
        <v>14.38</v>
      </c>
      <c r="H4720" s="119">
        <v>0.43</v>
      </c>
    </row>
    <row r="4721" spans="1:8">
      <c r="B4721" s="116" t="s">
        <v>1508</v>
      </c>
      <c r="C4721" s="117" t="s">
        <v>1509</v>
      </c>
      <c r="D4721" s="116" t="s">
        <v>125</v>
      </c>
      <c r="E4721" s="116" t="s">
        <v>113</v>
      </c>
      <c r="F4721" s="118">
        <v>7.0000000000000001E-3</v>
      </c>
      <c r="G4721" s="119">
        <v>47.91</v>
      </c>
      <c r="H4721" s="119">
        <v>0.34</v>
      </c>
    </row>
    <row r="4722" spans="1:8">
      <c r="B4722" s="116" t="s">
        <v>2869</v>
      </c>
      <c r="C4722" s="117" t="s">
        <v>2870</v>
      </c>
      <c r="D4722" s="116" t="s">
        <v>125</v>
      </c>
      <c r="E4722" s="116" t="s">
        <v>150</v>
      </c>
      <c r="F4722" s="118">
        <v>1</v>
      </c>
      <c r="G4722" s="119">
        <v>71.53</v>
      </c>
      <c r="H4722" s="119">
        <v>71.53</v>
      </c>
    </row>
    <row r="4723" spans="1:8">
      <c r="B4723" s="103"/>
      <c r="C4723" s="103"/>
      <c r="D4723" s="103"/>
      <c r="E4723" s="103"/>
      <c r="F4723" s="408" t="s">
        <v>831</v>
      </c>
      <c r="G4723" s="408"/>
      <c r="H4723" s="120">
        <v>72.3</v>
      </c>
    </row>
    <row r="4724" spans="1:8" ht="12.75" customHeight="1">
      <c r="B4724" s="407" t="s">
        <v>834</v>
      </c>
      <c r="C4724" s="407"/>
      <c r="D4724" s="102" t="s">
        <v>806</v>
      </c>
      <c r="E4724" s="102" t="s">
        <v>807</v>
      </c>
      <c r="F4724" s="102" t="s">
        <v>808</v>
      </c>
      <c r="G4724" s="102" t="s">
        <v>809</v>
      </c>
      <c r="H4724" s="102" t="s">
        <v>810</v>
      </c>
    </row>
    <row r="4725" spans="1:8">
      <c r="B4725" s="116" t="s">
        <v>2116</v>
      </c>
      <c r="C4725" s="117" t="s">
        <v>838</v>
      </c>
      <c r="D4725" s="116" t="s">
        <v>125</v>
      </c>
      <c r="E4725" s="116" t="s">
        <v>127</v>
      </c>
      <c r="F4725" s="118">
        <v>0.39800000000000002</v>
      </c>
      <c r="G4725" s="119">
        <v>23.63</v>
      </c>
      <c r="H4725" s="119">
        <v>9.4</v>
      </c>
    </row>
    <row r="4726" spans="1:8">
      <c r="B4726" s="116" t="s">
        <v>2117</v>
      </c>
      <c r="C4726" s="117" t="s">
        <v>839</v>
      </c>
      <c r="D4726" s="116" t="s">
        <v>125</v>
      </c>
      <c r="E4726" s="116" t="s">
        <v>127</v>
      </c>
      <c r="F4726" s="118">
        <v>0.39800000000000002</v>
      </c>
      <c r="G4726" s="119">
        <v>30.33</v>
      </c>
      <c r="H4726" s="119">
        <v>12.07</v>
      </c>
    </row>
    <row r="4727" spans="1:8" ht="12.75" customHeight="1">
      <c r="B4727" s="103"/>
      <c r="C4727" s="103"/>
      <c r="D4727" s="103"/>
      <c r="E4727" s="103"/>
      <c r="F4727" s="408" t="s">
        <v>837</v>
      </c>
      <c r="G4727" s="408"/>
      <c r="H4727" s="120">
        <v>21.47</v>
      </c>
    </row>
    <row r="4728" spans="1:8" ht="12.75" customHeight="1">
      <c r="B4728" s="103"/>
      <c r="C4728" s="103"/>
      <c r="D4728" s="103"/>
      <c r="E4728" s="103"/>
      <c r="F4728" s="409" t="s">
        <v>585</v>
      </c>
      <c r="G4728" s="409"/>
      <c r="H4728" s="101">
        <v>93.76</v>
      </c>
    </row>
    <row r="4729" spans="1:8">
      <c r="B4729" s="142"/>
      <c r="C4729" s="142"/>
      <c r="D4729" s="142"/>
      <c r="E4729" s="142"/>
      <c r="F4729" s="410"/>
      <c r="G4729" s="410"/>
      <c r="H4729" s="410"/>
    </row>
    <row r="4730" spans="1:8" s="245" customFormat="1" ht="12.75" customHeight="1">
      <c r="A4730" s="179" t="s">
        <v>1652</v>
      </c>
      <c r="B4730" s="179">
        <f>VLOOKUP(A4730,ORÇAMENTO!$A$15:$F$743,2,FALSE)</f>
        <v>103009</v>
      </c>
      <c r="C4730" s="276" t="str">
        <f>VLOOKUP(B4730,ORÇAMENTO!$B$15:$F$743,2,FALSE)</f>
        <v>VÁLVULA DE RETENÇÃO VERTICAL, DE BRONZE, ROSCÁVEL, 2 1/2" - FORNECIMENTO E INSTALAÇÃO. AF_08/2021</v>
      </c>
      <c r="D4730" s="277"/>
      <c r="E4730" s="277"/>
      <c r="F4730" s="277"/>
      <c r="G4730" s="278"/>
      <c r="H4730" s="121" t="str">
        <f>VLOOKUP(B4730,ORÇAMENTO!$B$15:$F$743,4,FALSE)</f>
        <v>UN</v>
      </c>
    </row>
    <row r="4731" spans="1:8">
      <c r="B4731" s="407" t="s">
        <v>820</v>
      </c>
      <c r="C4731" s="407"/>
      <c r="D4731" s="102" t="s">
        <v>806</v>
      </c>
      <c r="E4731" s="102" t="s">
        <v>807</v>
      </c>
      <c r="F4731" s="102" t="s">
        <v>808</v>
      </c>
      <c r="G4731" s="102" t="s">
        <v>809</v>
      </c>
      <c r="H4731" s="102" t="s">
        <v>810</v>
      </c>
    </row>
    <row r="4732" spans="1:8">
      <c r="B4732" s="116" t="s">
        <v>2104</v>
      </c>
      <c r="C4732" s="117" t="s">
        <v>2105</v>
      </c>
      <c r="D4732" s="116" t="s">
        <v>125</v>
      </c>
      <c r="E4732" s="116" t="s">
        <v>150</v>
      </c>
      <c r="F4732" s="118">
        <v>3.0200000000000001E-2</v>
      </c>
      <c r="G4732" s="119">
        <v>14.38</v>
      </c>
      <c r="H4732" s="119">
        <v>0.43</v>
      </c>
    </row>
    <row r="4733" spans="1:8">
      <c r="B4733" s="116" t="s">
        <v>1506</v>
      </c>
      <c r="C4733" s="117" t="s">
        <v>2871</v>
      </c>
      <c r="D4733" s="116" t="s">
        <v>125</v>
      </c>
      <c r="E4733" s="116" t="s">
        <v>150</v>
      </c>
      <c r="F4733" s="118">
        <v>1</v>
      </c>
      <c r="G4733" s="119">
        <v>330.64</v>
      </c>
      <c r="H4733" s="119">
        <v>330.64</v>
      </c>
    </row>
    <row r="4734" spans="1:8">
      <c r="B4734" s="103"/>
      <c r="C4734" s="103"/>
      <c r="D4734" s="103"/>
      <c r="E4734" s="103"/>
      <c r="F4734" s="408" t="s">
        <v>831</v>
      </c>
      <c r="G4734" s="408"/>
      <c r="H4734" s="120">
        <v>331.07</v>
      </c>
    </row>
    <row r="4735" spans="1:8" ht="12.75" customHeight="1">
      <c r="B4735" s="407" t="s">
        <v>834</v>
      </c>
      <c r="C4735" s="407"/>
      <c r="D4735" s="102" t="s">
        <v>806</v>
      </c>
      <c r="E4735" s="102" t="s">
        <v>807</v>
      </c>
      <c r="F4735" s="102" t="s">
        <v>808</v>
      </c>
      <c r="G4735" s="102" t="s">
        <v>809</v>
      </c>
      <c r="H4735" s="102" t="s">
        <v>810</v>
      </c>
    </row>
    <row r="4736" spans="1:8">
      <c r="B4736" s="116" t="s">
        <v>2116</v>
      </c>
      <c r="C4736" s="117" t="s">
        <v>838</v>
      </c>
      <c r="D4736" s="116" t="s">
        <v>125</v>
      </c>
      <c r="E4736" s="116" t="s">
        <v>127</v>
      </c>
      <c r="F4736" s="118">
        <v>0.4546</v>
      </c>
      <c r="G4736" s="119">
        <v>23.63</v>
      </c>
      <c r="H4736" s="119">
        <v>10.74</v>
      </c>
    </row>
    <row r="4737" spans="1:8">
      <c r="B4737" s="116" t="s">
        <v>2117</v>
      </c>
      <c r="C4737" s="117" t="s">
        <v>839</v>
      </c>
      <c r="D4737" s="116" t="s">
        <v>125</v>
      </c>
      <c r="E4737" s="116" t="s">
        <v>127</v>
      </c>
      <c r="F4737" s="118">
        <v>0.4546</v>
      </c>
      <c r="G4737" s="119">
        <v>30.33</v>
      </c>
      <c r="H4737" s="119">
        <v>13.79</v>
      </c>
    </row>
    <row r="4738" spans="1:8" ht="12.75" customHeight="1">
      <c r="B4738" s="103"/>
      <c r="C4738" s="103"/>
      <c r="D4738" s="103"/>
      <c r="E4738" s="103"/>
      <c r="F4738" s="408" t="s">
        <v>837</v>
      </c>
      <c r="G4738" s="408"/>
      <c r="H4738" s="120">
        <v>24.53</v>
      </c>
    </row>
    <row r="4739" spans="1:8" ht="12.75" customHeight="1">
      <c r="B4739" s="103"/>
      <c r="C4739" s="103"/>
      <c r="D4739" s="103"/>
      <c r="E4739" s="103"/>
      <c r="F4739" s="409" t="s">
        <v>585</v>
      </c>
      <c r="G4739" s="409"/>
      <c r="H4739" s="101">
        <v>355.59</v>
      </c>
    </row>
    <row r="4740" spans="1:8">
      <c r="B4740" s="142"/>
      <c r="C4740" s="142"/>
      <c r="D4740" s="142"/>
      <c r="E4740" s="142"/>
      <c r="F4740" s="410"/>
      <c r="G4740" s="410"/>
      <c r="H4740" s="410"/>
    </row>
    <row r="4741" spans="1:8" s="245" customFormat="1" ht="12.75" customHeight="1">
      <c r="A4741" s="179" t="s">
        <v>1654</v>
      </c>
      <c r="B4741" s="179">
        <f>VLOOKUP(A4741,ORÇAMENTO!$A$15:$F$743,2,FALSE)</f>
        <v>94499</v>
      </c>
      <c r="C4741" s="276" t="str">
        <f>VLOOKUP(B4741,ORÇAMENTO!$B$15:$F$743,2,FALSE)</f>
        <v>REGISTRO DE GAVETA BRUTO, LATÃO, ROSCÁVEL, 2 1/2" - FORNECIMENTO E INSTALAÇÃO. AF_08/2021</v>
      </c>
      <c r="D4741" s="277"/>
      <c r="E4741" s="277"/>
      <c r="F4741" s="277"/>
      <c r="G4741" s="278"/>
      <c r="H4741" s="121" t="str">
        <f>VLOOKUP(B4741,ORÇAMENTO!$B$15:$F$743,4,FALSE)</f>
        <v>UN</v>
      </c>
    </row>
    <row r="4742" spans="1:8">
      <c r="B4742" s="407" t="s">
        <v>820</v>
      </c>
      <c r="C4742" s="407"/>
      <c r="D4742" s="102" t="s">
        <v>806</v>
      </c>
      <c r="E4742" s="102" t="s">
        <v>807</v>
      </c>
      <c r="F4742" s="102" t="s">
        <v>808</v>
      </c>
      <c r="G4742" s="102" t="s">
        <v>809</v>
      </c>
      <c r="H4742" s="102" t="s">
        <v>810</v>
      </c>
    </row>
    <row r="4743" spans="1:8">
      <c r="B4743" s="116" t="s">
        <v>2104</v>
      </c>
      <c r="C4743" s="117" t="s">
        <v>2105</v>
      </c>
      <c r="D4743" s="116" t="s">
        <v>125</v>
      </c>
      <c r="E4743" s="116" t="s">
        <v>150</v>
      </c>
      <c r="F4743" s="118">
        <v>3.0200000000000001E-2</v>
      </c>
      <c r="G4743" s="119">
        <v>14.38</v>
      </c>
      <c r="H4743" s="119">
        <v>0.43</v>
      </c>
    </row>
    <row r="4744" spans="1:8">
      <c r="B4744" s="116" t="s">
        <v>2872</v>
      </c>
      <c r="C4744" s="117" t="s">
        <v>2873</v>
      </c>
      <c r="D4744" s="116" t="s">
        <v>125</v>
      </c>
      <c r="E4744" s="116" t="s">
        <v>150</v>
      </c>
      <c r="F4744" s="118">
        <v>1</v>
      </c>
      <c r="G4744" s="119">
        <v>319.82</v>
      </c>
      <c r="H4744" s="119">
        <v>319.82</v>
      </c>
    </row>
    <row r="4745" spans="1:8">
      <c r="B4745" s="103"/>
      <c r="C4745" s="103"/>
      <c r="D4745" s="103"/>
      <c r="E4745" s="103"/>
      <c r="F4745" s="408" t="s">
        <v>831</v>
      </c>
      <c r="G4745" s="408"/>
      <c r="H4745" s="120">
        <v>320.25</v>
      </c>
    </row>
    <row r="4746" spans="1:8" ht="12.75" customHeight="1">
      <c r="B4746" s="407" t="s">
        <v>834</v>
      </c>
      <c r="C4746" s="407"/>
      <c r="D4746" s="102" t="s">
        <v>806</v>
      </c>
      <c r="E4746" s="102" t="s">
        <v>807</v>
      </c>
      <c r="F4746" s="102" t="s">
        <v>808</v>
      </c>
      <c r="G4746" s="102" t="s">
        <v>809</v>
      </c>
      <c r="H4746" s="102" t="s">
        <v>810</v>
      </c>
    </row>
    <row r="4747" spans="1:8">
      <c r="B4747" s="116" t="s">
        <v>2116</v>
      </c>
      <c r="C4747" s="117" t="s">
        <v>838</v>
      </c>
      <c r="D4747" s="116" t="s">
        <v>125</v>
      </c>
      <c r="E4747" s="116" t="s">
        <v>127</v>
      </c>
      <c r="F4747" s="118">
        <v>0.4546</v>
      </c>
      <c r="G4747" s="119">
        <v>23.63</v>
      </c>
      <c r="H4747" s="119">
        <v>10.74</v>
      </c>
    </row>
    <row r="4748" spans="1:8">
      <c r="B4748" s="116" t="s">
        <v>2117</v>
      </c>
      <c r="C4748" s="117" t="s">
        <v>839</v>
      </c>
      <c r="D4748" s="116" t="s">
        <v>125</v>
      </c>
      <c r="E4748" s="116" t="s">
        <v>127</v>
      </c>
      <c r="F4748" s="118">
        <v>0.4546</v>
      </c>
      <c r="G4748" s="119">
        <v>30.33</v>
      </c>
      <c r="H4748" s="119">
        <v>13.79</v>
      </c>
    </row>
    <row r="4749" spans="1:8" ht="12.75" customHeight="1">
      <c r="B4749" s="103"/>
      <c r="C4749" s="103"/>
      <c r="D4749" s="103"/>
      <c r="E4749" s="103"/>
      <c r="F4749" s="408" t="s">
        <v>837</v>
      </c>
      <c r="G4749" s="408"/>
      <c r="H4749" s="120">
        <v>24.53</v>
      </c>
    </row>
    <row r="4750" spans="1:8" ht="12.75" customHeight="1">
      <c r="B4750" s="103"/>
      <c r="C4750" s="103"/>
      <c r="D4750" s="103"/>
      <c r="E4750" s="103"/>
      <c r="F4750" s="409" t="s">
        <v>585</v>
      </c>
      <c r="G4750" s="409"/>
      <c r="H4750" s="101">
        <v>344.77</v>
      </c>
    </row>
    <row r="4751" spans="1:8">
      <c r="B4751" s="142"/>
      <c r="C4751" s="142"/>
      <c r="D4751" s="142"/>
      <c r="E4751" s="142"/>
      <c r="F4751" s="410"/>
      <c r="G4751" s="410"/>
      <c r="H4751" s="410"/>
    </row>
    <row r="4752" spans="1:8" s="245" customFormat="1" ht="12.75" customHeight="1">
      <c r="A4752" s="179" t="s">
        <v>1656</v>
      </c>
      <c r="B4752" s="179">
        <f>VLOOKUP(A4752,ORÇAMENTO!$A$15:$F$743,2,FALSE)</f>
        <v>92679</v>
      </c>
      <c r="C4752" s="276" t="str">
        <f>VLOOKUP(B4752,ORÇAMENTO!$B$15:$F$743,2,FALSE)</f>
        <v>JOELHO 90 GRAUS, EM FERRO GALVANIZADO, CONEXÃO ROSQUEADA, DN 75 (3") - FORNECIMENTO E INSTALAÇÃO. AF_10/2020</v>
      </c>
      <c r="D4752" s="277"/>
      <c r="E4752" s="277"/>
      <c r="F4752" s="277"/>
      <c r="G4752" s="278"/>
      <c r="H4752" s="121" t="str">
        <f>VLOOKUP(B4752,ORÇAMENTO!$B$15:$F$743,4,FALSE)</f>
        <v>UN</v>
      </c>
    </row>
    <row r="4753" spans="1:8">
      <c r="B4753" s="407" t="s">
        <v>820</v>
      </c>
      <c r="C4753" s="407"/>
      <c r="D4753" s="102" t="s">
        <v>806</v>
      </c>
      <c r="E4753" s="102" t="s">
        <v>807</v>
      </c>
      <c r="F4753" s="102" t="s">
        <v>808</v>
      </c>
      <c r="G4753" s="102" t="s">
        <v>809</v>
      </c>
      <c r="H4753" s="102" t="s">
        <v>810</v>
      </c>
    </row>
    <row r="4754" spans="1:8">
      <c r="B4754" s="116" t="s">
        <v>2874</v>
      </c>
      <c r="C4754" s="117" t="s">
        <v>2875</v>
      </c>
      <c r="D4754" s="116" t="s">
        <v>125</v>
      </c>
      <c r="E4754" s="116" t="s">
        <v>150</v>
      </c>
      <c r="F4754" s="118">
        <v>1</v>
      </c>
      <c r="G4754" s="119">
        <v>164.62</v>
      </c>
      <c r="H4754" s="119">
        <v>164.62</v>
      </c>
    </row>
    <row r="4755" spans="1:8">
      <c r="B4755" s="116" t="s">
        <v>2104</v>
      </c>
      <c r="C4755" s="117" t="s">
        <v>2105</v>
      </c>
      <c r="D4755" s="116" t="s">
        <v>125</v>
      </c>
      <c r="E4755" s="116" t="s">
        <v>150</v>
      </c>
      <c r="F4755" s="118">
        <v>3.5000000000000003E-2</v>
      </c>
      <c r="G4755" s="119">
        <v>14.38</v>
      </c>
      <c r="H4755" s="119">
        <v>0.5</v>
      </c>
    </row>
    <row r="4756" spans="1:8">
      <c r="B4756" s="116" t="s">
        <v>1508</v>
      </c>
      <c r="C4756" s="117" t="s">
        <v>1509</v>
      </c>
      <c r="D4756" s="116" t="s">
        <v>125</v>
      </c>
      <c r="E4756" s="116" t="s">
        <v>113</v>
      </c>
      <c r="F4756" s="118">
        <v>8.0000000000000002E-3</v>
      </c>
      <c r="G4756" s="119">
        <v>47.91</v>
      </c>
      <c r="H4756" s="119">
        <v>0.38</v>
      </c>
    </row>
    <row r="4757" spans="1:8">
      <c r="B4757" s="103"/>
      <c r="C4757" s="103"/>
      <c r="D4757" s="103"/>
      <c r="E4757" s="103"/>
      <c r="F4757" s="408" t="s">
        <v>831</v>
      </c>
      <c r="G4757" s="408"/>
      <c r="H4757" s="120">
        <v>165.5</v>
      </c>
    </row>
    <row r="4758" spans="1:8" ht="12.75" customHeight="1">
      <c r="B4758" s="407" t="s">
        <v>834</v>
      </c>
      <c r="C4758" s="407"/>
      <c r="D4758" s="102" t="s">
        <v>806</v>
      </c>
      <c r="E4758" s="102" t="s">
        <v>807</v>
      </c>
      <c r="F4758" s="102" t="s">
        <v>808</v>
      </c>
      <c r="G4758" s="102" t="s">
        <v>809</v>
      </c>
      <c r="H4758" s="102" t="s">
        <v>810</v>
      </c>
    </row>
    <row r="4759" spans="1:8">
      <c r="B4759" s="116" t="s">
        <v>2116</v>
      </c>
      <c r="C4759" s="117" t="s">
        <v>838</v>
      </c>
      <c r="D4759" s="116" t="s">
        <v>125</v>
      </c>
      <c r="E4759" s="116" t="s">
        <v>127</v>
      </c>
      <c r="F4759" s="118">
        <v>0.65300000000000002</v>
      </c>
      <c r="G4759" s="119">
        <v>23.63</v>
      </c>
      <c r="H4759" s="119">
        <v>15.43</v>
      </c>
    </row>
    <row r="4760" spans="1:8">
      <c r="B4760" s="116" t="s">
        <v>2117</v>
      </c>
      <c r="C4760" s="117" t="s">
        <v>839</v>
      </c>
      <c r="D4760" s="116" t="s">
        <v>125</v>
      </c>
      <c r="E4760" s="116" t="s">
        <v>127</v>
      </c>
      <c r="F4760" s="118">
        <v>0.65300000000000002</v>
      </c>
      <c r="G4760" s="119">
        <v>30.33</v>
      </c>
      <c r="H4760" s="119">
        <v>19.809999999999999</v>
      </c>
    </row>
    <row r="4761" spans="1:8" ht="12.75" customHeight="1">
      <c r="B4761" s="103"/>
      <c r="C4761" s="103"/>
      <c r="D4761" s="103"/>
      <c r="E4761" s="103"/>
      <c r="F4761" s="408" t="s">
        <v>837</v>
      </c>
      <c r="G4761" s="408"/>
      <c r="H4761" s="120">
        <v>35.24</v>
      </c>
    </row>
    <row r="4762" spans="1:8" ht="12.75" customHeight="1">
      <c r="B4762" s="103"/>
      <c r="C4762" s="103"/>
      <c r="D4762" s="103"/>
      <c r="E4762" s="103"/>
      <c r="F4762" s="409" t="s">
        <v>585</v>
      </c>
      <c r="G4762" s="409"/>
      <c r="H4762" s="101">
        <v>200.73</v>
      </c>
    </row>
    <row r="4763" spans="1:8">
      <c r="B4763" s="142"/>
      <c r="C4763" s="142"/>
      <c r="D4763" s="142"/>
      <c r="E4763" s="142"/>
      <c r="F4763" s="410"/>
      <c r="G4763" s="410"/>
      <c r="H4763" s="410"/>
    </row>
    <row r="4764" spans="1:8" s="245" customFormat="1" ht="12.75" customHeight="1">
      <c r="A4764" s="179" t="s">
        <v>1658</v>
      </c>
      <c r="B4764" s="179">
        <f>VLOOKUP(A4764,ORÇAMENTO!$A$15:$F$743,2,FALSE)</f>
        <v>92644</v>
      </c>
      <c r="C4764" s="276" t="str">
        <f>VLOOKUP(B4764,ORÇAMENTO!$B$15:$F$743,2,FALSE)</f>
        <v>TÊ, EM FERRO GALVANIZADO, CONEXÃO ROSQUEADA, DN 75 (3") - FORNECIMENTO E INSTALAÇÃO. AF_10/2020</v>
      </c>
      <c r="D4764" s="277"/>
      <c r="E4764" s="277"/>
      <c r="F4764" s="277"/>
      <c r="G4764" s="278"/>
      <c r="H4764" s="121" t="str">
        <f>VLOOKUP(B4764,ORÇAMENTO!$B$15:$F$743,4,FALSE)</f>
        <v>UN</v>
      </c>
    </row>
    <row r="4765" spans="1:8">
      <c r="B4765" s="407" t="s">
        <v>820</v>
      </c>
      <c r="C4765" s="407"/>
      <c r="D4765" s="102" t="s">
        <v>806</v>
      </c>
      <c r="E4765" s="102" t="s">
        <v>807</v>
      </c>
      <c r="F4765" s="102" t="s">
        <v>808</v>
      </c>
      <c r="G4765" s="102" t="s">
        <v>809</v>
      </c>
      <c r="H4765" s="102" t="s">
        <v>810</v>
      </c>
    </row>
    <row r="4766" spans="1:8">
      <c r="B4766" s="116" t="s">
        <v>2104</v>
      </c>
      <c r="C4766" s="117" t="s">
        <v>2105</v>
      </c>
      <c r="D4766" s="116" t="s">
        <v>125</v>
      </c>
      <c r="E4766" s="116" t="s">
        <v>150</v>
      </c>
      <c r="F4766" s="118">
        <v>5.2999999999999999E-2</v>
      </c>
      <c r="G4766" s="119">
        <v>14.38</v>
      </c>
      <c r="H4766" s="119">
        <v>0.76</v>
      </c>
    </row>
    <row r="4767" spans="1:8">
      <c r="B4767" s="116" t="s">
        <v>1508</v>
      </c>
      <c r="C4767" s="117" t="s">
        <v>1509</v>
      </c>
      <c r="D4767" s="116" t="s">
        <v>125</v>
      </c>
      <c r="E4767" s="116" t="s">
        <v>113</v>
      </c>
      <c r="F4767" s="118">
        <v>1.2999999999999999E-2</v>
      </c>
      <c r="G4767" s="119">
        <v>47.91</v>
      </c>
      <c r="H4767" s="119">
        <v>0.62</v>
      </c>
    </row>
    <row r="4768" spans="1:8">
      <c r="B4768" s="116" t="s">
        <v>2876</v>
      </c>
      <c r="C4768" s="117" t="s">
        <v>2877</v>
      </c>
      <c r="D4768" s="116" t="s">
        <v>125</v>
      </c>
      <c r="E4768" s="116" t="s">
        <v>150</v>
      </c>
      <c r="F4768" s="118">
        <v>1</v>
      </c>
      <c r="G4768" s="119">
        <v>188.34</v>
      </c>
      <c r="H4768" s="119">
        <v>188.34</v>
      </c>
    </row>
    <row r="4769" spans="1:8">
      <c r="B4769" s="103"/>
      <c r="C4769" s="103"/>
      <c r="D4769" s="103"/>
      <c r="E4769" s="103"/>
      <c r="F4769" s="408" t="s">
        <v>831</v>
      </c>
      <c r="G4769" s="408"/>
      <c r="H4769" s="120">
        <v>189.72</v>
      </c>
    </row>
    <row r="4770" spans="1:8" ht="12.75" customHeight="1">
      <c r="B4770" s="407" t="s">
        <v>834</v>
      </c>
      <c r="C4770" s="407"/>
      <c r="D4770" s="102" t="s">
        <v>806</v>
      </c>
      <c r="E4770" s="102" t="s">
        <v>807</v>
      </c>
      <c r="F4770" s="102" t="s">
        <v>808</v>
      </c>
      <c r="G4770" s="102" t="s">
        <v>809</v>
      </c>
      <c r="H4770" s="102" t="s">
        <v>810</v>
      </c>
    </row>
    <row r="4771" spans="1:8">
      <c r="B4771" s="116" t="s">
        <v>2116</v>
      </c>
      <c r="C4771" s="117" t="s">
        <v>838</v>
      </c>
      <c r="D4771" s="116" t="s">
        <v>125</v>
      </c>
      <c r="E4771" s="116" t="s">
        <v>127</v>
      </c>
      <c r="F4771" s="118">
        <v>1.6559999999999999</v>
      </c>
      <c r="G4771" s="119">
        <v>23.63</v>
      </c>
      <c r="H4771" s="119">
        <v>39.130000000000003</v>
      </c>
    </row>
    <row r="4772" spans="1:8">
      <c r="B4772" s="116" t="s">
        <v>2117</v>
      </c>
      <c r="C4772" s="117" t="s">
        <v>839</v>
      </c>
      <c r="D4772" s="116" t="s">
        <v>125</v>
      </c>
      <c r="E4772" s="116" t="s">
        <v>127</v>
      </c>
      <c r="F4772" s="118">
        <v>1.6559999999999999</v>
      </c>
      <c r="G4772" s="119">
        <v>30.33</v>
      </c>
      <c r="H4772" s="119">
        <v>50.23</v>
      </c>
    </row>
    <row r="4773" spans="1:8" ht="12.75" customHeight="1">
      <c r="B4773" s="103"/>
      <c r="C4773" s="103"/>
      <c r="D4773" s="103"/>
      <c r="E4773" s="103"/>
      <c r="F4773" s="408" t="s">
        <v>837</v>
      </c>
      <c r="G4773" s="408"/>
      <c r="H4773" s="120">
        <v>89.36</v>
      </c>
    </row>
    <row r="4774" spans="1:8" ht="12.75" customHeight="1">
      <c r="B4774" s="103"/>
      <c r="C4774" s="103"/>
      <c r="D4774" s="103"/>
      <c r="E4774" s="103"/>
      <c r="F4774" s="409" t="s">
        <v>585</v>
      </c>
      <c r="G4774" s="409"/>
      <c r="H4774" s="101">
        <v>279.07</v>
      </c>
    </row>
    <row r="4775" spans="1:8">
      <c r="B4775" s="142"/>
      <c r="C4775" s="142"/>
      <c r="D4775" s="142"/>
      <c r="E4775" s="142"/>
      <c r="F4775" s="410"/>
      <c r="G4775" s="410"/>
      <c r="H4775" s="410"/>
    </row>
    <row r="4776" spans="1:8" s="245" customFormat="1" ht="12.75" customHeight="1">
      <c r="A4776" s="179" t="s">
        <v>1659</v>
      </c>
      <c r="B4776" s="179">
        <f>VLOOKUP(A4776,ORÇAMENTO!$A$15:$F$743,2,FALSE)</f>
        <v>92668</v>
      </c>
      <c r="C4776" s="276" t="str">
        <f>VLOOKUP(B4776,ORÇAMENTO!$B$15:$F$743,2,FALSE)</f>
        <v>LUVA, EM FERRO GALVANIZADO, CONEXÃO ROSQUEADA, DN 75 (3") - FORNECIMENTO E INSTALAÇÃO. AF_10/2020</v>
      </c>
      <c r="D4776" s="277"/>
      <c r="E4776" s="277"/>
      <c r="F4776" s="277"/>
      <c r="G4776" s="278"/>
      <c r="H4776" s="121" t="str">
        <f>VLOOKUP(B4776,ORÇAMENTO!$B$15:$F$743,4,FALSE)</f>
        <v>UN</v>
      </c>
    </row>
    <row r="4777" spans="1:8">
      <c r="B4777" s="407" t="s">
        <v>820</v>
      </c>
      <c r="C4777" s="407"/>
      <c r="D4777" s="102" t="s">
        <v>806</v>
      </c>
      <c r="E4777" s="102" t="s">
        <v>807</v>
      </c>
      <c r="F4777" s="102" t="s">
        <v>808</v>
      </c>
      <c r="G4777" s="102" t="s">
        <v>809</v>
      </c>
      <c r="H4777" s="102" t="s">
        <v>810</v>
      </c>
    </row>
    <row r="4778" spans="1:8">
      <c r="B4778" s="116" t="s">
        <v>2104</v>
      </c>
      <c r="C4778" s="117" t="s">
        <v>2105</v>
      </c>
      <c r="D4778" s="116" t="s">
        <v>125</v>
      </c>
      <c r="E4778" s="116" t="s">
        <v>150</v>
      </c>
      <c r="F4778" s="118">
        <v>3.5000000000000003E-2</v>
      </c>
      <c r="G4778" s="119">
        <v>14.38</v>
      </c>
      <c r="H4778" s="119">
        <v>0.5</v>
      </c>
    </row>
    <row r="4779" spans="1:8">
      <c r="B4779" s="116" t="s">
        <v>1508</v>
      </c>
      <c r="C4779" s="117" t="s">
        <v>1509</v>
      </c>
      <c r="D4779" s="116" t="s">
        <v>125</v>
      </c>
      <c r="E4779" s="116" t="s">
        <v>113</v>
      </c>
      <c r="F4779" s="118">
        <v>8.0000000000000002E-3</v>
      </c>
      <c r="G4779" s="119">
        <v>47.91</v>
      </c>
      <c r="H4779" s="119">
        <v>0.38</v>
      </c>
    </row>
    <row r="4780" spans="1:8">
      <c r="B4780" s="116" t="s">
        <v>2878</v>
      </c>
      <c r="C4780" s="117" t="s">
        <v>2879</v>
      </c>
      <c r="D4780" s="116" t="s">
        <v>125</v>
      </c>
      <c r="E4780" s="116" t="s">
        <v>150</v>
      </c>
      <c r="F4780" s="118">
        <v>1</v>
      </c>
      <c r="G4780" s="119">
        <v>107.91</v>
      </c>
      <c r="H4780" s="119">
        <v>107.91</v>
      </c>
    </row>
    <row r="4781" spans="1:8">
      <c r="B4781" s="103"/>
      <c r="C4781" s="103"/>
      <c r="D4781" s="103"/>
      <c r="E4781" s="103"/>
      <c r="F4781" s="408" t="s">
        <v>831</v>
      </c>
      <c r="G4781" s="408"/>
      <c r="H4781" s="120">
        <v>108.79</v>
      </c>
    </row>
    <row r="4782" spans="1:8" ht="12.75" customHeight="1">
      <c r="B4782" s="407" t="s">
        <v>834</v>
      </c>
      <c r="C4782" s="407"/>
      <c r="D4782" s="102" t="s">
        <v>806</v>
      </c>
      <c r="E4782" s="102" t="s">
        <v>807</v>
      </c>
      <c r="F4782" s="102" t="s">
        <v>808</v>
      </c>
      <c r="G4782" s="102" t="s">
        <v>809</v>
      </c>
      <c r="H4782" s="102" t="s">
        <v>810</v>
      </c>
    </row>
    <row r="4783" spans="1:8">
      <c r="B4783" s="116" t="s">
        <v>2116</v>
      </c>
      <c r="C4783" s="117" t="s">
        <v>838</v>
      </c>
      <c r="D4783" s="116" t="s">
        <v>125</v>
      </c>
      <c r="E4783" s="116" t="s">
        <v>127</v>
      </c>
      <c r="F4783" s="118">
        <v>0.435</v>
      </c>
      <c r="G4783" s="119">
        <v>23.63</v>
      </c>
      <c r="H4783" s="119">
        <v>10.28</v>
      </c>
    </row>
    <row r="4784" spans="1:8">
      <c r="B4784" s="116" t="s">
        <v>2117</v>
      </c>
      <c r="C4784" s="117" t="s">
        <v>839</v>
      </c>
      <c r="D4784" s="116" t="s">
        <v>125</v>
      </c>
      <c r="E4784" s="116" t="s">
        <v>127</v>
      </c>
      <c r="F4784" s="118">
        <v>0.435</v>
      </c>
      <c r="G4784" s="119">
        <v>30.33</v>
      </c>
      <c r="H4784" s="119">
        <v>13.19</v>
      </c>
    </row>
    <row r="4785" spans="1:8" ht="12.75" customHeight="1">
      <c r="B4785" s="103"/>
      <c r="C4785" s="103"/>
      <c r="D4785" s="103"/>
      <c r="E4785" s="103"/>
      <c r="F4785" s="408" t="s">
        <v>837</v>
      </c>
      <c r="G4785" s="408"/>
      <c r="H4785" s="120">
        <v>23.47</v>
      </c>
    </row>
    <row r="4786" spans="1:8" ht="12.75" customHeight="1">
      <c r="B4786" s="103"/>
      <c r="C4786" s="103"/>
      <c r="D4786" s="103"/>
      <c r="E4786" s="103"/>
      <c r="F4786" s="409" t="s">
        <v>585</v>
      </c>
      <c r="G4786" s="409"/>
      <c r="H4786" s="101">
        <v>132.25</v>
      </c>
    </row>
    <row r="4787" spans="1:8">
      <c r="B4787" s="142"/>
      <c r="C4787" s="142"/>
      <c r="D4787" s="142"/>
      <c r="E4787" s="142"/>
      <c r="F4787" s="410"/>
      <c r="G4787" s="410"/>
      <c r="H4787" s="410"/>
    </row>
    <row r="4788" spans="1:8" s="245" customFormat="1" ht="12.75" customHeight="1">
      <c r="A4788" s="179" t="s">
        <v>1661</v>
      </c>
      <c r="B4788" s="179">
        <f>VLOOKUP(A4788,ORÇAMENTO!$A$15:$F$743,2,FALSE)</f>
        <v>94500</v>
      </c>
      <c r="C4788" s="276" t="str">
        <f>VLOOKUP(B4788,ORÇAMENTO!$B$15:$F$743,2,FALSE)</f>
        <v>REGISTRO DE GAVETA BRUTO, LATÃO, ROSCÁVEL, 3" - FORNECIMENTO E INSTALAÇÃO. AF_08/2021</v>
      </c>
      <c r="D4788" s="277"/>
      <c r="E4788" s="277"/>
      <c r="F4788" s="277"/>
      <c r="G4788" s="278"/>
      <c r="H4788" s="121" t="str">
        <f>VLOOKUP(B4788,ORÇAMENTO!$B$15:$F$743,4,FALSE)</f>
        <v>UN</v>
      </c>
    </row>
    <row r="4789" spans="1:8">
      <c r="B4789" s="407" t="s">
        <v>820</v>
      </c>
      <c r="C4789" s="407"/>
      <c r="D4789" s="102" t="s">
        <v>806</v>
      </c>
      <c r="E4789" s="102" t="s">
        <v>807</v>
      </c>
      <c r="F4789" s="102" t="s">
        <v>808</v>
      </c>
      <c r="G4789" s="102" t="s">
        <v>809</v>
      </c>
      <c r="H4789" s="102" t="s">
        <v>810</v>
      </c>
    </row>
    <row r="4790" spans="1:8">
      <c r="B4790" s="116" t="s">
        <v>2104</v>
      </c>
      <c r="C4790" s="117" t="s">
        <v>2105</v>
      </c>
      <c r="D4790" s="116" t="s">
        <v>125</v>
      </c>
      <c r="E4790" s="116" t="s">
        <v>150</v>
      </c>
      <c r="F4790" s="118">
        <v>3.5400000000000001E-2</v>
      </c>
      <c r="G4790" s="119">
        <v>14.38</v>
      </c>
      <c r="H4790" s="119">
        <v>0.51</v>
      </c>
    </row>
    <row r="4791" spans="1:8">
      <c r="B4791" s="116" t="s">
        <v>2880</v>
      </c>
      <c r="C4791" s="117" t="s">
        <v>2881</v>
      </c>
      <c r="D4791" s="116" t="s">
        <v>125</v>
      </c>
      <c r="E4791" s="116" t="s">
        <v>150</v>
      </c>
      <c r="F4791" s="118">
        <v>1</v>
      </c>
      <c r="G4791" s="119">
        <v>387.19</v>
      </c>
      <c r="H4791" s="119">
        <v>387.19</v>
      </c>
    </row>
    <row r="4792" spans="1:8">
      <c r="B4792" s="103"/>
      <c r="C4792" s="103"/>
      <c r="D4792" s="103"/>
      <c r="E4792" s="103"/>
      <c r="F4792" s="408" t="s">
        <v>831</v>
      </c>
      <c r="G4792" s="408"/>
      <c r="H4792" s="120">
        <v>387.7</v>
      </c>
    </row>
    <row r="4793" spans="1:8" ht="12.75" customHeight="1">
      <c r="B4793" s="407" t="s">
        <v>834</v>
      </c>
      <c r="C4793" s="407"/>
      <c r="D4793" s="102" t="s">
        <v>806</v>
      </c>
      <c r="E4793" s="102" t="s">
        <v>807</v>
      </c>
      <c r="F4793" s="102" t="s">
        <v>808</v>
      </c>
      <c r="G4793" s="102" t="s">
        <v>809</v>
      </c>
      <c r="H4793" s="102" t="s">
        <v>810</v>
      </c>
    </row>
    <row r="4794" spans="1:8">
      <c r="B4794" s="116" t="s">
        <v>2116</v>
      </c>
      <c r="C4794" s="117" t="s">
        <v>838</v>
      </c>
      <c r="D4794" s="116" t="s">
        <v>125</v>
      </c>
      <c r="E4794" s="116" t="s">
        <v>127</v>
      </c>
      <c r="F4794" s="118">
        <v>0.56950000000000001</v>
      </c>
      <c r="G4794" s="119">
        <v>23.63</v>
      </c>
      <c r="H4794" s="119">
        <v>13.46</v>
      </c>
    </row>
    <row r="4795" spans="1:8">
      <c r="B4795" s="116" t="s">
        <v>2117</v>
      </c>
      <c r="C4795" s="117" t="s">
        <v>839</v>
      </c>
      <c r="D4795" s="116" t="s">
        <v>125</v>
      </c>
      <c r="E4795" s="116" t="s">
        <v>127</v>
      </c>
      <c r="F4795" s="118">
        <v>0.56950000000000001</v>
      </c>
      <c r="G4795" s="119">
        <v>30.33</v>
      </c>
      <c r="H4795" s="119">
        <v>17.27</v>
      </c>
    </row>
    <row r="4796" spans="1:8" ht="12.75" customHeight="1">
      <c r="B4796" s="103"/>
      <c r="C4796" s="103"/>
      <c r="D4796" s="103"/>
      <c r="E4796" s="103"/>
      <c r="F4796" s="408" t="s">
        <v>837</v>
      </c>
      <c r="G4796" s="408"/>
      <c r="H4796" s="120">
        <v>30.73</v>
      </c>
    </row>
    <row r="4797" spans="1:8" ht="12.75" customHeight="1">
      <c r="B4797" s="103"/>
      <c r="C4797" s="103"/>
      <c r="D4797" s="103"/>
      <c r="E4797" s="103"/>
      <c r="F4797" s="409" t="s">
        <v>585</v>
      </c>
      <c r="G4797" s="409"/>
      <c r="H4797" s="101">
        <v>418.41</v>
      </c>
    </row>
    <row r="4798" spans="1:8">
      <c r="B4798" s="142"/>
      <c r="C4798" s="142"/>
      <c r="D4798" s="142"/>
      <c r="E4798" s="142"/>
      <c r="F4798" s="410"/>
      <c r="G4798" s="410"/>
      <c r="H4798" s="410"/>
    </row>
    <row r="4799" spans="1:8" s="245" customFormat="1" ht="12.75" customHeight="1">
      <c r="A4799" s="179" t="s">
        <v>1663</v>
      </c>
      <c r="B4799" s="179">
        <f>VLOOKUP(A4799,ORÇAMENTO!$A$15:$F$743,2,FALSE)</f>
        <v>92670</v>
      </c>
      <c r="C4799" s="276" t="str">
        <f>VLOOKUP(B4799,ORÇAMENTO!$B$15:$F$743,2,FALSE)</f>
        <v>JOELHO 90 GRAUS, EM FERRO GALVANIZADO, CONEXÃO ROSQUEADA, DN 25 (1") - FORNECIMENTO E INSTALAÇÃO. AF_10/2020</v>
      </c>
      <c r="D4799" s="277"/>
      <c r="E4799" s="277"/>
      <c r="F4799" s="277"/>
      <c r="G4799" s="278"/>
      <c r="H4799" s="121" t="str">
        <f>VLOOKUP(B4799,ORÇAMENTO!$B$15:$F$743,4,FALSE)</f>
        <v>UN</v>
      </c>
    </row>
    <row r="4800" spans="1:8">
      <c r="B4800" s="407" t="s">
        <v>820</v>
      </c>
      <c r="C4800" s="407"/>
      <c r="D4800" s="102" t="s">
        <v>806</v>
      </c>
      <c r="E4800" s="102" t="s">
        <v>807</v>
      </c>
      <c r="F4800" s="102" t="s">
        <v>808</v>
      </c>
      <c r="G4800" s="102" t="s">
        <v>809</v>
      </c>
      <c r="H4800" s="102" t="s">
        <v>810</v>
      </c>
    </row>
    <row r="4801" spans="1:8">
      <c r="B4801" s="116" t="s">
        <v>2882</v>
      </c>
      <c r="C4801" s="117" t="s">
        <v>2883</v>
      </c>
      <c r="D4801" s="116" t="s">
        <v>125</v>
      </c>
      <c r="E4801" s="116" t="s">
        <v>150</v>
      </c>
      <c r="F4801" s="118">
        <v>1</v>
      </c>
      <c r="G4801" s="119">
        <v>17.39</v>
      </c>
      <c r="H4801" s="119">
        <v>17.39</v>
      </c>
    </row>
    <row r="4802" spans="1:8">
      <c r="B4802" s="116" t="s">
        <v>2104</v>
      </c>
      <c r="C4802" s="117" t="s">
        <v>2105</v>
      </c>
      <c r="D4802" s="116" t="s">
        <v>125</v>
      </c>
      <c r="E4802" s="116" t="s">
        <v>150</v>
      </c>
      <c r="F4802" s="118">
        <v>1.2999999999999999E-2</v>
      </c>
      <c r="G4802" s="119">
        <v>14.38</v>
      </c>
      <c r="H4802" s="119">
        <v>0.19</v>
      </c>
    </row>
    <row r="4803" spans="1:8">
      <c r="B4803" s="116" t="s">
        <v>1508</v>
      </c>
      <c r="C4803" s="117" t="s">
        <v>1509</v>
      </c>
      <c r="D4803" s="116" t="s">
        <v>125</v>
      </c>
      <c r="E4803" s="116" t="s">
        <v>113</v>
      </c>
      <c r="F4803" s="118">
        <v>3.0000000000000001E-3</v>
      </c>
      <c r="G4803" s="119">
        <v>47.91</v>
      </c>
      <c r="H4803" s="119">
        <v>0.14000000000000001</v>
      </c>
    </row>
    <row r="4804" spans="1:8">
      <c r="B4804" s="103"/>
      <c r="C4804" s="103"/>
      <c r="D4804" s="103"/>
      <c r="E4804" s="103"/>
      <c r="F4804" s="408" t="s">
        <v>831</v>
      </c>
      <c r="G4804" s="408"/>
      <c r="H4804" s="120">
        <v>17.72</v>
      </c>
    </row>
    <row r="4805" spans="1:8" ht="12.75" customHeight="1">
      <c r="B4805" s="407" t="s">
        <v>834</v>
      </c>
      <c r="C4805" s="407"/>
      <c r="D4805" s="102" t="s">
        <v>806</v>
      </c>
      <c r="E4805" s="102" t="s">
        <v>807</v>
      </c>
      <c r="F4805" s="102" t="s">
        <v>808</v>
      </c>
      <c r="G4805" s="102" t="s">
        <v>809</v>
      </c>
      <c r="H4805" s="102" t="s">
        <v>810</v>
      </c>
    </row>
    <row r="4806" spans="1:8">
      <c r="B4806" s="116" t="s">
        <v>2116</v>
      </c>
      <c r="C4806" s="117" t="s">
        <v>838</v>
      </c>
      <c r="D4806" s="116" t="s">
        <v>125</v>
      </c>
      <c r="E4806" s="116" t="s">
        <v>127</v>
      </c>
      <c r="F4806" s="118">
        <v>0.45100000000000001</v>
      </c>
      <c r="G4806" s="119">
        <v>23.63</v>
      </c>
      <c r="H4806" s="119">
        <v>10.66</v>
      </c>
    </row>
    <row r="4807" spans="1:8">
      <c r="B4807" s="116" t="s">
        <v>2117</v>
      </c>
      <c r="C4807" s="117" t="s">
        <v>839</v>
      </c>
      <c r="D4807" s="116" t="s">
        <v>125</v>
      </c>
      <c r="E4807" s="116" t="s">
        <v>127</v>
      </c>
      <c r="F4807" s="118">
        <v>0.45100000000000001</v>
      </c>
      <c r="G4807" s="119">
        <v>30.33</v>
      </c>
      <c r="H4807" s="119">
        <v>13.68</v>
      </c>
    </row>
    <row r="4808" spans="1:8" ht="12.75" customHeight="1">
      <c r="B4808" s="103"/>
      <c r="C4808" s="103"/>
      <c r="D4808" s="103"/>
      <c r="E4808" s="103"/>
      <c r="F4808" s="408" t="s">
        <v>837</v>
      </c>
      <c r="G4808" s="408"/>
      <c r="H4808" s="120">
        <v>24.34</v>
      </c>
    </row>
    <row r="4809" spans="1:8" ht="12.75" customHeight="1">
      <c r="B4809" s="103"/>
      <c r="C4809" s="103"/>
      <c r="D4809" s="103"/>
      <c r="E4809" s="103"/>
      <c r="F4809" s="409" t="s">
        <v>585</v>
      </c>
      <c r="G4809" s="409"/>
      <c r="H4809" s="101">
        <v>42.03</v>
      </c>
    </row>
    <row r="4810" spans="1:8">
      <c r="B4810" s="142"/>
      <c r="C4810" s="142"/>
      <c r="D4810" s="142"/>
      <c r="E4810" s="142"/>
      <c r="F4810" s="410"/>
      <c r="G4810" s="410"/>
      <c r="H4810" s="410"/>
    </row>
    <row r="4811" spans="1:8" s="245" customFormat="1" ht="12.75" customHeight="1">
      <c r="A4811" s="179" t="s">
        <v>1665</v>
      </c>
      <c r="B4811" s="179">
        <f>VLOOKUP(A4811,ORÇAMENTO!$A$15:$F$743,2,FALSE)</f>
        <v>92681</v>
      </c>
      <c r="C4811" s="276" t="str">
        <f>VLOOKUP(B4811,ORÇAMENTO!$B$15:$F$743,2,FALSE)</f>
        <v>TÊ, EM FERRO GALVANIZADO, CONEXÃO ROSQUEADA, DN 25 (1") - FORNECIMENTO E INSTALAÇÃO. AF_10/2020</v>
      </c>
      <c r="D4811" s="277"/>
      <c r="E4811" s="277"/>
      <c r="F4811" s="277"/>
      <c r="G4811" s="278"/>
      <c r="H4811" s="121" t="str">
        <f>VLOOKUP(B4811,ORÇAMENTO!$B$15:$F$743,4,FALSE)</f>
        <v>UN</v>
      </c>
    </row>
    <row r="4812" spans="1:8">
      <c r="B4812" s="407" t="s">
        <v>820</v>
      </c>
      <c r="C4812" s="407"/>
      <c r="D4812" s="102" t="s">
        <v>806</v>
      </c>
      <c r="E4812" s="102" t="s">
        <v>807</v>
      </c>
      <c r="F4812" s="102" t="s">
        <v>808</v>
      </c>
      <c r="G4812" s="102" t="s">
        <v>809</v>
      </c>
      <c r="H4812" s="102" t="s">
        <v>810</v>
      </c>
    </row>
    <row r="4813" spans="1:8">
      <c r="B4813" s="116" t="s">
        <v>2104</v>
      </c>
      <c r="C4813" s="117" t="s">
        <v>2105</v>
      </c>
      <c r="D4813" s="116" t="s">
        <v>125</v>
      </c>
      <c r="E4813" s="116" t="s">
        <v>150</v>
      </c>
      <c r="F4813" s="118">
        <v>0.02</v>
      </c>
      <c r="G4813" s="119">
        <v>14.38</v>
      </c>
      <c r="H4813" s="119">
        <v>0.28999999999999998</v>
      </c>
    </row>
    <row r="4814" spans="1:8">
      <c r="B4814" s="116" t="s">
        <v>1508</v>
      </c>
      <c r="C4814" s="117" t="s">
        <v>1509</v>
      </c>
      <c r="D4814" s="116" t="s">
        <v>125</v>
      </c>
      <c r="E4814" s="116" t="s">
        <v>113</v>
      </c>
      <c r="F4814" s="118">
        <v>5.0000000000000001E-3</v>
      </c>
      <c r="G4814" s="119">
        <v>47.91</v>
      </c>
      <c r="H4814" s="119">
        <v>0.24</v>
      </c>
    </row>
    <row r="4815" spans="1:8">
      <c r="B4815" s="116" t="s">
        <v>2884</v>
      </c>
      <c r="C4815" s="117" t="s">
        <v>2885</v>
      </c>
      <c r="D4815" s="116" t="s">
        <v>125</v>
      </c>
      <c r="E4815" s="116" t="s">
        <v>150</v>
      </c>
      <c r="F4815" s="118">
        <v>1</v>
      </c>
      <c r="G4815" s="119">
        <v>24.11</v>
      </c>
      <c r="H4815" s="119">
        <v>24.11</v>
      </c>
    </row>
    <row r="4816" spans="1:8">
      <c r="B4816" s="103"/>
      <c r="C4816" s="103"/>
      <c r="D4816" s="103"/>
      <c r="E4816" s="103"/>
      <c r="F4816" s="408" t="s">
        <v>831</v>
      </c>
      <c r="G4816" s="408"/>
      <c r="H4816" s="120">
        <v>24.64</v>
      </c>
    </row>
    <row r="4817" spans="1:8" ht="12.75" customHeight="1">
      <c r="B4817" s="407" t="s">
        <v>834</v>
      </c>
      <c r="C4817" s="407"/>
      <c r="D4817" s="102" t="s">
        <v>806</v>
      </c>
      <c r="E4817" s="102" t="s">
        <v>807</v>
      </c>
      <c r="F4817" s="102" t="s">
        <v>808</v>
      </c>
      <c r="G4817" s="102" t="s">
        <v>809</v>
      </c>
      <c r="H4817" s="102" t="s">
        <v>810</v>
      </c>
    </row>
    <row r="4818" spans="1:8">
      <c r="B4818" s="116" t="s">
        <v>2116</v>
      </c>
      <c r="C4818" s="117" t="s">
        <v>838</v>
      </c>
      <c r="D4818" s="116" t="s">
        <v>125</v>
      </c>
      <c r="E4818" s="116" t="s">
        <v>127</v>
      </c>
      <c r="F4818" s="118">
        <v>0.60099999999999998</v>
      </c>
      <c r="G4818" s="119">
        <v>23.63</v>
      </c>
      <c r="H4818" s="119">
        <v>14.2</v>
      </c>
    </row>
    <row r="4819" spans="1:8">
      <c r="B4819" s="116" t="s">
        <v>2117</v>
      </c>
      <c r="C4819" s="117" t="s">
        <v>839</v>
      </c>
      <c r="D4819" s="116" t="s">
        <v>125</v>
      </c>
      <c r="E4819" s="116" t="s">
        <v>127</v>
      </c>
      <c r="F4819" s="118">
        <v>0.60099999999999998</v>
      </c>
      <c r="G4819" s="119">
        <v>30.33</v>
      </c>
      <c r="H4819" s="119">
        <v>18.23</v>
      </c>
    </row>
    <row r="4820" spans="1:8" ht="12.75" customHeight="1">
      <c r="B4820" s="103"/>
      <c r="C4820" s="103"/>
      <c r="D4820" s="103"/>
      <c r="E4820" s="103"/>
      <c r="F4820" s="408" t="s">
        <v>837</v>
      </c>
      <c r="G4820" s="408"/>
      <c r="H4820" s="120">
        <v>32.43</v>
      </c>
    </row>
    <row r="4821" spans="1:8" ht="12.75" customHeight="1">
      <c r="B4821" s="103"/>
      <c r="C4821" s="103"/>
      <c r="D4821" s="103"/>
      <c r="E4821" s="103"/>
      <c r="F4821" s="409" t="s">
        <v>585</v>
      </c>
      <c r="G4821" s="409"/>
      <c r="H4821" s="101">
        <v>57.04</v>
      </c>
    </row>
    <row r="4822" spans="1:8">
      <c r="B4822" s="142"/>
      <c r="C4822" s="142"/>
      <c r="D4822" s="142"/>
      <c r="E4822" s="142"/>
      <c r="F4822" s="410"/>
      <c r="G4822" s="410"/>
      <c r="H4822" s="410"/>
    </row>
    <row r="4823" spans="1:8" s="245" customFormat="1" ht="12.75" customHeight="1">
      <c r="A4823" s="179" t="s">
        <v>1666</v>
      </c>
      <c r="B4823" s="179">
        <f>VLOOKUP(A4823,ORÇAMENTO!$A$15:$F$743,2,FALSE)</f>
        <v>92658</v>
      </c>
      <c r="C4823" s="276" t="str">
        <f>VLOOKUP(B4823,ORÇAMENTO!$B$15:$F$743,2,FALSE)</f>
        <v>LUVA, EM FERRO GALVANIZADO, CONEXÃO ROSQUEADA, DN 25 (1") - FORNECIMENTO E INSTALAÇÃO. AF_10/2020</v>
      </c>
      <c r="D4823" s="277"/>
      <c r="E4823" s="277"/>
      <c r="F4823" s="277"/>
      <c r="G4823" s="278"/>
      <c r="H4823" s="121" t="str">
        <f>VLOOKUP(B4823,ORÇAMENTO!$B$15:$F$743,4,FALSE)</f>
        <v>UN</v>
      </c>
    </row>
    <row r="4824" spans="1:8">
      <c r="B4824" s="407" t="s">
        <v>820</v>
      </c>
      <c r="C4824" s="407"/>
      <c r="D4824" s="102" t="s">
        <v>806</v>
      </c>
      <c r="E4824" s="102" t="s">
        <v>807</v>
      </c>
      <c r="F4824" s="102" t="s">
        <v>808</v>
      </c>
      <c r="G4824" s="102" t="s">
        <v>809</v>
      </c>
      <c r="H4824" s="102" t="s">
        <v>810</v>
      </c>
    </row>
    <row r="4825" spans="1:8">
      <c r="B4825" s="116" t="s">
        <v>2104</v>
      </c>
      <c r="C4825" s="117" t="s">
        <v>2105</v>
      </c>
      <c r="D4825" s="116" t="s">
        <v>125</v>
      </c>
      <c r="E4825" s="116" t="s">
        <v>150</v>
      </c>
      <c r="F4825" s="118">
        <v>1.2999999999999999E-2</v>
      </c>
      <c r="G4825" s="119">
        <v>14.38</v>
      </c>
      <c r="H4825" s="119">
        <v>0.19</v>
      </c>
    </row>
    <row r="4826" spans="1:8">
      <c r="B4826" s="116" t="s">
        <v>1508</v>
      </c>
      <c r="C4826" s="117" t="s">
        <v>1509</v>
      </c>
      <c r="D4826" s="116" t="s">
        <v>125</v>
      </c>
      <c r="E4826" s="116" t="s">
        <v>113</v>
      </c>
      <c r="F4826" s="118">
        <v>3.0000000000000001E-3</v>
      </c>
      <c r="G4826" s="119">
        <v>47.91</v>
      </c>
      <c r="H4826" s="119">
        <v>0.14000000000000001</v>
      </c>
    </row>
    <row r="4827" spans="1:8">
      <c r="B4827" s="116" t="s">
        <v>2886</v>
      </c>
      <c r="C4827" s="117" t="s">
        <v>2887</v>
      </c>
      <c r="D4827" s="116" t="s">
        <v>125</v>
      </c>
      <c r="E4827" s="116" t="s">
        <v>150</v>
      </c>
      <c r="F4827" s="118">
        <v>1</v>
      </c>
      <c r="G4827" s="119">
        <v>14.96</v>
      </c>
      <c r="H4827" s="119">
        <v>14.96</v>
      </c>
    </row>
    <row r="4828" spans="1:8">
      <c r="B4828" s="103"/>
      <c r="C4828" s="103"/>
      <c r="D4828" s="103"/>
      <c r="E4828" s="103"/>
      <c r="F4828" s="408" t="s">
        <v>831</v>
      </c>
      <c r="G4828" s="408"/>
      <c r="H4828" s="120">
        <v>15.29</v>
      </c>
    </row>
    <row r="4829" spans="1:8" ht="12.75" customHeight="1">
      <c r="B4829" s="407" t="s">
        <v>834</v>
      </c>
      <c r="C4829" s="407"/>
      <c r="D4829" s="102" t="s">
        <v>806</v>
      </c>
      <c r="E4829" s="102" t="s">
        <v>807</v>
      </c>
      <c r="F4829" s="102" t="s">
        <v>808</v>
      </c>
      <c r="G4829" s="102" t="s">
        <v>809</v>
      </c>
      <c r="H4829" s="102" t="s">
        <v>810</v>
      </c>
    </row>
    <row r="4830" spans="1:8">
      <c r="B4830" s="116" t="s">
        <v>2116</v>
      </c>
      <c r="C4830" s="117" t="s">
        <v>838</v>
      </c>
      <c r="D4830" s="116" t="s">
        <v>125</v>
      </c>
      <c r="E4830" s="116" t="s">
        <v>127</v>
      </c>
      <c r="F4830" s="118">
        <v>0.30099999999999999</v>
      </c>
      <c r="G4830" s="119">
        <v>23.63</v>
      </c>
      <c r="H4830" s="119">
        <v>7.11</v>
      </c>
    </row>
    <row r="4831" spans="1:8">
      <c r="B4831" s="116" t="s">
        <v>2117</v>
      </c>
      <c r="C4831" s="117" t="s">
        <v>839</v>
      </c>
      <c r="D4831" s="116" t="s">
        <v>125</v>
      </c>
      <c r="E4831" s="116" t="s">
        <v>127</v>
      </c>
      <c r="F4831" s="118">
        <v>0.30099999999999999</v>
      </c>
      <c r="G4831" s="119">
        <v>30.33</v>
      </c>
      <c r="H4831" s="119">
        <v>9.1300000000000008</v>
      </c>
    </row>
    <row r="4832" spans="1:8" ht="12.75" customHeight="1">
      <c r="B4832" s="103"/>
      <c r="C4832" s="103"/>
      <c r="D4832" s="103"/>
      <c r="E4832" s="103"/>
      <c r="F4832" s="408" t="s">
        <v>837</v>
      </c>
      <c r="G4832" s="408"/>
      <c r="H4832" s="120">
        <v>16.239999999999998</v>
      </c>
    </row>
    <row r="4833" spans="1:8" ht="12.75" customHeight="1">
      <c r="B4833" s="103"/>
      <c r="C4833" s="103"/>
      <c r="D4833" s="103"/>
      <c r="E4833" s="103"/>
      <c r="F4833" s="409" t="s">
        <v>585</v>
      </c>
      <c r="G4833" s="409"/>
      <c r="H4833" s="101">
        <v>31.51</v>
      </c>
    </row>
    <row r="4834" spans="1:8">
      <c r="B4834" s="142"/>
      <c r="C4834" s="142"/>
      <c r="D4834" s="142"/>
      <c r="E4834" s="142"/>
      <c r="F4834" s="410"/>
      <c r="G4834" s="410"/>
      <c r="H4834" s="410"/>
    </row>
    <row r="4835" spans="1:8" s="245" customFormat="1" ht="12.75" customHeight="1">
      <c r="A4835" s="179" t="s">
        <v>1667</v>
      </c>
      <c r="B4835" s="179">
        <f>VLOOKUP(A4835,ORÇAMENTO!$A$15:$F$743,2,FALSE)</f>
        <v>94495</v>
      </c>
      <c r="C4835" s="276" t="str">
        <f>VLOOKUP(B4835,ORÇAMENTO!$B$15:$F$743,2,FALSE)</f>
        <v>REGISTRO DE GAVETA BRUTO, LATÃO, ROSCÁVEL, 1" - FORNECIMENTO E INSTALAÇÃO. AF_08/2021</v>
      </c>
      <c r="D4835" s="277"/>
      <c r="E4835" s="277"/>
      <c r="F4835" s="277"/>
      <c r="G4835" s="278"/>
      <c r="H4835" s="121" t="str">
        <f>VLOOKUP(B4835,ORÇAMENTO!$B$15:$F$743,4,FALSE)</f>
        <v>UN</v>
      </c>
    </row>
    <row r="4836" spans="1:8">
      <c r="B4836" s="407" t="s">
        <v>820</v>
      </c>
      <c r="C4836" s="407"/>
      <c r="D4836" s="102" t="s">
        <v>806</v>
      </c>
      <c r="E4836" s="102" t="s">
        <v>807</v>
      </c>
      <c r="F4836" s="102" t="s">
        <v>808</v>
      </c>
      <c r="G4836" s="102" t="s">
        <v>809</v>
      </c>
      <c r="H4836" s="102" t="s">
        <v>810</v>
      </c>
    </row>
    <row r="4837" spans="1:8">
      <c r="B4837" s="116" t="s">
        <v>2104</v>
      </c>
      <c r="C4837" s="117" t="s">
        <v>2105</v>
      </c>
      <c r="D4837" s="116" t="s">
        <v>125</v>
      </c>
      <c r="E4837" s="116" t="s">
        <v>150</v>
      </c>
      <c r="F4837" s="118">
        <v>1.32E-2</v>
      </c>
      <c r="G4837" s="119">
        <v>14.38</v>
      </c>
      <c r="H4837" s="119">
        <v>0.19</v>
      </c>
    </row>
    <row r="4838" spans="1:8">
      <c r="B4838" s="116" t="s">
        <v>2110</v>
      </c>
      <c r="C4838" s="117" t="s">
        <v>2111</v>
      </c>
      <c r="D4838" s="116" t="s">
        <v>125</v>
      </c>
      <c r="E4838" s="116" t="s">
        <v>150</v>
      </c>
      <c r="F4838" s="118">
        <v>1</v>
      </c>
      <c r="G4838" s="119">
        <v>64.34</v>
      </c>
      <c r="H4838" s="119">
        <v>64.34</v>
      </c>
    </row>
    <row r="4839" spans="1:8">
      <c r="B4839" s="103"/>
      <c r="C4839" s="103"/>
      <c r="D4839" s="103"/>
      <c r="E4839" s="103"/>
      <c r="F4839" s="408" t="s">
        <v>831</v>
      </c>
      <c r="G4839" s="408"/>
      <c r="H4839" s="120">
        <v>64.53</v>
      </c>
    </row>
    <row r="4840" spans="1:8" ht="12.75" customHeight="1">
      <c r="B4840" s="407" t="s">
        <v>834</v>
      </c>
      <c r="C4840" s="407"/>
      <c r="D4840" s="102" t="s">
        <v>806</v>
      </c>
      <c r="E4840" s="102" t="s">
        <v>807</v>
      </c>
      <c r="F4840" s="102" t="s">
        <v>808</v>
      </c>
      <c r="G4840" s="102" t="s">
        <v>809</v>
      </c>
      <c r="H4840" s="102" t="s">
        <v>810</v>
      </c>
    </row>
    <row r="4841" spans="1:8">
      <c r="B4841" s="116" t="s">
        <v>2116</v>
      </c>
      <c r="C4841" s="117" t="s">
        <v>838</v>
      </c>
      <c r="D4841" s="116" t="s">
        <v>125</v>
      </c>
      <c r="E4841" s="116" t="s">
        <v>127</v>
      </c>
      <c r="F4841" s="118">
        <v>0.14849999999999999</v>
      </c>
      <c r="G4841" s="119">
        <v>23.63</v>
      </c>
      <c r="H4841" s="119">
        <v>3.51</v>
      </c>
    </row>
    <row r="4842" spans="1:8">
      <c r="B4842" s="116" t="s">
        <v>2117</v>
      </c>
      <c r="C4842" s="117" t="s">
        <v>839</v>
      </c>
      <c r="D4842" s="116" t="s">
        <v>125</v>
      </c>
      <c r="E4842" s="116" t="s">
        <v>127</v>
      </c>
      <c r="F4842" s="118">
        <v>0.14849999999999999</v>
      </c>
      <c r="G4842" s="119">
        <v>30.33</v>
      </c>
      <c r="H4842" s="119">
        <v>4.5</v>
      </c>
    </row>
    <row r="4843" spans="1:8" ht="12.75" customHeight="1">
      <c r="B4843" s="103"/>
      <c r="C4843" s="103"/>
      <c r="D4843" s="103"/>
      <c r="E4843" s="103"/>
      <c r="F4843" s="408" t="s">
        <v>837</v>
      </c>
      <c r="G4843" s="408"/>
      <c r="H4843" s="120">
        <v>8.01</v>
      </c>
    </row>
    <row r="4844" spans="1:8" ht="12.75" customHeight="1">
      <c r="B4844" s="103"/>
      <c r="C4844" s="103"/>
      <c r="D4844" s="103"/>
      <c r="E4844" s="103"/>
      <c r="F4844" s="409" t="s">
        <v>585</v>
      </c>
      <c r="G4844" s="409"/>
      <c r="H4844" s="101">
        <v>72.52</v>
      </c>
    </row>
    <row r="4845" spans="1:8">
      <c r="B4845" s="142"/>
      <c r="C4845" s="142"/>
      <c r="D4845" s="142"/>
      <c r="E4845" s="142"/>
      <c r="F4845" s="410"/>
      <c r="G4845" s="410"/>
      <c r="H4845" s="410"/>
    </row>
    <row r="4846" spans="1:8" s="245" customFormat="1" ht="12.75" customHeight="1">
      <c r="A4846" s="179" t="s">
        <v>1669</v>
      </c>
      <c r="B4846" s="179">
        <f>VLOOKUP(A4846,ORÇAMENTO!$A$15:$F$743,2,FALSE)</f>
        <v>92665</v>
      </c>
      <c r="C4846" s="276" t="str">
        <f>VLOOKUP(B4846,ORÇAMENTO!$B$15:$F$743,2,FALSE)</f>
        <v>NIPLE, EM FERRO GALVANIZADO, CONEXÃO ROSQUEADA, DN 65 (2 1/2") - FORNECIMENTO E INSTALAÇÃO. AF_10/2020</v>
      </c>
      <c r="D4846" s="277"/>
      <c r="E4846" s="277"/>
      <c r="F4846" s="277"/>
      <c r="G4846" s="278"/>
      <c r="H4846" s="121" t="str">
        <f>VLOOKUP(B4846,ORÇAMENTO!$B$15:$F$743,4,FALSE)</f>
        <v>UN</v>
      </c>
    </row>
    <row r="4847" spans="1:8">
      <c r="B4847" s="407" t="s">
        <v>820</v>
      </c>
      <c r="C4847" s="407"/>
      <c r="D4847" s="102" t="s">
        <v>806</v>
      </c>
      <c r="E4847" s="102" t="s">
        <v>807</v>
      </c>
      <c r="F4847" s="102" t="s">
        <v>808</v>
      </c>
      <c r="G4847" s="102" t="s">
        <v>809</v>
      </c>
      <c r="H4847" s="102" t="s">
        <v>810</v>
      </c>
    </row>
    <row r="4848" spans="1:8">
      <c r="B4848" s="116" t="s">
        <v>2104</v>
      </c>
      <c r="C4848" s="117" t="s">
        <v>2105</v>
      </c>
      <c r="D4848" s="116" t="s">
        <v>125</v>
      </c>
      <c r="E4848" s="116" t="s">
        <v>150</v>
      </c>
      <c r="F4848" s="118">
        <v>0.03</v>
      </c>
      <c r="G4848" s="119">
        <v>14.38</v>
      </c>
      <c r="H4848" s="119">
        <v>0.43</v>
      </c>
    </row>
    <row r="4849" spans="1:8">
      <c r="B4849" s="116" t="s">
        <v>1508</v>
      </c>
      <c r="C4849" s="117" t="s">
        <v>1509</v>
      </c>
      <c r="D4849" s="116" t="s">
        <v>125</v>
      </c>
      <c r="E4849" s="116" t="s">
        <v>113</v>
      </c>
      <c r="F4849" s="118">
        <v>7.0000000000000001E-3</v>
      </c>
      <c r="G4849" s="119">
        <v>47.91</v>
      </c>
      <c r="H4849" s="119">
        <v>0.34</v>
      </c>
    </row>
    <row r="4850" spans="1:8">
      <c r="B4850" s="116" t="s">
        <v>1501</v>
      </c>
      <c r="C4850" s="117" t="s">
        <v>1502</v>
      </c>
      <c r="D4850" s="116" t="s">
        <v>125</v>
      </c>
      <c r="E4850" s="116" t="s">
        <v>150</v>
      </c>
      <c r="F4850" s="118">
        <v>1</v>
      </c>
      <c r="G4850" s="119">
        <v>60.06</v>
      </c>
      <c r="H4850" s="119">
        <v>60.06</v>
      </c>
    </row>
    <row r="4851" spans="1:8">
      <c r="B4851" s="103"/>
      <c r="C4851" s="103"/>
      <c r="D4851" s="103"/>
      <c r="E4851" s="103"/>
      <c r="F4851" s="408" t="s">
        <v>831</v>
      </c>
      <c r="G4851" s="408"/>
      <c r="H4851" s="120">
        <v>60.83</v>
      </c>
    </row>
    <row r="4852" spans="1:8" ht="12.75" customHeight="1">
      <c r="B4852" s="407" t="s">
        <v>834</v>
      </c>
      <c r="C4852" s="407"/>
      <c r="D4852" s="102" t="s">
        <v>806</v>
      </c>
      <c r="E4852" s="102" t="s">
        <v>807</v>
      </c>
      <c r="F4852" s="102" t="s">
        <v>808</v>
      </c>
      <c r="G4852" s="102" t="s">
        <v>809</v>
      </c>
      <c r="H4852" s="102" t="s">
        <v>810</v>
      </c>
    </row>
    <row r="4853" spans="1:8">
      <c r="B4853" s="116" t="s">
        <v>2116</v>
      </c>
      <c r="C4853" s="117" t="s">
        <v>838</v>
      </c>
      <c r="D4853" s="116" t="s">
        <v>125</v>
      </c>
      <c r="E4853" s="116" t="s">
        <v>127</v>
      </c>
      <c r="F4853" s="118">
        <v>0.39800000000000002</v>
      </c>
      <c r="G4853" s="119">
        <v>23.63</v>
      </c>
      <c r="H4853" s="119">
        <v>9.4</v>
      </c>
    </row>
    <row r="4854" spans="1:8">
      <c r="B4854" s="116" t="s">
        <v>2117</v>
      </c>
      <c r="C4854" s="117" t="s">
        <v>839</v>
      </c>
      <c r="D4854" s="116" t="s">
        <v>125</v>
      </c>
      <c r="E4854" s="116" t="s">
        <v>127</v>
      </c>
      <c r="F4854" s="118">
        <v>0.39800000000000002</v>
      </c>
      <c r="G4854" s="119">
        <v>30.33</v>
      </c>
      <c r="H4854" s="119">
        <v>12.07</v>
      </c>
    </row>
    <row r="4855" spans="1:8" ht="12.75" customHeight="1">
      <c r="B4855" s="103"/>
      <c r="C4855" s="103"/>
      <c r="D4855" s="103"/>
      <c r="E4855" s="103"/>
      <c r="F4855" s="408" t="s">
        <v>837</v>
      </c>
      <c r="G4855" s="408"/>
      <c r="H4855" s="120">
        <v>21.47</v>
      </c>
    </row>
    <row r="4856" spans="1:8" ht="12.75" customHeight="1">
      <c r="B4856" s="103"/>
      <c r="C4856" s="103"/>
      <c r="D4856" s="103"/>
      <c r="E4856" s="103"/>
      <c r="F4856" s="409" t="s">
        <v>585</v>
      </c>
      <c r="G4856" s="409"/>
      <c r="H4856" s="101">
        <v>82.29</v>
      </c>
    </row>
    <row r="4857" spans="1:8">
      <c r="B4857" s="142"/>
      <c r="C4857" s="142"/>
      <c r="D4857" s="142"/>
      <c r="E4857" s="142"/>
      <c r="F4857" s="410"/>
      <c r="G4857" s="410"/>
      <c r="H4857" s="410"/>
    </row>
    <row r="4858" spans="1:8" s="245" customFormat="1" ht="12.75" customHeight="1">
      <c r="A4858" s="179" t="s">
        <v>1998</v>
      </c>
      <c r="B4858" s="179">
        <f>VLOOKUP(A4858,ORÇAMENTO!$A$15:$F$743,2,FALSE)</f>
        <v>92379</v>
      </c>
      <c r="C4858" s="276" t="str">
        <f>VLOOKUP(B4858,ORÇAMENTO!$B$15:$F$743,2,FALSE)</f>
        <v>NIPLE, EM FERRO GALVANIZADO, DN 75 (3"), CONEXÃO ROSQUEADA - FORNECIMENTO E INSTALAÇÃO. AF_10/2020</v>
      </c>
      <c r="D4858" s="277"/>
      <c r="E4858" s="277"/>
      <c r="F4858" s="277"/>
      <c r="G4858" s="278"/>
      <c r="H4858" s="121" t="str">
        <f>VLOOKUP(B4858,ORÇAMENTO!$B$15:$F$743,4,FALSE)</f>
        <v>UN</v>
      </c>
    </row>
    <row r="4859" spans="1:8">
      <c r="B4859" s="407" t="s">
        <v>820</v>
      </c>
      <c r="C4859" s="407"/>
      <c r="D4859" s="102" t="s">
        <v>806</v>
      </c>
      <c r="E4859" s="102" t="s">
        <v>807</v>
      </c>
      <c r="F4859" s="102" t="s">
        <v>808</v>
      </c>
      <c r="G4859" s="102" t="s">
        <v>809</v>
      </c>
      <c r="H4859" s="102" t="s">
        <v>810</v>
      </c>
    </row>
    <row r="4860" spans="1:8">
      <c r="B4860" s="116" t="s">
        <v>2104</v>
      </c>
      <c r="C4860" s="117" t="s">
        <v>2105</v>
      </c>
      <c r="D4860" s="116" t="s">
        <v>125</v>
      </c>
      <c r="E4860" s="116" t="s">
        <v>150</v>
      </c>
      <c r="F4860" s="118">
        <v>3.5000000000000003E-2</v>
      </c>
      <c r="G4860" s="119">
        <v>14.38</v>
      </c>
      <c r="H4860" s="119">
        <v>0.5</v>
      </c>
    </row>
    <row r="4861" spans="1:8">
      <c r="B4861" s="116" t="s">
        <v>1508</v>
      </c>
      <c r="C4861" s="117" t="s">
        <v>1509</v>
      </c>
      <c r="D4861" s="116" t="s">
        <v>125</v>
      </c>
      <c r="E4861" s="116" t="s">
        <v>113</v>
      </c>
      <c r="F4861" s="118">
        <v>8.0000000000000002E-3</v>
      </c>
      <c r="G4861" s="119">
        <v>47.91</v>
      </c>
      <c r="H4861" s="119">
        <v>0.38</v>
      </c>
    </row>
    <row r="4862" spans="1:8">
      <c r="B4862" s="116" t="s">
        <v>2888</v>
      </c>
      <c r="C4862" s="117" t="s">
        <v>2889</v>
      </c>
      <c r="D4862" s="116" t="s">
        <v>125</v>
      </c>
      <c r="E4862" s="116" t="s">
        <v>150</v>
      </c>
      <c r="F4862" s="118">
        <v>1</v>
      </c>
      <c r="G4862" s="119">
        <v>97.7</v>
      </c>
      <c r="H4862" s="119">
        <v>97.7</v>
      </c>
    </row>
    <row r="4863" spans="1:8">
      <c r="B4863" s="103"/>
      <c r="C4863" s="103"/>
      <c r="D4863" s="103"/>
      <c r="E4863" s="103"/>
      <c r="F4863" s="408" t="s">
        <v>831</v>
      </c>
      <c r="G4863" s="408"/>
      <c r="H4863" s="120">
        <v>98.58</v>
      </c>
    </row>
    <row r="4864" spans="1:8" ht="12.75" customHeight="1">
      <c r="B4864" s="407" t="s">
        <v>834</v>
      </c>
      <c r="C4864" s="407"/>
      <c r="D4864" s="102" t="s">
        <v>806</v>
      </c>
      <c r="E4864" s="102" t="s">
        <v>807</v>
      </c>
      <c r="F4864" s="102" t="s">
        <v>808</v>
      </c>
      <c r="G4864" s="102" t="s">
        <v>809</v>
      </c>
      <c r="H4864" s="102" t="s">
        <v>810</v>
      </c>
    </row>
    <row r="4865" spans="1:8">
      <c r="B4865" s="116" t="s">
        <v>2116</v>
      </c>
      <c r="C4865" s="117" t="s">
        <v>838</v>
      </c>
      <c r="D4865" s="116" t="s">
        <v>125</v>
      </c>
      <c r="E4865" s="116" t="s">
        <v>127</v>
      </c>
      <c r="F4865" s="118">
        <v>0.82799999999999996</v>
      </c>
      <c r="G4865" s="119">
        <v>23.63</v>
      </c>
      <c r="H4865" s="119">
        <v>19.57</v>
      </c>
    </row>
    <row r="4866" spans="1:8">
      <c r="B4866" s="116" t="s">
        <v>2117</v>
      </c>
      <c r="C4866" s="117" t="s">
        <v>839</v>
      </c>
      <c r="D4866" s="116" t="s">
        <v>125</v>
      </c>
      <c r="E4866" s="116" t="s">
        <v>127</v>
      </c>
      <c r="F4866" s="118">
        <v>0.82799999999999996</v>
      </c>
      <c r="G4866" s="119">
        <v>30.33</v>
      </c>
      <c r="H4866" s="119">
        <v>25.11</v>
      </c>
    </row>
    <row r="4867" spans="1:8" ht="12.75" customHeight="1">
      <c r="B4867" s="103"/>
      <c r="C4867" s="103"/>
      <c r="D4867" s="103"/>
      <c r="E4867" s="103"/>
      <c r="F4867" s="408" t="s">
        <v>837</v>
      </c>
      <c r="G4867" s="408"/>
      <c r="H4867" s="120">
        <v>44.68</v>
      </c>
    </row>
    <row r="4868" spans="1:8" ht="12.75" customHeight="1">
      <c r="B4868" s="103"/>
      <c r="C4868" s="103"/>
      <c r="D4868" s="103"/>
      <c r="E4868" s="103"/>
      <c r="F4868" s="409" t="s">
        <v>585</v>
      </c>
      <c r="G4868" s="409"/>
      <c r="H4868" s="101">
        <v>143.25</v>
      </c>
    </row>
    <row r="4869" spans="1:8">
      <c r="B4869" s="142"/>
      <c r="C4869" s="142"/>
      <c r="D4869" s="142"/>
      <c r="E4869" s="142"/>
      <c r="F4869" s="410"/>
      <c r="G4869" s="410"/>
      <c r="H4869" s="410"/>
    </row>
    <row r="4870" spans="1:8" s="245" customFormat="1" ht="12.75" customHeight="1">
      <c r="A4870" s="179" t="s">
        <v>2918</v>
      </c>
      <c r="B4870" s="179">
        <f>VLOOKUP(A4870,ORÇAMENTO!$A$15:$F$743,2,FALSE)</f>
        <v>91926</v>
      </c>
      <c r="C4870" s="276" t="str">
        <f>VLOOKUP(B4870,ORÇAMENTO!$B$15:$F$743,2,FALSE)</f>
        <v>CABO DE COBRE FLEXÍVEL ISOLADO, 2,5 MM², ANTI-CHAMA 450/750 V - FORNECIMENTO E INSTALAÇÃO. AF_03/2023</v>
      </c>
      <c r="D4870" s="277"/>
      <c r="E4870" s="277"/>
      <c r="F4870" s="277"/>
      <c r="G4870" s="278"/>
      <c r="H4870" s="121" t="str">
        <f>VLOOKUP(B4870,ORÇAMENTO!$B$15:$F$743,4,FALSE)</f>
        <v>M</v>
      </c>
    </row>
    <row r="4871" spans="1:8">
      <c r="B4871" s="407" t="s">
        <v>820</v>
      </c>
      <c r="C4871" s="407"/>
      <c r="D4871" s="102" t="s">
        <v>806</v>
      </c>
      <c r="E4871" s="102" t="s">
        <v>807</v>
      </c>
      <c r="F4871" s="102" t="s">
        <v>808</v>
      </c>
      <c r="G4871" s="102" t="s">
        <v>809</v>
      </c>
      <c r="H4871" s="102" t="s">
        <v>810</v>
      </c>
    </row>
    <row r="4872" spans="1:8" ht="25.5">
      <c r="B4872" s="116" t="s">
        <v>980</v>
      </c>
      <c r="C4872" s="117" t="s">
        <v>981</v>
      </c>
      <c r="D4872" s="116" t="s">
        <v>125</v>
      </c>
      <c r="E4872" s="116" t="s">
        <v>180</v>
      </c>
      <c r="F4872" s="118">
        <v>1.2434000000000001</v>
      </c>
      <c r="G4872" s="119">
        <v>2.83</v>
      </c>
      <c r="H4872" s="119">
        <v>3.52</v>
      </c>
    </row>
    <row r="4873" spans="1:8">
      <c r="B4873" s="116" t="s">
        <v>2768</v>
      </c>
      <c r="C4873" s="117" t="s">
        <v>2769</v>
      </c>
      <c r="D4873" s="116" t="s">
        <v>125</v>
      </c>
      <c r="E4873" s="116" t="s">
        <v>150</v>
      </c>
      <c r="F4873" s="118">
        <v>9.4000000000000004E-3</v>
      </c>
      <c r="G4873" s="119">
        <v>4.72</v>
      </c>
      <c r="H4873" s="119">
        <v>0.04</v>
      </c>
    </row>
    <row r="4874" spans="1:8">
      <c r="B4874" s="103"/>
      <c r="C4874" s="103"/>
      <c r="D4874" s="103"/>
      <c r="E4874" s="103"/>
      <c r="F4874" s="408" t="s">
        <v>831</v>
      </c>
      <c r="G4874" s="408"/>
      <c r="H4874" s="120">
        <v>3.56</v>
      </c>
    </row>
    <row r="4875" spans="1:8" ht="12.75" customHeight="1">
      <c r="B4875" s="407" t="s">
        <v>834</v>
      </c>
      <c r="C4875" s="407"/>
      <c r="D4875" s="102" t="s">
        <v>806</v>
      </c>
      <c r="E4875" s="102" t="s">
        <v>807</v>
      </c>
      <c r="F4875" s="102" t="s">
        <v>808</v>
      </c>
      <c r="G4875" s="102" t="s">
        <v>809</v>
      </c>
      <c r="H4875" s="102" t="s">
        <v>810</v>
      </c>
    </row>
    <row r="4876" spans="1:8">
      <c r="B4876" s="116" t="s">
        <v>2074</v>
      </c>
      <c r="C4876" s="117" t="s">
        <v>835</v>
      </c>
      <c r="D4876" s="116" t="s">
        <v>125</v>
      </c>
      <c r="E4876" s="116" t="s">
        <v>127</v>
      </c>
      <c r="F4876" s="118">
        <v>2.9000000000000001E-2</v>
      </c>
      <c r="G4876" s="119">
        <v>24.65</v>
      </c>
      <c r="H4876" s="119">
        <v>0.71</v>
      </c>
    </row>
    <row r="4877" spans="1:8">
      <c r="B4877" s="116" t="s">
        <v>2075</v>
      </c>
      <c r="C4877" s="117" t="s">
        <v>836</v>
      </c>
      <c r="D4877" s="116" t="s">
        <v>125</v>
      </c>
      <c r="E4877" s="116" t="s">
        <v>127</v>
      </c>
      <c r="F4877" s="118">
        <v>2.9000000000000001E-2</v>
      </c>
      <c r="G4877" s="119">
        <v>31.49</v>
      </c>
      <c r="H4877" s="119">
        <v>0.91</v>
      </c>
    </row>
    <row r="4878" spans="1:8" ht="12.75" customHeight="1">
      <c r="B4878" s="103"/>
      <c r="C4878" s="103"/>
      <c r="D4878" s="103"/>
      <c r="E4878" s="103"/>
      <c r="F4878" s="408" t="s">
        <v>837</v>
      </c>
      <c r="G4878" s="408"/>
      <c r="H4878" s="120">
        <v>1.62</v>
      </c>
    </row>
    <row r="4879" spans="1:8" ht="12.75" customHeight="1">
      <c r="B4879" s="103"/>
      <c r="C4879" s="103"/>
      <c r="D4879" s="103"/>
      <c r="E4879" s="103"/>
      <c r="F4879" s="409" t="s">
        <v>585</v>
      </c>
      <c r="G4879" s="409"/>
      <c r="H4879" s="101">
        <v>5.17</v>
      </c>
    </row>
    <row r="4880" spans="1:8">
      <c r="B4880" s="142"/>
      <c r="C4880" s="142"/>
      <c r="D4880" s="142"/>
      <c r="E4880" s="142"/>
      <c r="F4880" s="410"/>
      <c r="G4880" s="410"/>
      <c r="H4880" s="410"/>
    </row>
    <row r="4881" spans="1:8" s="245" customFormat="1" ht="12.75" customHeight="1">
      <c r="A4881" s="179" t="s">
        <v>2919</v>
      </c>
      <c r="B4881" s="179">
        <f>VLOOKUP(A4881,ORÇAMENTO!$A$15:$F$743,2,FALSE)</f>
        <v>100757</v>
      </c>
      <c r="C4881" s="276" t="str">
        <f>VLOOKUP(B4881,ORÇAMENTO!$B$15:$F$743,2,FALSE)</f>
        <v>PINTURA COM TINTA ALQUÍDICA DE ACABAMENTO (ESMALTE SINTÉTICO ACETINADO) PULVERIZADA SOBRE SUPERFÍCIES METÁLICAS EXECUTADO EM OBRA (02 DEMÃOS). AF_01/2020_PE</v>
      </c>
      <c r="D4881" s="277"/>
      <c r="E4881" s="277"/>
      <c r="F4881" s="277"/>
      <c r="G4881" s="278"/>
      <c r="H4881" s="121" t="str">
        <f>VLOOKUP(B4881,ORÇAMENTO!$B$15:$F$743,4,FALSE)</f>
        <v>M2</v>
      </c>
    </row>
    <row r="4882" spans="1:8">
      <c r="B4882" s="407" t="s">
        <v>820</v>
      </c>
      <c r="C4882" s="407"/>
      <c r="D4882" s="102" t="s">
        <v>806</v>
      </c>
      <c r="E4882" s="102" t="s">
        <v>807</v>
      </c>
      <c r="F4882" s="102" t="s">
        <v>808</v>
      </c>
      <c r="G4882" s="102" t="s">
        <v>809</v>
      </c>
      <c r="H4882" s="102" t="s">
        <v>810</v>
      </c>
    </row>
    <row r="4883" spans="1:8">
      <c r="B4883" s="116" t="s">
        <v>2307</v>
      </c>
      <c r="C4883" s="117" t="s">
        <v>2308</v>
      </c>
      <c r="D4883" s="116" t="s">
        <v>125</v>
      </c>
      <c r="E4883" s="116" t="s">
        <v>113</v>
      </c>
      <c r="F4883" s="118">
        <v>0.124</v>
      </c>
      <c r="G4883" s="119">
        <v>18.41</v>
      </c>
      <c r="H4883" s="119">
        <v>2.2799999999999998</v>
      </c>
    </row>
    <row r="4884" spans="1:8">
      <c r="B4884" s="116" t="s">
        <v>2549</v>
      </c>
      <c r="C4884" s="117" t="s">
        <v>2550</v>
      </c>
      <c r="D4884" s="116" t="s">
        <v>125</v>
      </c>
      <c r="E4884" s="116" t="s">
        <v>113</v>
      </c>
      <c r="F4884" s="118">
        <v>0.41339999999999999</v>
      </c>
      <c r="G4884" s="119">
        <v>45.88</v>
      </c>
      <c r="H4884" s="119">
        <v>18.97</v>
      </c>
    </row>
    <row r="4885" spans="1:8">
      <c r="B4885" s="103"/>
      <c r="C4885" s="103"/>
      <c r="D4885" s="103"/>
      <c r="E4885" s="103"/>
      <c r="F4885" s="408" t="s">
        <v>831</v>
      </c>
      <c r="G4885" s="408"/>
      <c r="H4885" s="120">
        <v>21.25</v>
      </c>
    </row>
    <row r="4886" spans="1:8" ht="12.75" customHeight="1">
      <c r="B4886" s="407" t="s">
        <v>834</v>
      </c>
      <c r="C4886" s="407"/>
      <c r="D4886" s="102" t="s">
        <v>806</v>
      </c>
      <c r="E4886" s="102" t="s">
        <v>807</v>
      </c>
      <c r="F4886" s="102" t="s">
        <v>808</v>
      </c>
      <c r="G4886" s="102" t="s">
        <v>809</v>
      </c>
      <c r="H4886" s="102" t="s">
        <v>810</v>
      </c>
    </row>
    <row r="4887" spans="1:8">
      <c r="B4887" s="116" t="s">
        <v>2309</v>
      </c>
      <c r="C4887" s="117" t="s">
        <v>906</v>
      </c>
      <c r="D4887" s="116" t="s">
        <v>125</v>
      </c>
      <c r="E4887" s="116" t="s">
        <v>127</v>
      </c>
      <c r="F4887" s="118">
        <v>1.0530999999999999</v>
      </c>
      <c r="G4887" s="119">
        <v>32.58</v>
      </c>
      <c r="H4887" s="119">
        <v>34.31</v>
      </c>
    </row>
    <row r="4888" spans="1:8" ht="12.75" customHeight="1">
      <c r="B4888" s="103"/>
      <c r="C4888" s="103"/>
      <c r="D4888" s="103"/>
      <c r="E4888" s="103"/>
      <c r="F4888" s="408" t="s">
        <v>837</v>
      </c>
      <c r="G4888" s="408"/>
      <c r="H4888" s="120">
        <v>34.31</v>
      </c>
    </row>
    <row r="4889" spans="1:8" ht="12.75" customHeight="1">
      <c r="B4889" s="103"/>
      <c r="C4889" s="103"/>
      <c r="D4889" s="103"/>
      <c r="E4889" s="103"/>
      <c r="F4889" s="409" t="s">
        <v>585</v>
      </c>
      <c r="G4889" s="409"/>
      <c r="H4889" s="101">
        <v>55.54</v>
      </c>
    </row>
    <row r="4890" spans="1:8">
      <c r="B4890" s="142"/>
      <c r="C4890" s="142"/>
      <c r="D4890" s="142"/>
      <c r="E4890" s="142"/>
      <c r="F4890" s="410"/>
      <c r="G4890" s="410"/>
      <c r="H4890" s="410"/>
    </row>
    <row r="4891" spans="1:8" s="245" customFormat="1" ht="12.75" customHeight="1">
      <c r="A4891" s="179" t="s">
        <v>575</v>
      </c>
      <c r="B4891" s="179">
        <f>VLOOKUP(A4891,ORÇAMENTO!$A$15:$F$743,2,FALSE)</f>
        <v>37558</v>
      </c>
      <c r="C4891" s="276" t="str">
        <f>VLOOKUP(B4891,ORÇAMENTO!$B$15:$F$743,2,FALSE)</f>
        <v>PLACA DE SINALIZACAO PROIBIDO ENTRADA, RETANGULAR, EM PVC *2* MM ANTI-CHAMAS</v>
      </c>
      <c r="D4891" s="277"/>
      <c r="E4891" s="277"/>
      <c r="F4891" s="277"/>
      <c r="G4891" s="278"/>
      <c r="H4891" s="121" t="str">
        <f>VLOOKUP(B4891,ORÇAMENTO!$B$15:$F$743,4,FALSE)</f>
        <v>UN</v>
      </c>
    </row>
    <row r="4892" spans="1:8">
      <c r="B4892" s="407" t="s">
        <v>820</v>
      </c>
      <c r="C4892" s="407"/>
      <c r="D4892" s="102" t="s">
        <v>806</v>
      </c>
      <c r="E4892" s="102" t="s">
        <v>807</v>
      </c>
      <c r="F4892" s="102" t="s">
        <v>808</v>
      </c>
      <c r="G4892" s="102" t="s">
        <v>809</v>
      </c>
      <c r="H4892" s="102" t="s">
        <v>810</v>
      </c>
    </row>
    <row r="4893" spans="1:8" ht="25.5">
      <c r="B4893" s="116" t="s">
        <v>1104</v>
      </c>
      <c r="C4893" s="117" t="s">
        <v>2890</v>
      </c>
      <c r="D4893" s="116" t="s">
        <v>125</v>
      </c>
      <c r="E4893" s="116" t="s">
        <v>150</v>
      </c>
      <c r="F4893" s="118">
        <v>1</v>
      </c>
      <c r="G4893" s="119">
        <v>46.61</v>
      </c>
      <c r="H4893" s="119">
        <v>46.61</v>
      </c>
    </row>
    <row r="4894" spans="1:8">
      <c r="B4894" s="103"/>
      <c r="C4894" s="103"/>
      <c r="D4894" s="103"/>
      <c r="E4894" s="103"/>
      <c r="F4894" s="408" t="s">
        <v>831</v>
      </c>
      <c r="G4894" s="408"/>
      <c r="H4894" s="120">
        <v>46.61</v>
      </c>
    </row>
    <row r="4895" spans="1:8" ht="12.75" customHeight="1">
      <c r="B4895" s="103"/>
      <c r="C4895" s="103"/>
      <c r="D4895" s="103"/>
      <c r="E4895" s="103"/>
      <c r="F4895" s="409" t="s">
        <v>585</v>
      </c>
      <c r="G4895" s="409"/>
      <c r="H4895" s="101">
        <v>46.61</v>
      </c>
    </row>
    <row r="4896" spans="1:8">
      <c r="B4896" s="142"/>
      <c r="C4896" s="142"/>
      <c r="D4896" s="142"/>
      <c r="E4896" s="142"/>
      <c r="F4896" s="410"/>
      <c r="G4896" s="410"/>
      <c r="H4896" s="410"/>
    </row>
    <row r="4897" spans="1:8" s="245" customFormat="1" ht="12.75" customHeight="1">
      <c r="A4897" s="179" t="s">
        <v>1111</v>
      </c>
      <c r="B4897" s="179">
        <f>VLOOKUP(A4897,ORÇAMENTO!$A$15:$F$743,2,FALSE)</f>
        <v>37556</v>
      </c>
      <c r="C4897" s="276" t="str">
        <f>VLOOKUP(B4897,ORÇAMENTO!$B$15:$F$743,2,FALSE)</f>
        <v>PLACA DE SINALIZACAO (EXTINTOR, ALARME, HIDRANTES), FOTOLUMINESCENTE, QUADRADA, *20 X 20* CM ANTI-CHAMAS</v>
      </c>
      <c r="D4897" s="277"/>
      <c r="E4897" s="277"/>
      <c r="F4897" s="277"/>
      <c r="G4897" s="278"/>
      <c r="H4897" s="121" t="str">
        <f>VLOOKUP(B4897,ORÇAMENTO!$B$15:$F$743,4,FALSE)</f>
        <v>UN</v>
      </c>
    </row>
    <row r="4898" spans="1:8">
      <c r="B4898" s="407" t="s">
        <v>820</v>
      </c>
      <c r="C4898" s="407"/>
      <c r="D4898" s="102" t="s">
        <v>806</v>
      </c>
      <c r="E4898" s="102" t="s">
        <v>807</v>
      </c>
      <c r="F4898" s="102" t="s">
        <v>808</v>
      </c>
      <c r="G4898" s="102" t="s">
        <v>809</v>
      </c>
      <c r="H4898" s="102" t="s">
        <v>810</v>
      </c>
    </row>
    <row r="4899" spans="1:8" ht="25.5">
      <c r="B4899" s="116" t="s">
        <v>1106</v>
      </c>
      <c r="C4899" s="117" t="s">
        <v>2891</v>
      </c>
      <c r="D4899" s="116" t="s">
        <v>125</v>
      </c>
      <c r="E4899" s="116" t="s">
        <v>150</v>
      </c>
      <c r="F4899" s="118">
        <v>1</v>
      </c>
      <c r="G4899" s="119">
        <v>28.91</v>
      </c>
      <c r="H4899" s="119">
        <v>28.91</v>
      </c>
    </row>
    <row r="4900" spans="1:8">
      <c r="B4900" s="103"/>
      <c r="C4900" s="103"/>
      <c r="D4900" s="103"/>
      <c r="E4900" s="103"/>
      <c r="F4900" s="408" t="s">
        <v>831</v>
      </c>
      <c r="G4900" s="408"/>
      <c r="H4900" s="120">
        <v>28.91</v>
      </c>
    </row>
    <row r="4901" spans="1:8" ht="12.75" customHeight="1">
      <c r="B4901" s="103"/>
      <c r="C4901" s="103"/>
      <c r="D4901" s="103"/>
      <c r="E4901" s="103"/>
      <c r="F4901" s="409" t="s">
        <v>585</v>
      </c>
      <c r="G4901" s="409"/>
      <c r="H4901" s="101">
        <v>28.91</v>
      </c>
    </row>
    <row r="4902" spans="1:8">
      <c r="B4902" s="142"/>
      <c r="C4902" s="142"/>
      <c r="D4902" s="142"/>
      <c r="E4902" s="142"/>
      <c r="F4902" s="410"/>
      <c r="G4902" s="410"/>
      <c r="H4902" s="410"/>
    </row>
    <row r="4903" spans="1:8">
      <c r="B4903" s="142"/>
      <c r="C4903" s="142"/>
      <c r="D4903" s="142"/>
      <c r="E4903" s="142"/>
      <c r="F4903" s="410"/>
      <c r="G4903" s="410"/>
      <c r="H4903" s="410"/>
    </row>
    <row r="4904" spans="1:8" s="245" customFormat="1" ht="12.75" customHeight="1">
      <c r="A4904" s="179" t="s">
        <v>1993</v>
      </c>
      <c r="B4904" s="179">
        <f>VLOOKUP(A4904,ORÇAMENTO!$A$15:$F$743,2,FALSE)</f>
        <v>97064</v>
      </c>
      <c r="C4904" s="276" t="str">
        <f>VLOOKUP(B4904,ORÇAMENTO!$B$15:$F$743,2,FALSE)</f>
        <v>MONTAGEM E DESMONTAGEM DE ANDAIME TUBULAR TIPO "TORRE" (EXCLUSIVE ANDAIME E LIMPEZA). AF_03/2024</v>
      </c>
      <c r="D4904" s="277"/>
      <c r="E4904" s="277"/>
      <c r="F4904" s="277"/>
      <c r="G4904" s="278"/>
      <c r="H4904" s="121" t="str">
        <f>VLOOKUP(B4904,ORÇAMENTO!$B$15:$F$743,4,FALSE)</f>
        <v>M</v>
      </c>
    </row>
    <row r="4905" spans="1:8" ht="12.75" customHeight="1">
      <c r="B4905" s="407" t="s">
        <v>834</v>
      </c>
      <c r="C4905" s="407"/>
      <c r="D4905" s="102" t="s">
        <v>806</v>
      </c>
      <c r="E4905" s="102" t="s">
        <v>807</v>
      </c>
      <c r="F4905" s="102" t="s">
        <v>808</v>
      </c>
      <c r="G4905" s="102" t="s">
        <v>809</v>
      </c>
      <c r="H4905" s="102" t="s">
        <v>810</v>
      </c>
    </row>
    <row r="4906" spans="1:8">
      <c r="B4906" s="116" t="s">
        <v>2149</v>
      </c>
      <c r="C4906" s="117" t="s">
        <v>2150</v>
      </c>
      <c r="D4906" s="116" t="s">
        <v>125</v>
      </c>
      <c r="E4906" s="116" t="s">
        <v>127</v>
      </c>
      <c r="F4906" s="118">
        <v>0.69767999999999997</v>
      </c>
      <c r="G4906" s="119">
        <v>25.36</v>
      </c>
      <c r="H4906" s="119">
        <v>17.690000000000001</v>
      </c>
    </row>
    <row r="4907" spans="1:8">
      <c r="B4907" s="116" t="s">
        <v>852</v>
      </c>
      <c r="C4907" s="117" t="s">
        <v>853</v>
      </c>
      <c r="D4907" s="116" t="s">
        <v>125</v>
      </c>
      <c r="E4907" s="116" t="s">
        <v>127</v>
      </c>
      <c r="F4907" s="118">
        <v>0.13314000000000001</v>
      </c>
      <c r="G4907" s="119">
        <v>23.4</v>
      </c>
      <c r="H4907" s="119">
        <v>3.12</v>
      </c>
    </row>
    <row r="4908" spans="1:8" ht="12.75" customHeight="1">
      <c r="B4908" s="103"/>
      <c r="C4908" s="103"/>
      <c r="D4908" s="103"/>
      <c r="E4908" s="103"/>
      <c r="F4908" s="408" t="s">
        <v>837</v>
      </c>
      <c r="G4908" s="408"/>
      <c r="H4908" s="120">
        <v>20.81</v>
      </c>
    </row>
    <row r="4909" spans="1:8">
      <c r="B4909" s="407" t="s">
        <v>813</v>
      </c>
      <c r="C4909" s="407"/>
      <c r="D4909" s="102" t="s">
        <v>806</v>
      </c>
      <c r="E4909" s="102" t="s">
        <v>807</v>
      </c>
      <c r="F4909" s="102" t="s">
        <v>808</v>
      </c>
      <c r="G4909" s="102" t="s">
        <v>809</v>
      </c>
      <c r="H4909" s="102" t="s">
        <v>810</v>
      </c>
    </row>
    <row r="4910" spans="1:8" ht="38.25">
      <c r="B4910" s="116" t="s">
        <v>2892</v>
      </c>
      <c r="C4910" s="117" t="s">
        <v>2893</v>
      </c>
      <c r="D4910" s="116" t="s">
        <v>125</v>
      </c>
      <c r="E4910" s="116" t="s">
        <v>2894</v>
      </c>
      <c r="F4910" s="118">
        <v>0.40200000000000002</v>
      </c>
      <c r="G4910" s="119">
        <v>14.31</v>
      </c>
      <c r="H4910" s="119">
        <v>5.75</v>
      </c>
    </row>
    <row r="4911" spans="1:8">
      <c r="B4911" s="103"/>
      <c r="C4911" s="103"/>
      <c r="D4911" s="103"/>
      <c r="E4911" s="103"/>
      <c r="F4911" s="408" t="s">
        <v>814</v>
      </c>
      <c r="G4911" s="408"/>
      <c r="H4911" s="120">
        <v>5.75</v>
      </c>
    </row>
    <row r="4912" spans="1:8" ht="12.75" customHeight="1">
      <c r="B4912" s="103"/>
      <c r="C4912" s="103"/>
      <c r="D4912" s="103"/>
      <c r="E4912" s="103"/>
      <c r="F4912" s="409" t="s">
        <v>585</v>
      </c>
      <c r="G4912" s="409"/>
      <c r="H4912" s="101">
        <v>26.55</v>
      </c>
    </row>
    <row r="4913" spans="2:8" ht="12.75" customHeight="1">
      <c r="B4913" s="103"/>
      <c r="C4913" s="103"/>
      <c r="D4913" s="103"/>
      <c r="E4913" s="103"/>
      <c r="F4913" s="109"/>
      <c r="G4913" s="109"/>
      <c r="H4913" s="145"/>
    </row>
    <row r="4914" spans="2:8" ht="141.75" customHeight="1">
      <c r="B4914" s="417" t="s">
        <v>2901</v>
      </c>
      <c r="C4914" s="417"/>
      <c r="D4914" s="417"/>
      <c r="E4914" s="417"/>
      <c r="F4914" s="417"/>
      <c r="G4914" s="417"/>
      <c r="H4914" s="417"/>
    </row>
  </sheetData>
  <mergeCells count="2959">
    <mergeCell ref="B8:C8"/>
    <mergeCell ref="F81:G81"/>
    <mergeCell ref="F82:G82"/>
    <mergeCell ref="B76:C76"/>
    <mergeCell ref="F78:G78"/>
    <mergeCell ref="B38:C38"/>
    <mergeCell ref="F43:G43"/>
    <mergeCell ref="B44:C44"/>
    <mergeCell ref="F46:G46"/>
    <mergeCell ref="B47:C47"/>
    <mergeCell ref="F49:G49"/>
    <mergeCell ref="F50:G50"/>
    <mergeCell ref="F13:G13"/>
    <mergeCell ref="B14:C14"/>
    <mergeCell ref="B316:C316"/>
    <mergeCell ref="F323:G323"/>
    <mergeCell ref="F324:H324"/>
    <mergeCell ref="F16:G16"/>
    <mergeCell ref="B17:C17"/>
    <mergeCell ref="F19:G19"/>
    <mergeCell ref="F20:G20"/>
    <mergeCell ref="F21:H21"/>
    <mergeCell ref="B23:C23"/>
    <mergeCell ref="F28:G28"/>
    <mergeCell ref="B29:C29"/>
    <mergeCell ref="F31:G31"/>
    <mergeCell ref="B32:C32"/>
    <mergeCell ref="F34:G34"/>
    <mergeCell ref="F35:G35"/>
    <mergeCell ref="F75:G75"/>
    <mergeCell ref="B79:C79"/>
    <mergeCell ref="F36:H36"/>
    <mergeCell ref="F116:H116"/>
    <mergeCell ref="B85:C85"/>
    <mergeCell ref="B112:C112"/>
    <mergeCell ref="F117:H117"/>
    <mergeCell ref="B119:C119"/>
    <mergeCell ref="F232:H232"/>
    <mergeCell ref="F185:G185"/>
    <mergeCell ref="F205:G205"/>
    <mergeCell ref="F192:G192"/>
    <mergeCell ref="B193:C193"/>
    <mergeCell ref="F198:G198"/>
    <mergeCell ref="B199:C199"/>
    <mergeCell ref="F202:G202"/>
    <mergeCell ref="B203:C203"/>
    <mergeCell ref="F206:G206"/>
    <mergeCell ref="F207:H207"/>
    <mergeCell ref="B209:C209"/>
    <mergeCell ref="B150:C150"/>
    <mergeCell ref="F160:G160"/>
    <mergeCell ref="B161:C161"/>
    <mergeCell ref="F164:G164"/>
    <mergeCell ref="F166:H166"/>
    <mergeCell ref="B168:C168"/>
    <mergeCell ref="F175:G175"/>
    <mergeCell ref="F176:G176"/>
    <mergeCell ref="F177:H177"/>
    <mergeCell ref="B179:C179"/>
    <mergeCell ref="F181:G181"/>
    <mergeCell ref="B182:C182"/>
    <mergeCell ref="F186:G186"/>
    <mergeCell ref="F187:H187"/>
    <mergeCell ref="B226:C226"/>
    <mergeCell ref="F551:G551"/>
    <mergeCell ref="F574:H574"/>
    <mergeCell ref="F538:G538"/>
    <mergeCell ref="F514:G514"/>
    <mergeCell ref="F517:G517"/>
    <mergeCell ref="F518:G518"/>
    <mergeCell ref="F519:H519"/>
    <mergeCell ref="B521:C521"/>
    <mergeCell ref="F524:G524"/>
    <mergeCell ref="B525:C525"/>
    <mergeCell ref="F533:G533"/>
    <mergeCell ref="B534:C534"/>
    <mergeCell ref="F537:G537"/>
    <mergeCell ref="F539:H539"/>
    <mergeCell ref="B541:C541"/>
    <mergeCell ref="F544:G544"/>
    <mergeCell ref="C520:G520"/>
    <mergeCell ref="C540:G540"/>
    <mergeCell ref="C554:G554"/>
    <mergeCell ref="C564:G564"/>
    <mergeCell ref="F716:G716"/>
    <mergeCell ref="B701:C701"/>
    <mergeCell ref="B704:C704"/>
    <mergeCell ref="F707:G707"/>
    <mergeCell ref="F708:G708"/>
    <mergeCell ref="F709:H709"/>
    <mergeCell ref="B711:C711"/>
    <mergeCell ref="F703:G703"/>
    <mergeCell ref="B814:C814"/>
    <mergeCell ref="F817:G817"/>
    <mergeCell ref="B760:C760"/>
    <mergeCell ref="B764:C764"/>
    <mergeCell ref="F767:G767"/>
    <mergeCell ref="F1244:G1244"/>
    <mergeCell ref="B1204:C1204"/>
    <mergeCell ref="F1207:G1207"/>
    <mergeCell ref="B1227:C1227"/>
    <mergeCell ref="F1230:G1230"/>
    <mergeCell ref="F832:H832"/>
    <mergeCell ref="B834:C834"/>
    <mergeCell ref="B778:C778"/>
    <mergeCell ref="F780:G780"/>
    <mergeCell ref="B781:C781"/>
    <mergeCell ref="F785:G785"/>
    <mergeCell ref="F786:G786"/>
    <mergeCell ref="F787:H787"/>
    <mergeCell ref="B789:C789"/>
    <mergeCell ref="F797:G797"/>
    <mergeCell ref="F799:H799"/>
    <mergeCell ref="F810:G810"/>
    <mergeCell ref="F811:H811"/>
    <mergeCell ref="F843:G843"/>
    <mergeCell ref="B1589:C1589"/>
    <mergeCell ref="F1591:G1591"/>
    <mergeCell ref="B1592:C1592"/>
    <mergeCell ref="B1596:C1596"/>
    <mergeCell ref="F1598:G1598"/>
    <mergeCell ref="B1602:C1602"/>
    <mergeCell ref="F1599:G1599"/>
    <mergeCell ref="F1600:H1600"/>
    <mergeCell ref="F1515:G1515"/>
    <mergeCell ref="B1516:C1516"/>
    <mergeCell ref="F1756:G1756"/>
    <mergeCell ref="F1757:G1757"/>
    <mergeCell ref="B1641:C1641"/>
    <mergeCell ref="F1643:G1643"/>
    <mergeCell ref="F1629:G1629"/>
    <mergeCell ref="F1630:H1630"/>
    <mergeCell ref="F1636:G1636"/>
    <mergeCell ref="B1694:C1694"/>
    <mergeCell ref="F1699:G1699"/>
    <mergeCell ref="F1703:G1703"/>
    <mergeCell ref="F1704:G1704"/>
    <mergeCell ref="B1660:C1660"/>
    <mergeCell ref="F1666:G1666"/>
    <mergeCell ref="B1667:C1667"/>
    <mergeCell ref="F1613:G1613"/>
    <mergeCell ref="F1615:H1615"/>
    <mergeCell ref="B2000:C2000"/>
    <mergeCell ref="F2002:G2002"/>
    <mergeCell ref="F2058:G2058"/>
    <mergeCell ref="B2006:C2006"/>
    <mergeCell ref="B1764:C1764"/>
    <mergeCell ref="F1657:G1657"/>
    <mergeCell ref="F1658:H1658"/>
    <mergeCell ref="F2053:G2053"/>
    <mergeCell ref="F2012:G2012"/>
    <mergeCell ref="F1914:G1914"/>
    <mergeCell ref="F1900:H1900"/>
    <mergeCell ref="B1902:C1902"/>
    <mergeCell ref="F1905:G1905"/>
    <mergeCell ref="B1906:C1906"/>
    <mergeCell ref="F1913:G1913"/>
    <mergeCell ref="F1915:H1915"/>
    <mergeCell ref="B1917:C1917"/>
    <mergeCell ref="F1921:G1921"/>
    <mergeCell ref="F1855:G1855"/>
    <mergeCell ref="F1894:G1894"/>
    <mergeCell ref="F1899:G1899"/>
    <mergeCell ref="F1803:G1803"/>
    <mergeCell ref="F1788:G1788"/>
    <mergeCell ref="F1793:G1793"/>
    <mergeCell ref="B1945:C1945"/>
    <mergeCell ref="F1690:G1690"/>
    <mergeCell ref="F1867:H1867"/>
    <mergeCell ref="B1869:C1869"/>
    <mergeCell ref="F1962:G1962"/>
    <mergeCell ref="F1951:G1951"/>
    <mergeCell ref="F1715:G1715"/>
    <mergeCell ref="B1700:C1700"/>
    <mergeCell ref="F2384:G2384"/>
    <mergeCell ref="F2385:G2385"/>
    <mergeCell ref="F2386:H2386"/>
    <mergeCell ref="B2301:C2301"/>
    <mergeCell ref="F2265:G2265"/>
    <mergeCell ref="B2236:C2236"/>
    <mergeCell ref="B2215:C2215"/>
    <mergeCell ref="F2221:G2221"/>
    <mergeCell ref="B2222:C2222"/>
    <mergeCell ref="F2225:G2225"/>
    <mergeCell ref="F2226:G2226"/>
    <mergeCell ref="F2227:H2227"/>
    <mergeCell ref="F2309:H2309"/>
    <mergeCell ref="B2277:C2277"/>
    <mergeCell ref="F2280:G2280"/>
    <mergeCell ref="B2281:C2281"/>
    <mergeCell ref="F2283:G2283"/>
    <mergeCell ref="B2284:C2284"/>
    <mergeCell ref="F2288:G2288"/>
    <mergeCell ref="F2289:H2289"/>
    <mergeCell ref="B2291:C2291"/>
    <mergeCell ref="F2293:G2293"/>
    <mergeCell ref="F2242:G2242"/>
    <mergeCell ref="F2243:G2243"/>
    <mergeCell ref="F2244:H2244"/>
    <mergeCell ref="B2246:C2246"/>
    <mergeCell ref="F2249:G2249"/>
    <mergeCell ref="B2250:C2250"/>
    <mergeCell ref="F2254:G2254"/>
    <mergeCell ref="F2255:H2255"/>
    <mergeCell ref="B2229:C2229"/>
    <mergeCell ref="F2232:G2232"/>
    <mergeCell ref="F51:H51"/>
    <mergeCell ref="F66:H66"/>
    <mergeCell ref="B53:C53"/>
    <mergeCell ref="F60:G60"/>
    <mergeCell ref="F65:G65"/>
    <mergeCell ref="F64:G64"/>
    <mergeCell ref="B61:C61"/>
    <mergeCell ref="B68:C68"/>
    <mergeCell ref="B622:C622"/>
    <mergeCell ref="F625:G625"/>
    <mergeCell ref="B626:C626"/>
    <mergeCell ref="F629:G629"/>
    <mergeCell ref="F632:G632"/>
    <mergeCell ref="F634:H634"/>
    <mergeCell ref="B636:C636"/>
    <mergeCell ref="F852:G852"/>
    <mergeCell ref="F830:G830"/>
    <mergeCell ref="B849:C849"/>
    <mergeCell ref="B846:C846"/>
    <mergeCell ref="F848:G848"/>
    <mergeCell ref="F729:G729"/>
    <mergeCell ref="F730:H730"/>
    <mergeCell ref="B732:C732"/>
    <mergeCell ref="F735:G735"/>
    <mergeCell ref="B736:C736"/>
    <mergeCell ref="F738:G738"/>
    <mergeCell ref="B739:C739"/>
    <mergeCell ref="F742:G742"/>
    <mergeCell ref="F743:G743"/>
    <mergeCell ref="F744:H744"/>
    <mergeCell ref="B658:C658"/>
    <mergeCell ref="F660:G660"/>
    <mergeCell ref="F674:G674"/>
    <mergeCell ref="F675:G675"/>
    <mergeCell ref="B672:C672"/>
    <mergeCell ref="F676:H676"/>
    <mergeCell ref="B678:C678"/>
    <mergeCell ref="F812:H812"/>
    <mergeCell ref="F798:G798"/>
    <mergeCell ref="B717:C717"/>
    <mergeCell ref="F721:G721"/>
    <mergeCell ref="B722:C722"/>
    <mergeCell ref="F725:G725"/>
    <mergeCell ref="B726:C726"/>
    <mergeCell ref="F728:G728"/>
    <mergeCell ref="B746:C746"/>
    <mergeCell ref="F749:G749"/>
    <mergeCell ref="B750:C750"/>
    <mergeCell ref="F752:G752"/>
    <mergeCell ref="B753:C753"/>
    <mergeCell ref="F756:G756"/>
    <mergeCell ref="F757:G757"/>
    <mergeCell ref="F758:H758"/>
    <mergeCell ref="B801:C801"/>
    <mergeCell ref="F805:G805"/>
    <mergeCell ref="B806:C806"/>
    <mergeCell ref="F809:G809"/>
    <mergeCell ref="B768:C768"/>
    <mergeCell ref="F771:G771"/>
    <mergeCell ref="F772:H772"/>
    <mergeCell ref="F763:G763"/>
    <mergeCell ref="F770:G770"/>
    <mergeCell ref="B774:C774"/>
    <mergeCell ref="F777:G777"/>
    <mergeCell ref="F1937:H1937"/>
    <mergeCell ref="B1939:C1939"/>
    <mergeCell ref="B1647:C1647"/>
    <mergeCell ref="F1649:G1649"/>
    <mergeCell ref="B1650:C1650"/>
    <mergeCell ref="F1653:G1653"/>
    <mergeCell ref="B1654:C1654"/>
    <mergeCell ref="F1595:G1595"/>
    <mergeCell ref="F1625:G1625"/>
    <mergeCell ref="F1610:G1610"/>
    <mergeCell ref="B1611:C1611"/>
    <mergeCell ref="F1614:G1614"/>
    <mergeCell ref="B1632:C1632"/>
    <mergeCell ref="B1637:C1637"/>
    <mergeCell ref="F1640:G1640"/>
    <mergeCell ref="B1617:C1617"/>
    <mergeCell ref="F1621:G1621"/>
    <mergeCell ref="B1622:C1622"/>
    <mergeCell ref="F1656:G1656"/>
    <mergeCell ref="C1601:G1601"/>
    <mergeCell ref="C1616:G1616"/>
    <mergeCell ref="C1631:G1631"/>
    <mergeCell ref="C1646:G1646"/>
    <mergeCell ref="F1606:G1606"/>
    <mergeCell ref="B1607:C1607"/>
    <mergeCell ref="F1691:G1691"/>
    <mergeCell ref="F1692:H1692"/>
    <mergeCell ref="F1644:G1644"/>
    <mergeCell ref="F1645:H1645"/>
    <mergeCell ref="F1671:G1671"/>
    <mergeCell ref="F1672:G1672"/>
    <mergeCell ref="F1673:H1673"/>
    <mergeCell ref="F2054:H2054"/>
    <mergeCell ref="B2056:C2056"/>
    <mergeCell ref="F1932:G1932"/>
    <mergeCell ref="B1933:C1933"/>
    <mergeCell ref="F1935:G1935"/>
    <mergeCell ref="F1936:G1936"/>
    <mergeCell ref="F1880:H1880"/>
    <mergeCell ref="B1882:C1882"/>
    <mergeCell ref="F1885:G1885"/>
    <mergeCell ref="B1886:C1886"/>
    <mergeCell ref="F1908:G1908"/>
    <mergeCell ref="B1909:C1909"/>
    <mergeCell ref="F1662:G1662"/>
    <mergeCell ref="B1663:C1663"/>
    <mergeCell ref="B1626:C1626"/>
    <mergeCell ref="F1628:G1628"/>
    <mergeCell ref="B1965:C1965"/>
    <mergeCell ref="F1968:G1968"/>
    <mergeCell ref="B1969:C1969"/>
    <mergeCell ref="F1972:G1972"/>
    <mergeCell ref="F1973:G1973"/>
    <mergeCell ref="F1942:G1942"/>
    <mergeCell ref="F1947:G1947"/>
    <mergeCell ref="B1948:C1948"/>
    <mergeCell ref="F1952:G1952"/>
    <mergeCell ref="F1953:H1953"/>
    <mergeCell ref="B1955:C1955"/>
    <mergeCell ref="F1958:G1958"/>
    <mergeCell ref="B1959:C1959"/>
    <mergeCell ref="F1774:G1774"/>
    <mergeCell ref="F1738:G1738"/>
    <mergeCell ref="F1739:G1739"/>
    <mergeCell ref="B2059:C2059"/>
    <mergeCell ref="F2062:G2062"/>
    <mergeCell ref="F1770:G1770"/>
    <mergeCell ref="F1877:G1877"/>
    <mergeCell ref="F1898:G1898"/>
    <mergeCell ref="B1895:C1895"/>
    <mergeCell ref="B1872:C1872"/>
    <mergeCell ref="F1874:G1874"/>
    <mergeCell ref="F1878:G1878"/>
    <mergeCell ref="F1879:H1879"/>
    <mergeCell ref="B1817:C1817"/>
    <mergeCell ref="B1862:C1862"/>
    <mergeCell ref="F1871:G1871"/>
    <mergeCell ref="F1856:G1856"/>
    <mergeCell ref="F1857:H1857"/>
    <mergeCell ref="B1859:C1859"/>
    <mergeCell ref="F1832:G1832"/>
    <mergeCell ref="B1833:C1833"/>
    <mergeCell ref="B1996:C1996"/>
    <mergeCell ref="F1983:G1983"/>
    <mergeCell ref="F1999:G1999"/>
    <mergeCell ref="F1988:G1988"/>
    <mergeCell ref="B1811:C1811"/>
    <mergeCell ref="F1816:G1816"/>
    <mergeCell ref="F1821:G1821"/>
    <mergeCell ref="F1822:G1822"/>
    <mergeCell ref="F1823:H1823"/>
    <mergeCell ref="B1825:C1825"/>
    <mergeCell ref="F1828:G1828"/>
    <mergeCell ref="B1829:C1829"/>
    <mergeCell ref="F1927:H1927"/>
    <mergeCell ref="B1929:C1929"/>
    <mergeCell ref="F2396:G2396"/>
    <mergeCell ref="F2348:G2348"/>
    <mergeCell ref="B2388:C2388"/>
    <mergeCell ref="F2391:G2391"/>
    <mergeCell ref="B2392:C2392"/>
    <mergeCell ref="F2395:G2395"/>
    <mergeCell ref="F2397:H2397"/>
    <mergeCell ref="B2399:C2399"/>
    <mergeCell ref="F2402:G2402"/>
    <mergeCell ref="B2403:C2403"/>
    <mergeCell ref="F2406:G2406"/>
    <mergeCell ref="B2407:C2407"/>
    <mergeCell ref="F2410:G2410"/>
    <mergeCell ref="F2411:G2411"/>
    <mergeCell ref="F2412:H2412"/>
    <mergeCell ref="F2287:G2287"/>
    <mergeCell ref="F2256:H2256"/>
    <mergeCell ref="B2258:C2258"/>
    <mergeCell ref="F2261:G2261"/>
    <mergeCell ref="B2262:C2262"/>
    <mergeCell ref="B2266:C2266"/>
    <mergeCell ref="F2269:G2269"/>
    <mergeCell ref="B2270:C2270"/>
    <mergeCell ref="F2273:G2273"/>
    <mergeCell ref="F2274:G2274"/>
    <mergeCell ref="F2275:H2275"/>
    <mergeCell ref="B2345:C2345"/>
    <mergeCell ref="B2371:C2371"/>
    <mergeCell ref="F2374:G2374"/>
    <mergeCell ref="B2367:C2367"/>
    <mergeCell ref="F2370:G2370"/>
    <mergeCell ref="B2381:C2381"/>
    <mergeCell ref="B2510:C2510"/>
    <mergeCell ref="F2513:G2513"/>
    <mergeCell ref="B2514:C2514"/>
    <mergeCell ref="F2517:G2517"/>
    <mergeCell ref="F2518:G2518"/>
    <mergeCell ref="F2417:G2417"/>
    <mergeCell ref="B2418:C2418"/>
    <mergeCell ref="F2421:G2421"/>
    <mergeCell ref="F2425:G2425"/>
    <mergeCell ref="F2426:G2426"/>
    <mergeCell ref="F2427:H2427"/>
    <mergeCell ref="B2429:C2429"/>
    <mergeCell ref="F2435:G2435"/>
    <mergeCell ref="B2436:C2436"/>
    <mergeCell ref="F2440:G2440"/>
    <mergeCell ref="B2441:C2441"/>
    <mergeCell ref="F2443:G2443"/>
    <mergeCell ref="F2444:G2444"/>
    <mergeCell ref="F2445:H2445"/>
    <mergeCell ref="F2611:G2611"/>
    <mergeCell ref="B2605:C2605"/>
    <mergeCell ref="F2608:G2608"/>
    <mergeCell ref="B2609:C2609"/>
    <mergeCell ref="F2612:G2612"/>
    <mergeCell ref="F2613:H2613"/>
    <mergeCell ref="B2615:C2615"/>
    <mergeCell ref="F2618:G2618"/>
    <mergeCell ref="B2619:C2619"/>
    <mergeCell ref="F2602:G2602"/>
    <mergeCell ref="C2614:G2614"/>
    <mergeCell ref="C2624:G2624"/>
    <mergeCell ref="F2565:G2565"/>
    <mergeCell ref="F2550:G2550"/>
    <mergeCell ref="F2551:H2551"/>
    <mergeCell ref="B2553:C2553"/>
    <mergeCell ref="F2556:G2556"/>
    <mergeCell ref="B2557:C2557"/>
    <mergeCell ref="F2560:G2560"/>
    <mergeCell ref="B2561:C2561"/>
    <mergeCell ref="F2564:G2564"/>
    <mergeCell ref="F2566:H2566"/>
    <mergeCell ref="C2567:G2567"/>
    <mergeCell ref="C2577:G2577"/>
    <mergeCell ref="C2590:G2590"/>
    <mergeCell ref="C2604:G2604"/>
    <mergeCell ref="F2661:G2661"/>
    <mergeCell ref="F2656:G2656"/>
    <mergeCell ref="B2657:C2657"/>
    <mergeCell ref="F2660:G2660"/>
    <mergeCell ref="F2662:H2662"/>
    <mergeCell ref="B2664:C2664"/>
    <mergeCell ref="F2669:G2669"/>
    <mergeCell ref="B2670:C2670"/>
    <mergeCell ref="F2673:G2673"/>
    <mergeCell ref="F2674:G2674"/>
    <mergeCell ref="F2675:H2675"/>
    <mergeCell ref="F2701:H2701"/>
    <mergeCell ref="B2703:C2703"/>
    <mergeCell ref="F2708:G2708"/>
    <mergeCell ref="B2625:C2625"/>
    <mergeCell ref="F2621:G2621"/>
    <mergeCell ref="F2622:G2622"/>
    <mergeCell ref="F2623:H2623"/>
    <mergeCell ref="B2677:C2677"/>
    <mergeCell ref="F2682:G2682"/>
    <mergeCell ref="B2683:C2683"/>
    <mergeCell ref="F2686:G2686"/>
    <mergeCell ref="F2687:G2687"/>
    <mergeCell ref="F2688:H2688"/>
    <mergeCell ref="B2690:C2690"/>
    <mergeCell ref="F2695:G2695"/>
    <mergeCell ref="B2696:C2696"/>
    <mergeCell ref="F2699:G2699"/>
    <mergeCell ref="F2700:G2700"/>
    <mergeCell ref="F2630:G2630"/>
    <mergeCell ref="B2631:C2631"/>
    <mergeCell ref="F2634:G2634"/>
    <mergeCell ref="F2734:G2734"/>
    <mergeCell ref="B2735:C2735"/>
    <mergeCell ref="F2738:G2738"/>
    <mergeCell ref="F2739:G2739"/>
    <mergeCell ref="F2740:H2740"/>
    <mergeCell ref="B2742:C2742"/>
    <mergeCell ref="F2747:G2747"/>
    <mergeCell ref="B2748:C2748"/>
    <mergeCell ref="F2751:G2751"/>
    <mergeCell ref="F2752:G2752"/>
    <mergeCell ref="F2753:H2753"/>
    <mergeCell ref="B2755:C2755"/>
    <mergeCell ref="B2709:C2709"/>
    <mergeCell ref="F2712:G2712"/>
    <mergeCell ref="F2713:G2713"/>
    <mergeCell ref="F2714:H2714"/>
    <mergeCell ref="B2716:C2716"/>
    <mergeCell ref="F2721:G2721"/>
    <mergeCell ref="B2722:C2722"/>
    <mergeCell ref="F2725:G2725"/>
    <mergeCell ref="F2726:G2726"/>
    <mergeCell ref="F2727:H2727"/>
    <mergeCell ref="B2729:C2729"/>
    <mergeCell ref="F2786:G2786"/>
    <mergeCell ref="B2787:C2787"/>
    <mergeCell ref="F2790:G2790"/>
    <mergeCell ref="F2791:G2791"/>
    <mergeCell ref="F2792:H2792"/>
    <mergeCell ref="B2794:C2794"/>
    <mergeCell ref="F2799:G2799"/>
    <mergeCell ref="B2800:C2800"/>
    <mergeCell ref="F2803:G2803"/>
    <mergeCell ref="F2805:H2805"/>
    <mergeCell ref="B2807:C2807"/>
    <mergeCell ref="F2760:G2760"/>
    <mergeCell ref="B2768:C2768"/>
    <mergeCell ref="F2778:G2778"/>
    <mergeCell ref="B2761:C2761"/>
    <mergeCell ref="F2764:G2764"/>
    <mergeCell ref="F2765:G2765"/>
    <mergeCell ref="F2766:H2766"/>
    <mergeCell ref="F2773:G2773"/>
    <mergeCell ref="B2774:C2774"/>
    <mergeCell ref="F2777:G2777"/>
    <mergeCell ref="F2779:H2779"/>
    <mergeCell ref="B2781:C2781"/>
    <mergeCell ref="F2877:G2877"/>
    <mergeCell ref="F2864:G2864"/>
    <mergeCell ref="B2865:C2865"/>
    <mergeCell ref="F2868:G2868"/>
    <mergeCell ref="F2869:G2869"/>
    <mergeCell ref="F2870:H2870"/>
    <mergeCell ref="B2872:C2872"/>
    <mergeCell ref="B2878:C2878"/>
    <mergeCell ref="F2881:G2881"/>
    <mergeCell ref="F2882:G2882"/>
    <mergeCell ref="F2883:H2883"/>
    <mergeCell ref="B2885:C2885"/>
    <mergeCell ref="B2846:C2846"/>
    <mergeCell ref="F2856:G2856"/>
    <mergeCell ref="B2839:C2839"/>
    <mergeCell ref="F2842:G2842"/>
    <mergeCell ref="F2843:G2843"/>
    <mergeCell ref="F2844:H2844"/>
    <mergeCell ref="F2851:G2851"/>
    <mergeCell ref="B2852:C2852"/>
    <mergeCell ref="F2855:G2855"/>
    <mergeCell ref="F2857:H2857"/>
    <mergeCell ref="B2859:C2859"/>
    <mergeCell ref="C2858:G2858"/>
    <mergeCell ref="C2871:G2871"/>
    <mergeCell ref="C2884:G2884"/>
    <mergeCell ref="F2954:G2954"/>
    <mergeCell ref="F2947:G2947"/>
    <mergeCell ref="F2948:H2948"/>
    <mergeCell ref="B2950:C2950"/>
    <mergeCell ref="B2955:C2955"/>
    <mergeCell ref="F2930:G2930"/>
    <mergeCell ref="F2890:G2890"/>
    <mergeCell ref="B2891:C2891"/>
    <mergeCell ref="F2894:G2894"/>
    <mergeCell ref="F2895:G2895"/>
    <mergeCell ref="F2896:H2896"/>
    <mergeCell ref="B2898:C2898"/>
    <mergeCell ref="F2903:G2903"/>
    <mergeCell ref="B2904:C2904"/>
    <mergeCell ref="F2907:G2907"/>
    <mergeCell ref="F2908:G2908"/>
    <mergeCell ref="F2909:H2909"/>
    <mergeCell ref="B2911:C2911"/>
    <mergeCell ref="F2917:G2917"/>
    <mergeCell ref="B2918:C2918"/>
    <mergeCell ref="F2921:G2921"/>
    <mergeCell ref="F2922:G2922"/>
    <mergeCell ref="F2923:H2923"/>
    <mergeCell ref="B2925:C2925"/>
    <mergeCell ref="B2931:C2931"/>
    <mergeCell ref="F2934:G2934"/>
    <mergeCell ref="F2935:G2935"/>
    <mergeCell ref="F2936:H2936"/>
    <mergeCell ref="F2972:G2972"/>
    <mergeCell ref="F2973:H2973"/>
    <mergeCell ref="B2975:C2975"/>
    <mergeCell ref="F2980:G2980"/>
    <mergeCell ref="B2981:C2981"/>
    <mergeCell ref="F2985:G2985"/>
    <mergeCell ref="F2993:G2993"/>
    <mergeCell ref="B2994:C2994"/>
    <mergeCell ref="F2997:G2997"/>
    <mergeCell ref="F2958:G2958"/>
    <mergeCell ref="F2959:G2959"/>
    <mergeCell ref="F2960:H2960"/>
    <mergeCell ref="F2961:H2961"/>
    <mergeCell ref="B2963:C2963"/>
    <mergeCell ref="F2967:G2967"/>
    <mergeCell ref="B2968:C2968"/>
    <mergeCell ref="F2971:G2971"/>
    <mergeCell ref="C2974:G2974"/>
    <mergeCell ref="C2987:G2987"/>
    <mergeCell ref="F3007:G3007"/>
    <mergeCell ref="F2998:G2998"/>
    <mergeCell ref="F2999:H2999"/>
    <mergeCell ref="B3001:C3001"/>
    <mergeCell ref="B3008:C3008"/>
    <mergeCell ref="F3011:G3011"/>
    <mergeCell ref="F3012:G3012"/>
    <mergeCell ref="F3013:H3013"/>
    <mergeCell ref="B3015:C3015"/>
    <mergeCell ref="F3022:G3022"/>
    <mergeCell ref="B3023:C3023"/>
    <mergeCell ref="C3000:G3000"/>
    <mergeCell ref="C3014:G3014"/>
    <mergeCell ref="C3029:G3029"/>
    <mergeCell ref="C3044:G3044"/>
    <mergeCell ref="F2984:G2984"/>
    <mergeCell ref="F2986:H2986"/>
    <mergeCell ref="B2988:C2988"/>
    <mergeCell ref="F3117:G3117"/>
    <mergeCell ref="F3101:G3101"/>
    <mergeCell ref="B3102:C3102"/>
    <mergeCell ref="F3105:G3105"/>
    <mergeCell ref="F3106:G3106"/>
    <mergeCell ref="F3107:H3107"/>
    <mergeCell ref="B3109:C3109"/>
    <mergeCell ref="F3113:G3113"/>
    <mergeCell ref="B3114:C3114"/>
    <mergeCell ref="F3118:G3118"/>
    <mergeCell ref="F3119:H3119"/>
    <mergeCell ref="B3121:C3121"/>
    <mergeCell ref="B3077:C3077"/>
    <mergeCell ref="F3080:G3080"/>
    <mergeCell ref="B3090:C3090"/>
    <mergeCell ref="F3081:G3081"/>
    <mergeCell ref="F3082:H3082"/>
    <mergeCell ref="B3084:C3084"/>
    <mergeCell ref="F3089:G3089"/>
    <mergeCell ref="F3093:G3093"/>
    <mergeCell ref="F3094:G3094"/>
    <mergeCell ref="F3095:H3095"/>
    <mergeCell ref="B3097:C3097"/>
    <mergeCell ref="C3120:G3120"/>
    <mergeCell ref="F3161:G3161"/>
    <mergeCell ref="B3162:C3162"/>
    <mergeCell ref="F3165:G3165"/>
    <mergeCell ref="F3167:H3167"/>
    <mergeCell ref="B3169:C3169"/>
    <mergeCell ref="F3130:G3130"/>
    <mergeCell ref="F3125:G3125"/>
    <mergeCell ref="B3126:C3126"/>
    <mergeCell ref="F3129:G3129"/>
    <mergeCell ref="F3131:H3131"/>
    <mergeCell ref="B3133:C3133"/>
    <mergeCell ref="F3137:G3137"/>
    <mergeCell ref="B3138:C3138"/>
    <mergeCell ref="F3141:G3141"/>
    <mergeCell ref="F3142:G3142"/>
    <mergeCell ref="F3143:H3143"/>
    <mergeCell ref="B3145:C3145"/>
    <mergeCell ref="C3132:G3132"/>
    <mergeCell ref="C3144:G3144"/>
    <mergeCell ref="C3156:G3156"/>
    <mergeCell ref="C3168:G3168"/>
    <mergeCell ref="F3149:G3149"/>
    <mergeCell ref="B3150:C3150"/>
    <mergeCell ref="F3153:G3153"/>
    <mergeCell ref="F3166:G3166"/>
    <mergeCell ref="F3154:G3154"/>
    <mergeCell ref="F3155:H3155"/>
    <mergeCell ref="B3157:C3157"/>
    <mergeCell ref="F3234:G3234"/>
    <mergeCell ref="B3235:C3235"/>
    <mergeCell ref="F3238:G3238"/>
    <mergeCell ref="F3239:G3239"/>
    <mergeCell ref="F3240:H3240"/>
    <mergeCell ref="F3227:G3227"/>
    <mergeCell ref="F3228:H3228"/>
    <mergeCell ref="B3230:C3230"/>
    <mergeCell ref="B3242:C3242"/>
    <mergeCell ref="F3185:G3185"/>
    <mergeCell ref="B3186:C3186"/>
    <mergeCell ref="F3189:G3189"/>
    <mergeCell ref="F3190:G3190"/>
    <mergeCell ref="F3191:H3191"/>
    <mergeCell ref="B3193:C3193"/>
    <mergeCell ref="B3217:C3217"/>
    <mergeCell ref="F3222:G3222"/>
    <mergeCell ref="B3223:C3223"/>
    <mergeCell ref="F3226:G3226"/>
    <mergeCell ref="F3214:G3214"/>
    <mergeCell ref="F3215:H3215"/>
    <mergeCell ref="F3294:G3294"/>
    <mergeCell ref="B3295:C3295"/>
    <mergeCell ref="F3298:G3298"/>
    <mergeCell ref="F3299:G3299"/>
    <mergeCell ref="F3300:H3300"/>
    <mergeCell ref="F3246:G3246"/>
    <mergeCell ref="F3251:G3251"/>
    <mergeCell ref="F3258:G3258"/>
    <mergeCell ref="B3259:C3259"/>
    <mergeCell ref="F3262:G3262"/>
    <mergeCell ref="F3263:G3263"/>
    <mergeCell ref="F3264:H3264"/>
    <mergeCell ref="B3266:C3266"/>
    <mergeCell ref="F3275:G3275"/>
    <mergeCell ref="B3247:C3247"/>
    <mergeCell ref="F3250:G3250"/>
    <mergeCell ref="F3252:H3252"/>
    <mergeCell ref="B3254:C3254"/>
    <mergeCell ref="F3270:G3270"/>
    <mergeCell ref="B3271:C3271"/>
    <mergeCell ref="F3274:G3274"/>
    <mergeCell ref="F3380:G3380"/>
    <mergeCell ref="B3381:C3381"/>
    <mergeCell ref="F3384:G3384"/>
    <mergeCell ref="F3385:G3385"/>
    <mergeCell ref="F3386:H3386"/>
    <mergeCell ref="C3388:G3388"/>
    <mergeCell ref="C3401:G3401"/>
    <mergeCell ref="C3412:G3412"/>
    <mergeCell ref="C3423:G3423"/>
    <mergeCell ref="F3349:G3349"/>
    <mergeCell ref="B3340:C3340"/>
    <mergeCell ref="F3345:G3345"/>
    <mergeCell ref="B3346:C3346"/>
    <mergeCell ref="F3350:G3350"/>
    <mergeCell ref="F3351:H3351"/>
    <mergeCell ref="B3353:C3353"/>
    <mergeCell ref="F3358:G3358"/>
    <mergeCell ref="B3359:C3359"/>
    <mergeCell ref="F3362:G3362"/>
    <mergeCell ref="F3363:G3363"/>
    <mergeCell ref="F3364:H3364"/>
    <mergeCell ref="B3366:C3366"/>
    <mergeCell ref="F3387:H3387"/>
    <mergeCell ref="B3389:C3389"/>
    <mergeCell ref="B3395:C3395"/>
    <mergeCell ref="F3398:G3398"/>
    <mergeCell ref="F3399:G3399"/>
    <mergeCell ref="F3400:H3400"/>
    <mergeCell ref="B3402:C3402"/>
    <mergeCell ref="B3406:C3406"/>
    <mergeCell ref="F3409:G3409"/>
    <mergeCell ref="F3411:H3411"/>
    <mergeCell ref="F83:H83"/>
    <mergeCell ref="F90:G90"/>
    <mergeCell ref="B94:C94"/>
    <mergeCell ref="F96:G96"/>
    <mergeCell ref="F97:G97"/>
    <mergeCell ref="F98:H98"/>
    <mergeCell ref="B100:C100"/>
    <mergeCell ref="F102:G102"/>
    <mergeCell ref="F103:G103"/>
    <mergeCell ref="F104:H104"/>
    <mergeCell ref="B106:C106"/>
    <mergeCell ref="F108:G108"/>
    <mergeCell ref="F109:G109"/>
    <mergeCell ref="F110:H110"/>
    <mergeCell ref="F93:G93"/>
    <mergeCell ref="B3523:C3523"/>
    <mergeCell ref="F3476:G3476"/>
    <mergeCell ref="F3477:H3477"/>
    <mergeCell ref="B3483:C3483"/>
    <mergeCell ref="F3431:G3431"/>
    <mergeCell ref="B3439:C3439"/>
    <mergeCell ref="F3442:G3442"/>
    <mergeCell ref="B3450:C3450"/>
    <mergeCell ref="F3454:G3454"/>
    <mergeCell ref="F3432:G3432"/>
    <mergeCell ref="F3433:H3433"/>
    <mergeCell ref="B3435:C3435"/>
    <mergeCell ref="F3438:G3438"/>
    <mergeCell ref="F3443:G3443"/>
    <mergeCell ref="F3444:H3444"/>
    <mergeCell ref="B3446:C3446"/>
    <mergeCell ref="F230:G230"/>
    <mergeCell ref="F231:H231"/>
    <mergeCell ref="F214:G214"/>
    <mergeCell ref="B215:C215"/>
    <mergeCell ref="B219:C219"/>
    <mergeCell ref="F221:G221"/>
    <mergeCell ref="C233:G233"/>
    <mergeCell ref="B3505:C3505"/>
    <mergeCell ref="F3508:G3508"/>
    <mergeCell ref="F3509:G3509"/>
    <mergeCell ref="F3449:G3449"/>
    <mergeCell ref="F3453:G3453"/>
    <mergeCell ref="F3455:H3455"/>
    <mergeCell ref="B3457:C3457"/>
    <mergeCell ref="F3498:G3498"/>
    <mergeCell ref="F3499:G3499"/>
    <mergeCell ref="F3500:H3500"/>
    <mergeCell ref="B3502:C3502"/>
    <mergeCell ref="F3504:G3504"/>
    <mergeCell ref="F3410:G3410"/>
    <mergeCell ref="F3420:G3420"/>
    <mergeCell ref="B3428:C3428"/>
    <mergeCell ref="B3413:C3413"/>
    <mergeCell ref="F3416:G3416"/>
    <mergeCell ref="B3417:C3417"/>
    <mergeCell ref="C3490:G3490"/>
    <mergeCell ref="C3501:G3501"/>
    <mergeCell ref="F3369:G3369"/>
    <mergeCell ref="B3370:C3370"/>
    <mergeCell ref="F3373:G3373"/>
    <mergeCell ref="F3374:G3374"/>
    <mergeCell ref="F3375:H3375"/>
    <mergeCell ref="B3377:C3377"/>
    <mergeCell ref="B275:C275"/>
    <mergeCell ref="F280:G280"/>
    <mergeCell ref="B296:C296"/>
    <mergeCell ref="B292:C292"/>
    <mergeCell ref="F295:G295"/>
    <mergeCell ref="F309:G309"/>
    <mergeCell ref="F290:H290"/>
    <mergeCell ref="F218:G218"/>
    <mergeCell ref="F165:G165"/>
    <mergeCell ref="F229:G229"/>
    <mergeCell ref="B265:C265"/>
    <mergeCell ref="F271:G271"/>
    <mergeCell ref="F273:H273"/>
    <mergeCell ref="B234:C234"/>
    <mergeCell ref="F237:G237"/>
    <mergeCell ref="B238:C238"/>
    <mergeCell ref="F244:G244"/>
    <mergeCell ref="B245:C245"/>
    <mergeCell ref="F248:G248"/>
    <mergeCell ref="B249:C249"/>
    <mergeCell ref="F251:G251"/>
    <mergeCell ref="F252:G252"/>
    <mergeCell ref="F253:H253"/>
    <mergeCell ref="B255:C255"/>
    <mergeCell ref="F257:G257"/>
    <mergeCell ref="B258:C258"/>
    <mergeCell ref="F262:G262"/>
    <mergeCell ref="F263:H263"/>
    <mergeCell ref="F268:G268"/>
    <mergeCell ref="F261:G261"/>
    <mergeCell ref="B269:C269"/>
    <mergeCell ref="F272:G272"/>
    <mergeCell ref="B357:C357"/>
    <mergeCell ref="F360:G360"/>
    <mergeCell ref="B361:C361"/>
    <mergeCell ref="F364:G364"/>
    <mergeCell ref="F367:G367"/>
    <mergeCell ref="F369:H369"/>
    <mergeCell ref="B371:C371"/>
    <mergeCell ref="F374:G374"/>
    <mergeCell ref="B375:C375"/>
    <mergeCell ref="B351:C351"/>
    <mergeCell ref="F354:G354"/>
    <mergeCell ref="B365:C365"/>
    <mergeCell ref="F368:G368"/>
    <mergeCell ref="B389:C389"/>
    <mergeCell ref="F281:G281"/>
    <mergeCell ref="F282:H282"/>
    <mergeCell ref="B284:C284"/>
    <mergeCell ref="F287:G287"/>
    <mergeCell ref="F288:G288"/>
    <mergeCell ref="F289:H289"/>
    <mergeCell ref="F298:G298"/>
    <mergeCell ref="F299:G299"/>
    <mergeCell ref="F300:H300"/>
    <mergeCell ref="B302:C302"/>
    <mergeCell ref="B310:C310"/>
    <mergeCell ref="F312:G312"/>
    <mergeCell ref="F313:G313"/>
    <mergeCell ref="F314:H314"/>
    <mergeCell ref="B379:C379"/>
    <mergeCell ref="F382:G382"/>
    <mergeCell ref="F332:G332"/>
    <mergeCell ref="F341:H341"/>
    <mergeCell ref="F440:G440"/>
    <mergeCell ref="B441:C441"/>
    <mergeCell ref="F455:G455"/>
    <mergeCell ref="F456:H456"/>
    <mergeCell ref="B458:C458"/>
    <mergeCell ref="F461:G461"/>
    <mergeCell ref="B462:C462"/>
    <mergeCell ref="F468:G468"/>
    <mergeCell ref="F469:G469"/>
    <mergeCell ref="F470:H470"/>
    <mergeCell ref="B472:C472"/>
    <mergeCell ref="F474:G474"/>
    <mergeCell ref="F479:G479"/>
    <mergeCell ref="F480:H480"/>
    <mergeCell ref="F319:G319"/>
    <mergeCell ref="B320:C320"/>
    <mergeCell ref="F331:G331"/>
    <mergeCell ref="F333:H333"/>
    <mergeCell ref="B335:C335"/>
    <mergeCell ref="F338:G338"/>
    <mergeCell ref="F339:G339"/>
    <mergeCell ref="F340:H340"/>
    <mergeCell ref="F322:G322"/>
    <mergeCell ref="B326:C326"/>
    <mergeCell ref="B393:C393"/>
    <mergeCell ref="F396:G396"/>
    <mergeCell ref="B343:C343"/>
    <mergeCell ref="F346:G346"/>
    <mergeCell ref="B347:C347"/>
    <mergeCell ref="F350:G350"/>
    <mergeCell ref="F353:G353"/>
    <mergeCell ref="F355:H355"/>
    <mergeCell ref="B409:C409"/>
    <mergeCell ref="F412:G412"/>
    <mergeCell ref="F413:G413"/>
    <mergeCell ref="F414:H414"/>
    <mergeCell ref="F424:G424"/>
    <mergeCell ref="F425:H425"/>
    <mergeCell ref="B427:C427"/>
    <mergeCell ref="F430:G430"/>
    <mergeCell ref="B431:C431"/>
    <mergeCell ref="F433:G433"/>
    <mergeCell ref="F434:G434"/>
    <mergeCell ref="F435:H435"/>
    <mergeCell ref="B437:C437"/>
    <mergeCell ref="F423:G423"/>
    <mergeCell ref="C415:G415"/>
    <mergeCell ref="C426:G426"/>
    <mergeCell ref="C436:G436"/>
    <mergeCell ref="B420:C420"/>
    <mergeCell ref="B416:C416"/>
    <mergeCell ref="F419:G419"/>
    <mergeCell ref="F450:G450"/>
    <mergeCell ref="F464:G464"/>
    <mergeCell ref="B465:C465"/>
    <mergeCell ref="B475:C475"/>
    <mergeCell ref="C457:G457"/>
    <mergeCell ref="C471:G471"/>
    <mergeCell ref="B487:C487"/>
    <mergeCell ref="F489:G489"/>
    <mergeCell ref="F490:G490"/>
    <mergeCell ref="F491:H491"/>
    <mergeCell ref="F497:G497"/>
    <mergeCell ref="F498:H498"/>
    <mergeCell ref="B500:C500"/>
    <mergeCell ref="F503:G503"/>
    <mergeCell ref="B504:C504"/>
    <mergeCell ref="F507:G507"/>
    <mergeCell ref="F508:G508"/>
    <mergeCell ref="C481:G481"/>
    <mergeCell ref="F486:G486"/>
    <mergeCell ref="F478:G478"/>
    <mergeCell ref="B482:C482"/>
    <mergeCell ref="B451:C451"/>
    <mergeCell ref="F454:G454"/>
    <mergeCell ref="C621:G621"/>
    <mergeCell ref="C635:G635"/>
    <mergeCell ref="C649:G649"/>
    <mergeCell ref="C663:G663"/>
    <mergeCell ref="F509:H509"/>
    <mergeCell ref="B511:C511"/>
    <mergeCell ref="B515:C515"/>
    <mergeCell ref="B493:C493"/>
    <mergeCell ref="F496:G496"/>
    <mergeCell ref="C492:G492"/>
    <mergeCell ref="C499:G499"/>
    <mergeCell ref="C510:G510"/>
    <mergeCell ref="F620:H620"/>
    <mergeCell ref="F647:G647"/>
    <mergeCell ref="B630:C630"/>
    <mergeCell ref="F633:G633"/>
    <mergeCell ref="B545:C545"/>
    <mergeCell ref="F547:G547"/>
    <mergeCell ref="F552:G552"/>
    <mergeCell ref="F553:H553"/>
    <mergeCell ref="B555:C555"/>
    <mergeCell ref="F557:G557"/>
    <mergeCell ref="B558:C558"/>
    <mergeCell ref="F561:G561"/>
    <mergeCell ref="F562:G562"/>
    <mergeCell ref="F563:H563"/>
    <mergeCell ref="B565:C565"/>
    <mergeCell ref="F569:G569"/>
    <mergeCell ref="B570:C570"/>
    <mergeCell ref="F572:G572"/>
    <mergeCell ref="F573:G573"/>
    <mergeCell ref="B548:C548"/>
    <mergeCell ref="F605:G605"/>
    <mergeCell ref="F606:H606"/>
    <mergeCell ref="F575:H575"/>
    <mergeCell ref="B577:C577"/>
    <mergeCell ref="F580:G580"/>
    <mergeCell ref="B581:C581"/>
    <mergeCell ref="F583:G583"/>
    <mergeCell ref="F584:G584"/>
    <mergeCell ref="F585:H585"/>
    <mergeCell ref="B587:C587"/>
    <mergeCell ref="F591:G591"/>
    <mergeCell ref="B592:C592"/>
    <mergeCell ref="F594:G594"/>
    <mergeCell ref="F595:G595"/>
    <mergeCell ref="B616:C616"/>
    <mergeCell ref="F618:G618"/>
    <mergeCell ref="C576:G576"/>
    <mergeCell ref="C586:G586"/>
    <mergeCell ref="C597:G597"/>
    <mergeCell ref="C607:G607"/>
    <mergeCell ref="B608:C608"/>
    <mergeCell ref="F611:G611"/>
    <mergeCell ref="B612:C612"/>
    <mergeCell ref="F615:G615"/>
    <mergeCell ref="F844:H844"/>
    <mergeCell ref="F842:G842"/>
    <mergeCell ref="B828:C828"/>
    <mergeCell ref="F857:H857"/>
    <mergeCell ref="B859:C859"/>
    <mergeCell ref="F862:G862"/>
    <mergeCell ref="B863:C863"/>
    <mergeCell ref="F869:G869"/>
    <mergeCell ref="B870:C870"/>
    <mergeCell ref="F883:G883"/>
    <mergeCell ref="B884:C884"/>
    <mergeCell ref="F888:G888"/>
    <mergeCell ref="F890:H890"/>
    <mergeCell ref="C813:G813"/>
    <mergeCell ref="C819:G819"/>
    <mergeCell ref="C833:G833"/>
    <mergeCell ref="C845:G845"/>
    <mergeCell ref="C858:G858"/>
    <mergeCell ref="F838:G838"/>
    <mergeCell ref="B839:C839"/>
    <mergeCell ref="B853:C853"/>
    <mergeCell ref="F855:G855"/>
    <mergeCell ref="F856:G856"/>
    <mergeCell ref="F873:G873"/>
    <mergeCell ref="F816:G816"/>
    <mergeCell ref="F818:H818"/>
    <mergeCell ref="B820:C820"/>
    <mergeCell ref="F823:G823"/>
    <mergeCell ref="B824:C824"/>
    <mergeCell ref="F827:G827"/>
    <mergeCell ref="F831:G831"/>
    <mergeCell ref="F903:G903"/>
    <mergeCell ref="C905:G905"/>
    <mergeCell ref="C919:G919"/>
    <mergeCell ref="B892:C892"/>
    <mergeCell ref="F895:G895"/>
    <mergeCell ref="B896:C896"/>
    <mergeCell ref="F899:G899"/>
    <mergeCell ref="B900:C900"/>
    <mergeCell ref="F874:G874"/>
    <mergeCell ref="F875:H875"/>
    <mergeCell ref="B877:C877"/>
    <mergeCell ref="F880:G880"/>
    <mergeCell ref="B881:C881"/>
    <mergeCell ref="F889:G889"/>
    <mergeCell ref="F902:G902"/>
    <mergeCell ref="F904:H904"/>
    <mergeCell ref="B906:C906"/>
    <mergeCell ref="C876:G876"/>
    <mergeCell ref="C891:G891"/>
    <mergeCell ref="F909:G909"/>
    <mergeCell ref="B910:C910"/>
    <mergeCell ref="F916:G916"/>
    <mergeCell ref="F918:H918"/>
    <mergeCell ref="F923:G923"/>
    <mergeCell ref="B924:C924"/>
    <mergeCell ref="F927:G927"/>
    <mergeCell ref="B928:C928"/>
    <mergeCell ref="F930:G930"/>
    <mergeCell ref="F931:G931"/>
    <mergeCell ref="F932:H932"/>
    <mergeCell ref="F913:G913"/>
    <mergeCell ref="B914:C914"/>
    <mergeCell ref="F917:G917"/>
    <mergeCell ref="B934:C934"/>
    <mergeCell ref="F937:G937"/>
    <mergeCell ref="B938:C938"/>
    <mergeCell ref="F941:G941"/>
    <mergeCell ref="B942:C942"/>
    <mergeCell ref="F944:G944"/>
    <mergeCell ref="F945:G945"/>
    <mergeCell ref="C933:G933"/>
    <mergeCell ref="B920:C920"/>
    <mergeCell ref="F946:H946"/>
    <mergeCell ref="F965:G965"/>
    <mergeCell ref="B966:C966"/>
    <mergeCell ref="F969:G969"/>
    <mergeCell ref="B970:C970"/>
    <mergeCell ref="F959:G959"/>
    <mergeCell ref="F960:H960"/>
    <mergeCell ref="B962:C962"/>
    <mergeCell ref="F973:G973"/>
    <mergeCell ref="F974:H974"/>
    <mergeCell ref="B976:C976"/>
    <mergeCell ref="F979:G979"/>
    <mergeCell ref="B980:C980"/>
    <mergeCell ref="F983:G983"/>
    <mergeCell ref="B984:C984"/>
    <mergeCell ref="F986:G986"/>
    <mergeCell ref="C961:G961"/>
    <mergeCell ref="C975:G975"/>
    <mergeCell ref="F972:G972"/>
    <mergeCell ref="B948:C948"/>
    <mergeCell ref="F951:G951"/>
    <mergeCell ref="B952:C952"/>
    <mergeCell ref="F955:G955"/>
    <mergeCell ref="B956:C956"/>
    <mergeCell ref="F958:G958"/>
    <mergeCell ref="C947:G947"/>
    <mergeCell ref="C1017:G1017"/>
    <mergeCell ref="C1032:G1032"/>
    <mergeCell ref="C1042:G1042"/>
    <mergeCell ref="F1015:G1015"/>
    <mergeCell ref="F1016:H1016"/>
    <mergeCell ref="B1018:C1018"/>
    <mergeCell ref="F1021:G1021"/>
    <mergeCell ref="B1022:C1022"/>
    <mergeCell ref="F1014:G1014"/>
    <mergeCell ref="F1000:G1000"/>
    <mergeCell ref="C989:G989"/>
    <mergeCell ref="C1003:G1003"/>
    <mergeCell ref="F987:G987"/>
    <mergeCell ref="F988:H988"/>
    <mergeCell ref="B990:C990"/>
    <mergeCell ref="F993:G993"/>
    <mergeCell ref="B994:C994"/>
    <mergeCell ref="F997:G997"/>
    <mergeCell ref="B998:C998"/>
    <mergeCell ref="F1001:G1001"/>
    <mergeCell ref="F1002:H1002"/>
    <mergeCell ref="B1004:C1004"/>
    <mergeCell ref="F1007:G1007"/>
    <mergeCell ref="B1008:C1008"/>
    <mergeCell ref="F1011:G1011"/>
    <mergeCell ref="B1012:C1012"/>
    <mergeCell ref="F1071:H1071"/>
    <mergeCell ref="B1073:C1073"/>
    <mergeCell ref="F1065:G1065"/>
    <mergeCell ref="B1077:C1077"/>
    <mergeCell ref="F1080:G1080"/>
    <mergeCell ref="F1088:G1088"/>
    <mergeCell ref="C1062:G1062"/>
    <mergeCell ref="C1072:G1072"/>
    <mergeCell ref="B1092:C1092"/>
    <mergeCell ref="B1096:C1096"/>
    <mergeCell ref="F1098:G1098"/>
    <mergeCell ref="F1025:G1025"/>
    <mergeCell ref="B1026:C1026"/>
    <mergeCell ref="F1028:G1028"/>
    <mergeCell ref="F1029:G1029"/>
    <mergeCell ref="F1030:H1030"/>
    <mergeCell ref="F1031:H1031"/>
    <mergeCell ref="B1033:C1033"/>
    <mergeCell ref="F1036:G1036"/>
    <mergeCell ref="F1048:G1048"/>
    <mergeCell ref="F1040:G1040"/>
    <mergeCell ref="B1037:C1037"/>
    <mergeCell ref="B1053:C1053"/>
    <mergeCell ref="F1056:G1056"/>
    <mergeCell ref="B1057:C1057"/>
    <mergeCell ref="C1052:G1052"/>
    <mergeCell ref="F1039:G1039"/>
    <mergeCell ref="F1041:H1041"/>
    <mergeCell ref="B1043:C1043"/>
    <mergeCell ref="F1045:G1045"/>
    <mergeCell ref="B1046:C1046"/>
    <mergeCell ref="F1049:G1049"/>
    <mergeCell ref="F1050:H1050"/>
    <mergeCell ref="F1051:H1051"/>
    <mergeCell ref="F1059:G1059"/>
    <mergeCell ref="F1060:G1060"/>
    <mergeCell ref="F1061:H1061"/>
    <mergeCell ref="B1063:C1063"/>
    <mergeCell ref="B1066:C1066"/>
    <mergeCell ref="F1162:G1162"/>
    <mergeCell ref="F1099:G1099"/>
    <mergeCell ref="F1100:H1100"/>
    <mergeCell ref="B1102:C1102"/>
    <mergeCell ref="F1105:G1105"/>
    <mergeCell ref="F1106:G1106"/>
    <mergeCell ref="F1107:H1107"/>
    <mergeCell ref="F1095:G1095"/>
    <mergeCell ref="F1076:G1076"/>
    <mergeCell ref="F1079:G1079"/>
    <mergeCell ref="F1081:H1081"/>
    <mergeCell ref="B1083:C1083"/>
    <mergeCell ref="F1085:G1085"/>
    <mergeCell ref="B1086:C1086"/>
    <mergeCell ref="F1089:G1089"/>
    <mergeCell ref="F1090:H1090"/>
    <mergeCell ref="B1155:C1155"/>
    <mergeCell ref="F1157:G1157"/>
    <mergeCell ref="B1158:C1158"/>
    <mergeCell ref="F1068:G1068"/>
    <mergeCell ref="F1069:G1069"/>
    <mergeCell ref="F1070:H1070"/>
    <mergeCell ref="F1163:H1163"/>
    <mergeCell ref="C1082:G1082"/>
    <mergeCell ref="C1091:G1091"/>
    <mergeCell ref="C1101:G1101"/>
    <mergeCell ref="C1150:G1150"/>
    <mergeCell ref="B1109:C1109"/>
    <mergeCell ref="F1112:G1112"/>
    <mergeCell ref="B1113:C1113"/>
    <mergeCell ref="F1116:G1116"/>
    <mergeCell ref="F1118:H1118"/>
    <mergeCell ref="B1120:C1120"/>
    <mergeCell ref="F1123:G1123"/>
    <mergeCell ref="F1126:G1126"/>
    <mergeCell ref="F1128:H1128"/>
    <mergeCell ref="B1130:C1130"/>
    <mergeCell ref="F1133:G1133"/>
    <mergeCell ref="F1143:G1143"/>
    <mergeCell ref="F1147:G1147"/>
    <mergeCell ref="F1148:G1148"/>
    <mergeCell ref="C1108:G1108"/>
    <mergeCell ref="F1161:G1161"/>
    <mergeCell ref="F1149:H1149"/>
    <mergeCell ref="F1117:G1117"/>
    <mergeCell ref="B1124:C1124"/>
    <mergeCell ref="F1127:G1127"/>
    <mergeCell ref="C1119:G1119"/>
    <mergeCell ref="C1129:G1129"/>
    <mergeCell ref="B1144:C1144"/>
    <mergeCell ref="B1134:C1134"/>
    <mergeCell ref="B1151:C1151"/>
    <mergeCell ref="F1154:G1154"/>
    <mergeCell ref="B1193:C1193"/>
    <mergeCell ref="F1196:G1196"/>
    <mergeCell ref="B1197:C1197"/>
    <mergeCell ref="F1200:G1200"/>
    <mergeCell ref="F1201:G1201"/>
    <mergeCell ref="F1202:H1202"/>
    <mergeCell ref="B1208:C1208"/>
    <mergeCell ref="F1210:G1210"/>
    <mergeCell ref="F1211:G1211"/>
    <mergeCell ref="F1212:H1212"/>
    <mergeCell ref="B1214:C1214"/>
    <mergeCell ref="C1213:G1213"/>
    <mergeCell ref="C1164:G1164"/>
    <mergeCell ref="C1174:G1174"/>
    <mergeCell ref="B1175:C1175"/>
    <mergeCell ref="F1167:G1167"/>
    <mergeCell ref="B1168:C1168"/>
    <mergeCell ref="F1172:G1172"/>
    <mergeCell ref="F1173:H1173"/>
    <mergeCell ref="F1171:G1171"/>
    <mergeCell ref="B1165:C1165"/>
    <mergeCell ref="F1217:G1217"/>
    <mergeCell ref="B1218:C1218"/>
    <mergeCell ref="F1226:G1226"/>
    <mergeCell ref="B1234:C1234"/>
    <mergeCell ref="F1237:G1237"/>
    <mergeCell ref="F1179:G1179"/>
    <mergeCell ref="B1180:C1180"/>
    <mergeCell ref="F1182:G1182"/>
    <mergeCell ref="F1183:G1183"/>
    <mergeCell ref="F1184:H1184"/>
    <mergeCell ref="B1186:C1186"/>
    <mergeCell ref="F1189:G1189"/>
    <mergeCell ref="F1190:G1190"/>
    <mergeCell ref="F1191:H1191"/>
    <mergeCell ref="F1231:G1231"/>
    <mergeCell ref="F1232:H1232"/>
    <mergeCell ref="F1308:G1308"/>
    <mergeCell ref="F1304:G1304"/>
    <mergeCell ref="B1305:C1305"/>
    <mergeCell ref="F1307:G1307"/>
    <mergeCell ref="B1301:C1301"/>
    <mergeCell ref="F1279:G1279"/>
    <mergeCell ref="F1281:H1281"/>
    <mergeCell ref="B1283:C1283"/>
    <mergeCell ref="F1294:G1294"/>
    <mergeCell ref="F1280:G1280"/>
    <mergeCell ref="C1268:G1268"/>
    <mergeCell ref="C1282:G1282"/>
    <mergeCell ref="C1296:G1296"/>
    <mergeCell ref="C1185:G1185"/>
    <mergeCell ref="C1192:G1192"/>
    <mergeCell ref="C1203:G1203"/>
    <mergeCell ref="F1309:H1309"/>
    <mergeCell ref="B1311:C1311"/>
    <mergeCell ref="B1238:C1238"/>
    <mergeCell ref="F1240:G1240"/>
    <mergeCell ref="B1241:C1241"/>
    <mergeCell ref="F1245:G1245"/>
    <mergeCell ref="F1246:H1246"/>
    <mergeCell ref="B1248:C1248"/>
    <mergeCell ref="F1250:G1250"/>
    <mergeCell ref="B1251:C1251"/>
    <mergeCell ref="F1254:G1254"/>
    <mergeCell ref="F1255:G1255"/>
    <mergeCell ref="F1256:H1256"/>
    <mergeCell ref="F1262:G1262"/>
    <mergeCell ref="B1263:C1263"/>
    <mergeCell ref="F1266:G1266"/>
    <mergeCell ref="B1258:C1258"/>
    <mergeCell ref="F1265:G1265"/>
    <mergeCell ref="F1267:H1267"/>
    <mergeCell ref="B1269:C1269"/>
    <mergeCell ref="F1272:G1272"/>
    <mergeCell ref="B1273:C1273"/>
    <mergeCell ref="F1276:G1276"/>
    <mergeCell ref="B1277:C1277"/>
    <mergeCell ref="F1286:G1286"/>
    <mergeCell ref="B1287:C1287"/>
    <mergeCell ref="F1290:G1290"/>
    <mergeCell ref="B1291:C1291"/>
    <mergeCell ref="F1293:G1293"/>
    <mergeCell ref="F1295:H1295"/>
    <mergeCell ref="B1297:C1297"/>
    <mergeCell ref="F1300:G1300"/>
    <mergeCell ref="C1378:G1378"/>
    <mergeCell ref="C1392:G1392"/>
    <mergeCell ref="F1314:G1314"/>
    <mergeCell ref="B1315:C1315"/>
    <mergeCell ref="F1318:G1318"/>
    <mergeCell ref="F1321:G1321"/>
    <mergeCell ref="F1322:G1322"/>
    <mergeCell ref="F1323:H1323"/>
    <mergeCell ref="B1325:C1325"/>
    <mergeCell ref="F1329:G1329"/>
    <mergeCell ref="B1330:C1330"/>
    <mergeCell ref="F1333:G1333"/>
    <mergeCell ref="B1334:C1334"/>
    <mergeCell ref="F1337:G1337"/>
    <mergeCell ref="B1338:C1338"/>
    <mergeCell ref="F1340:G1340"/>
    <mergeCell ref="F1341:G1341"/>
    <mergeCell ref="F1342:H1342"/>
    <mergeCell ref="B1319:C1319"/>
    <mergeCell ref="F1489:G1489"/>
    <mergeCell ref="F1491:H1491"/>
    <mergeCell ref="B1383:C1383"/>
    <mergeCell ref="F1385:G1385"/>
    <mergeCell ref="B1386:C1386"/>
    <mergeCell ref="F1389:G1389"/>
    <mergeCell ref="F1390:G1390"/>
    <mergeCell ref="F1391:H1391"/>
    <mergeCell ref="B1397:C1397"/>
    <mergeCell ref="F1400:G1400"/>
    <mergeCell ref="B1401:C1401"/>
    <mergeCell ref="F1404:G1404"/>
    <mergeCell ref="F1405:H1405"/>
    <mergeCell ref="B1393:C1393"/>
    <mergeCell ref="F1403:G1403"/>
    <mergeCell ref="F1396:G1396"/>
    <mergeCell ref="B1344:C1344"/>
    <mergeCell ref="F1347:G1347"/>
    <mergeCell ref="B1348:C1348"/>
    <mergeCell ref="F1350:G1350"/>
    <mergeCell ref="B1351:C1351"/>
    <mergeCell ref="F1354:G1354"/>
    <mergeCell ref="F1355:G1355"/>
    <mergeCell ref="F1356:H1356"/>
    <mergeCell ref="B1358:C1358"/>
    <mergeCell ref="F1363:G1363"/>
    <mergeCell ref="F1368:G1368"/>
    <mergeCell ref="B1369:C1369"/>
    <mergeCell ref="F1372:G1372"/>
    <mergeCell ref="B1373:C1373"/>
    <mergeCell ref="F1375:G1375"/>
    <mergeCell ref="B1364:C1364"/>
    <mergeCell ref="B1443:C1443"/>
    <mergeCell ref="F1445:G1445"/>
    <mergeCell ref="F1447:H1447"/>
    <mergeCell ref="B1449:C1449"/>
    <mergeCell ref="F1452:G1452"/>
    <mergeCell ref="B1453:C1453"/>
    <mergeCell ref="F1456:G1456"/>
    <mergeCell ref="B1457:C1457"/>
    <mergeCell ref="F1459:G1459"/>
    <mergeCell ref="F1460:G1460"/>
    <mergeCell ref="F1461:H1461"/>
    <mergeCell ref="B1463:C1463"/>
    <mergeCell ref="F1467:G1467"/>
    <mergeCell ref="B1468:C1468"/>
    <mergeCell ref="F1471:G1471"/>
    <mergeCell ref="F1446:G1446"/>
    <mergeCell ref="F1482:G1482"/>
    <mergeCell ref="C1588:G1588"/>
    <mergeCell ref="B1523:C1523"/>
    <mergeCell ref="F1525:G1525"/>
    <mergeCell ref="B1526:C1526"/>
    <mergeCell ref="F1529:G1529"/>
    <mergeCell ref="F1530:G1530"/>
    <mergeCell ref="F1531:H1531"/>
    <mergeCell ref="B1533:C1533"/>
    <mergeCell ref="F1535:G1535"/>
    <mergeCell ref="B1536:C1536"/>
    <mergeCell ref="F1539:G1539"/>
    <mergeCell ref="F1540:G1540"/>
    <mergeCell ref="F1541:H1541"/>
    <mergeCell ref="B1543:C1543"/>
    <mergeCell ref="F1546:G1546"/>
    <mergeCell ref="B1547:C1547"/>
    <mergeCell ref="B1503:C1503"/>
    <mergeCell ref="F1509:G1509"/>
    <mergeCell ref="F1510:G1510"/>
    <mergeCell ref="F1511:H1511"/>
    <mergeCell ref="B1675:C1675"/>
    <mergeCell ref="F1686:G1686"/>
    <mergeCell ref="B1687:C1687"/>
    <mergeCell ref="F1705:H1705"/>
    <mergeCell ref="B1707:C1707"/>
    <mergeCell ref="F1711:G1711"/>
    <mergeCell ref="B1712:C1712"/>
    <mergeCell ref="F1716:G1716"/>
    <mergeCell ref="F1717:H1717"/>
    <mergeCell ref="F1552:G1552"/>
    <mergeCell ref="B1553:C1553"/>
    <mergeCell ref="F1563:G1563"/>
    <mergeCell ref="B1564:C1564"/>
    <mergeCell ref="F1567:G1567"/>
    <mergeCell ref="B1568:C1568"/>
    <mergeCell ref="F1570:G1570"/>
    <mergeCell ref="F1571:G1571"/>
    <mergeCell ref="F1572:H1572"/>
    <mergeCell ref="B1574:C1574"/>
    <mergeCell ref="B1579:C1579"/>
    <mergeCell ref="F1582:G1582"/>
    <mergeCell ref="B1583:C1583"/>
    <mergeCell ref="F1586:G1586"/>
    <mergeCell ref="F1587:H1587"/>
    <mergeCell ref="F1556:G1556"/>
    <mergeCell ref="F1557:G1557"/>
    <mergeCell ref="F1558:H1558"/>
    <mergeCell ref="F1578:G1578"/>
    <mergeCell ref="F1585:G1585"/>
    <mergeCell ref="B1560:C1560"/>
    <mergeCell ref="C1559:G1559"/>
    <mergeCell ref="C1573:G1573"/>
    <mergeCell ref="F1734:G1734"/>
    <mergeCell ref="B1735:C1735"/>
    <mergeCell ref="B1760:C1760"/>
    <mergeCell ref="F1763:G1763"/>
    <mergeCell ref="B1722:C1722"/>
    <mergeCell ref="F1725:G1725"/>
    <mergeCell ref="F1726:G1726"/>
    <mergeCell ref="F1727:H1727"/>
    <mergeCell ref="B1729:C1729"/>
    <mergeCell ref="F1721:G1721"/>
    <mergeCell ref="C1795:G1795"/>
    <mergeCell ref="F1740:H1740"/>
    <mergeCell ref="B1771:C1771"/>
    <mergeCell ref="F1775:G1775"/>
    <mergeCell ref="F1776:H1776"/>
    <mergeCell ref="B1778:C1778"/>
    <mergeCell ref="F1781:G1781"/>
    <mergeCell ref="B1782:C1782"/>
    <mergeCell ref="B1789:C1789"/>
    <mergeCell ref="F1792:G1792"/>
    <mergeCell ref="F1794:H1794"/>
    <mergeCell ref="F2034:H2034"/>
    <mergeCell ref="B2036:C2036"/>
    <mergeCell ref="F2039:G2039"/>
    <mergeCell ref="B2040:C2040"/>
    <mergeCell ref="F2043:G2043"/>
    <mergeCell ref="F2023:G2023"/>
    <mergeCell ref="F2024:H2024"/>
    <mergeCell ref="F2022:G2022"/>
    <mergeCell ref="F2042:G2042"/>
    <mergeCell ref="F2048:G2048"/>
    <mergeCell ref="C2005:G2005"/>
    <mergeCell ref="C2015:G2015"/>
    <mergeCell ref="C2025:G2025"/>
    <mergeCell ref="C2035:G2035"/>
    <mergeCell ref="C2045:G2045"/>
    <mergeCell ref="C2055:G2055"/>
    <mergeCell ref="F1758:H1758"/>
    <mergeCell ref="F1941:G1941"/>
    <mergeCell ref="F1943:H1943"/>
    <mergeCell ref="B1875:C1875"/>
    <mergeCell ref="F2003:G2003"/>
    <mergeCell ref="F2004:H2004"/>
    <mergeCell ref="F2009:G2009"/>
    <mergeCell ref="B2010:C2010"/>
    <mergeCell ref="F2019:G2019"/>
    <mergeCell ref="F2013:G2013"/>
    <mergeCell ref="F2014:H2014"/>
    <mergeCell ref="B2016:C2016"/>
    <mergeCell ref="F2044:H2044"/>
    <mergeCell ref="B2046:C2046"/>
    <mergeCell ref="B2049:C2049"/>
    <mergeCell ref="F2052:G2052"/>
    <mergeCell ref="B2066:C2066"/>
    <mergeCell ref="B2077:C2077"/>
    <mergeCell ref="F2080:G2080"/>
    <mergeCell ref="F2081:G2081"/>
    <mergeCell ref="F2082:H2082"/>
    <mergeCell ref="F2094:G2094"/>
    <mergeCell ref="B2095:C2095"/>
    <mergeCell ref="F2098:G2098"/>
    <mergeCell ref="F2099:G2099"/>
    <mergeCell ref="F2100:H2100"/>
    <mergeCell ref="B2102:C2102"/>
    <mergeCell ref="F2104:G2104"/>
    <mergeCell ref="F2108:G2108"/>
    <mergeCell ref="B2084:C2084"/>
    <mergeCell ref="B2105:C2105"/>
    <mergeCell ref="F2076:G2076"/>
    <mergeCell ref="F1835:G1835"/>
    <mergeCell ref="F1836:G1836"/>
    <mergeCell ref="F1837:H1837"/>
    <mergeCell ref="B1853:C1853"/>
    <mergeCell ref="B1922:C1922"/>
    <mergeCell ref="F1925:G1925"/>
    <mergeCell ref="F1926:G1926"/>
    <mergeCell ref="F1961:G1961"/>
    <mergeCell ref="F2063:G2063"/>
    <mergeCell ref="F2064:H2064"/>
    <mergeCell ref="B2020:C2020"/>
    <mergeCell ref="B2026:C2026"/>
    <mergeCell ref="F2029:G2029"/>
    <mergeCell ref="B2030:C2030"/>
    <mergeCell ref="F2032:G2032"/>
    <mergeCell ref="F2033:G2033"/>
    <mergeCell ref="F2121:H2121"/>
    <mergeCell ref="B2123:C2123"/>
    <mergeCell ref="F2126:G2126"/>
    <mergeCell ref="B2127:C2127"/>
    <mergeCell ref="F2130:G2130"/>
    <mergeCell ref="F2131:G2131"/>
    <mergeCell ref="F2132:H2132"/>
    <mergeCell ref="F2153:G2153"/>
    <mergeCell ref="F2133:H2133"/>
    <mergeCell ref="B2135:C2135"/>
    <mergeCell ref="B2157:C2157"/>
    <mergeCell ref="F2160:G2160"/>
    <mergeCell ref="B2161:C2161"/>
    <mergeCell ref="F2164:G2164"/>
    <mergeCell ref="F2165:G2165"/>
    <mergeCell ref="F2166:H2166"/>
    <mergeCell ref="F2109:G2109"/>
    <mergeCell ref="F2110:H2110"/>
    <mergeCell ref="B2112:C2112"/>
    <mergeCell ref="B2115:C2115"/>
    <mergeCell ref="F2118:G2118"/>
    <mergeCell ref="F2119:G2119"/>
    <mergeCell ref="F2120:H2120"/>
    <mergeCell ref="F2114:G2114"/>
    <mergeCell ref="B2194:C2194"/>
    <mergeCell ref="F2197:G2197"/>
    <mergeCell ref="F2138:G2138"/>
    <mergeCell ref="B2139:C2139"/>
    <mergeCell ref="F2142:G2142"/>
    <mergeCell ref="F2143:G2143"/>
    <mergeCell ref="F2144:H2144"/>
    <mergeCell ref="B2146:C2146"/>
    <mergeCell ref="F2149:G2149"/>
    <mergeCell ref="B2150:C2150"/>
    <mergeCell ref="F2154:G2154"/>
    <mergeCell ref="F2155:H2155"/>
    <mergeCell ref="B2179:C2179"/>
    <mergeCell ref="F2182:G2182"/>
    <mergeCell ref="B2183:C2183"/>
    <mergeCell ref="F2186:G2186"/>
    <mergeCell ref="F2187:G2187"/>
    <mergeCell ref="B2168:C2168"/>
    <mergeCell ref="F2171:G2171"/>
    <mergeCell ref="B2172:C2172"/>
    <mergeCell ref="F2175:G2175"/>
    <mergeCell ref="F2176:G2176"/>
    <mergeCell ref="F2177:H2177"/>
    <mergeCell ref="B2377:C2377"/>
    <mergeCell ref="F2380:G2380"/>
    <mergeCell ref="B2294:C2294"/>
    <mergeCell ref="F2297:G2297"/>
    <mergeCell ref="F2298:G2298"/>
    <mergeCell ref="F2299:H2299"/>
    <mergeCell ref="F2303:G2303"/>
    <mergeCell ref="B2304:C2304"/>
    <mergeCell ref="B2337:C2337"/>
    <mergeCell ref="F2340:G2340"/>
    <mergeCell ref="B2341:C2341"/>
    <mergeCell ref="F2344:G2344"/>
    <mergeCell ref="B2311:C2311"/>
    <mergeCell ref="F2313:G2313"/>
    <mergeCell ref="F2314:G2314"/>
    <mergeCell ref="F2315:H2315"/>
    <mergeCell ref="B2317:C2317"/>
    <mergeCell ref="F2319:G2319"/>
    <mergeCell ref="B2320:C2320"/>
    <mergeCell ref="F2323:G2323"/>
    <mergeCell ref="F2324:G2324"/>
    <mergeCell ref="F2325:H2325"/>
    <mergeCell ref="B2327:C2327"/>
    <mergeCell ref="F2329:G2329"/>
    <mergeCell ref="F2334:G2334"/>
    <mergeCell ref="F2335:H2335"/>
    <mergeCell ref="B2330:C2330"/>
    <mergeCell ref="F2333:G2333"/>
    <mergeCell ref="F2307:G2307"/>
    <mergeCell ref="F2308:G2308"/>
    <mergeCell ref="C2376:G2376"/>
    <mergeCell ref="F2362:H2362"/>
    <mergeCell ref="B2414:C2414"/>
    <mergeCell ref="F2488:G2488"/>
    <mergeCell ref="F2489:H2489"/>
    <mergeCell ref="B2491:C2491"/>
    <mergeCell ref="F2494:G2494"/>
    <mergeCell ref="B2495:C2495"/>
    <mergeCell ref="F2498:G2498"/>
    <mergeCell ref="B2499:C2499"/>
    <mergeCell ref="F2503:G2503"/>
    <mergeCell ref="B2504:C2504"/>
    <mergeCell ref="F2506:G2506"/>
    <mergeCell ref="F2507:G2507"/>
    <mergeCell ref="F2508:H2508"/>
    <mergeCell ref="B2447:C2447"/>
    <mergeCell ref="B2453:C2453"/>
    <mergeCell ref="F2457:G2457"/>
    <mergeCell ref="F2459:H2459"/>
    <mergeCell ref="B2461:C2461"/>
    <mergeCell ref="F2465:G2465"/>
    <mergeCell ref="B2466:C2466"/>
    <mergeCell ref="F2469:G2469"/>
    <mergeCell ref="F2471:H2471"/>
    <mergeCell ref="B2473:C2473"/>
    <mergeCell ref="B2479:C2479"/>
    <mergeCell ref="F2483:G2483"/>
    <mergeCell ref="B2484:C2484"/>
    <mergeCell ref="F2487:G2487"/>
    <mergeCell ref="F2458:G2458"/>
    <mergeCell ref="B2422:C2422"/>
    <mergeCell ref="F2478:G2478"/>
    <mergeCell ref="F2470:G2470"/>
    <mergeCell ref="F2452:G2452"/>
    <mergeCell ref="F2530:G2530"/>
    <mergeCell ref="B2531:C2531"/>
    <mergeCell ref="F2533:G2533"/>
    <mergeCell ref="F2545:G2545"/>
    <mergeCell ref="B2597:C2597"/>
    <mergeCell ref="F2601:G2601"/>
    <mergeCell ref="F2603:H2603"/>
    <mergeCell ref="B2568:C2568"/>
    <mergeCell ref="F2570:G2570"/>
    <mergeCell ref="B2571:C2571"/>
    <mergeCell ref="F2574:G2574"/>
    <mergeCell ref="F2575:G2575"/>
    <mergeCell ref="F2576:H2576"/>
    <mergeCell ref="B2578:C2578"/>
    <mergeCell ref="F2580:G2580"/>
    <mergeCell ref="B2581:C2581"/>
    <mergeCell ref="F2584:G2584"/>
    <mergeCell ref="B2585:C2585"/>
    <mergeCell ref="F2587:G2587"/>
    <mergeCell ref="F2589:H2589"/>
    <mergeCell ref="B2534:C2534"/>
    <mergeCell ref="F2536:G2536"/>
    <mergeCell ref="F2537:G2537"/>
    <mergeCell ref="F2538:H2538"/>
    <mergeCell ref="B2540:C2540"/>
    <mergeCell ref="B2546:C2546"/>
    <mergeCell ref="F2549:G2549"/>
    <mergeCell ref="B2591:C2591"/>
    <mergeCell ref="F2596:G2596"/>
    <mergeCell ref="F2588:G2588"/>
    <mergeCell ref="F2635:G2635"/>
    <mergeCell ref="F2636:H2636"/>
    <mergeCell ref="F2648:G2648"/>
    <mergeCell ref="B2638:C2638"/>
    <mergeCell ref="F2643:G2643"/>
    <mergeCell ref="B2644:C2644"/>
    <mergeCell ref="F2647:G2647"/>
    <mergeCell ref="F2649:H2649"/>
    <mergeCell ref="F3197:G3197"/>
    <mergeCell ref="B3198:C3198"/>
    <mergeCell ref="F3201:G3201"/>
    <mergeCell ref="F3202:G3202"/>
    <mergeCell ref="F3203:H3203"/>
    <mergeCell ref="B3205:C3205"/>
    <mergeCell ref="F3209:G3209"/>
    <mergeCell ref="B3210:C3210"/>
    <mergeCell ref="F3213:G3213"/>
    <mergeCell ref="F3173:G3173"/>
    <mergeCell ref="B3174:C3174"/>
    <mergeCell ref="F3177:G3177"/>
    <mergeCell ref="F3178:G3178"/>
    <mergeCell ref="F3179:H3179"/>
    <mergeCell ref="B3181:C3181"/>
    <mergeCell ref="C2845:G2845"/>
    <mergeCell ref="F2838:G2838"/>
    <mergeCell ref="B2833:C2833"/>
    <mergeCell ref="C2897:G2897"/>
    <mergeCell ref="C2910:G2910"/>
    <mergeCell ref="C2924:G2924"/>
    <mergeCell ref="C2937:G2937"/>
    <mergeCell ref="C2949:G2949"/>
    <mergeCell ref="C2962:G2962"/>
    <mergeCell ref="F3486:G3486"/>
    <mergeCell ref="F3487:G3487"/>
    <mergeCell ref="F3488:H3488"/>
    <mergeCell ref="F3471:G3471"/>
    <mergeCell ref="B3479:C3479"/>
    <mergeCell ref="F3482:G3482"/>
    <mergeCell ref="F3460:G3460"/>
    <mergeCell ref="B3461:C3461"/>
    <mergeCell ref="F3464:G3464"/>
    <mergeCell ref="F3465:G3465"/>
    <mergeCell ref="F3466:H3466"/>
    <mergeCell ref="B3468:C3468"/>
    <mergeCell ref="B3472:C3472"/>
    <mergeCell ref="F3475:G3475"/>
    <mergeCell ref="F3421:G3421"/>
    <mergeCell ref="F3422:H3422"/>
    <mergeCell ref="B3424:C3424"/>
    <mergeCell ref="F3427:G3427"/>
    <mergeCell ref="C3434:G3434"/>
    <mergeCell ref="C3445:G3445"/>
    <mergeCell ref="C3456:G3456"/>
    <mergeCell ref="C3467:G3467"/>
    <mergeCell ref="C3478:G3478"/>
    <mergeCell ref="F3394:G3394"/>
    <mergeCell ref="F3405:G3405"/>
    <mergeCell ref="F3607:G3607"/>
    <mergeCell ref="F3608:H3608"/>
    <mergeCell ref="F3609:H3609"/>
    <mergeCell ref="F3568:G3568"/>
    <mergeCell ref="F3569:G3569"/>
    <mergeCell ref="F3570:H3570"/>
    <mergeCell ref="F3595:G3595"/>
    <mergeCell ref="F3576:G3576"/>
    <mergeCell ref="F3530:G3530"/>
    <mergeCell ref="F3542:G3542"/>
    <mergeCell ref="F3543:G3543"/>
    <mergeCell ref="F3544:H3544"/>
    <mergeCell ref="B3546:C3546"/>
    <mergeCell ref="F3549:G3549"/>
    <mergeCell ref="B3550:C3550"/>
    <mergeCell ref="F3489:H3489"/>
    <mergeCell ref="B3491:C3491"/>
    <mergeCell ref="F3494:G3494"/>
    <mergeCell ref="B3495:C3495"/>
    <mergeCell ref="F3510:H3510"/>
    <mergeCell ref="B3512:C3512"/>
    <mergeCell ref="F3515:G3515"/>
    <mergeCell ref="B3516:C3516"/>
    <mergeCell ref="F3520:G3520"/>
    <mergeCell ref="F3521:H3521"/>
    <mergeCell ref="F3519:G3519"/>
    <mergeCell ref="F3571:H3571"/>
    <mergeCell ref="B3573:C3573"/>
    <mergeCell ref="B3577:C3577"/>
    <mergeCell ref="F3580:G3580"/>
    <mergeCell ref="F3581:G3581"/>
    <mergeCell ref="F3582:H3582"/>
    <mergeCell ref="B3584:C3584"/>
    <mergeCell ref="F3587:G3587"/>
    <mergeCell ref="B3596:C3596"/>
    <mergeCell ref="F3599:G3599"/>
    <mergeCell ref="B3600:C3600"/>
    <mergeCell ref="F3606:G3606"/>
    <mergeCell ref="B3588:C3588"/>
    <mergeCell ref="F3525:G3525"/>
    <mergeCell ref="B3526:C3526"/>
    <mergeCell ref="F3529:G3529"/>
    <mergeCell ref="F3531:H3531"/>
    <mergeCell ref="B3533:C3533"/>
    <mergeCell ref="F3535:G3535"/>
    <mergeCell ref="B3536:C3536"/>
    <mergeCell ref="F3539:G3539"/>
    <mergeCell ref="B3540:C3540"/>
    <mergeCell ref="F3557:G3557"/>
    <mergeCell ref="B3558:C3558"/>
    <mergeCell ref="F3561:G3561"/>
    <mergeCell ref="B3562:C3562"/>
    <mergeCell ref="B3621:C3621"/>
    <mergeCell ref="F3630:G3630"/>
    <mergeCell ref="B3631:C3631"/>
    <mergeCell ref="F3634:G3634"/>
    <mergeCell ref="F3635:G3635"/>
    <mergeCell ref="F3636:H3636"/>
    <mergeCell ref="B3638:C3638"/>
    <mergeCell ref="F3641:G3641"/>
    <mergeCell ref="B3642:C3642"/>
    <mergeCell ref="F3644:G3644"/>
    <mergeCell ref="B3645:C3645"/>
    <mergeCell ref="F3648:G3648"/>
    <mergeCell ref="F3649:G3649"/>
    <mergeCell ref="F3650:H3650"/>
    <mergeCell ref="B3652:C3652"/>
    <mergeCell ref="B3611:C3611"/>
    <mergeCell ref="F3613:G3613"/>
    <mergeCell ref="F3614:G3614"/>
    <mergeCell ref="F3615:H3615"/>
    <mergeCell ref="B3617:C3617"/>
    <mergeCell ref="F3620:G3620"/>
    <mergeCell ref="F3655:G3655"/>
    <mergeCell ref="B3656:C3656"/>
    <mergeCell ref="F3659:G3659"/>
    <mergeCell ref="B3660:C3660"/>
    <mergeCell ref="F3662:G3662"/>
    <mergeCell ref="F3663:G3663"/>
    <mergeCell ref="F3664:H3664"/>
    <mergeCell ref="B3666:C3666"/>
    <mergeCell ref="F3669:G3669"/>
    <mergeCell ref="B3670:C3670"/>
    <mergeCell ref="F3673:G3673"/>
    <mergeCell ref="B3674:C3674"/>
    <mergeCell ref="F3676:G3676"/>
    <mergeCell ref="F3677:G3677"/>
    <mergeCell ref="F3678:H3678"/>
    <mergeCell ref="C3665:G3665"/>
    <mergeCell ref="C3679:G3679"/>
    <mergeCell ref="B3680:C3680"/>
    <mergeCell ref="F3683:G3683"/>
    <mergeCell ref="B3684:C3684"/>
    <mergeCell ref="F3687:G3687"/>
    <mergeCell ref="B3688:C3688"/>
    <mergeCell ref="F3690:G3690"/>
    <mergeCell ref="F3691:G3691"/>
    <mergeCell ref="F3692:H3692"/>
    <mergeCell ref="B3694:C3694"/>
    <mergeCell ref="F3697:G3697"/>
    <mergeCell ref="B3698:C3698"/>
    <mergeCell ref="F3701:G3701"/>
    <mergeCell ref="B3702:C3702"/>
    <mergeCell ref="F3704:G3704"/>
    <mergeCell ref="F3705:G3705"/>
    <mergeCell ref="F3706:H3706"/>
    <mergeCell ref="C3693:G3693"/>
    <mergeCell ref="B3708:C3708"/>
    <mergeCell ref="F3711:G3711"/>
    <mergeCell ref="B3712:C3712"/>
    <mergeCell ref="F3715:G3715"/>
    <mergeCell ref="B3716:C3716"/>
    <mergeCell ref="F3718:G3718"/>
    <mergeCell ref="F3719:G3719"/>
    <mergeCell ref="F3720:H3720"/>
    <mergeCell ref="B3722:C3722"/>
    <mergeCell ref="F3725:G3725"/>
    <mergeCell ref="B3726:C3726"/>
    <mergeCell ref="F3728:G3728"/>
    <mergeCell ref="F3729:G3729"/>
    <mergeCell ref="F3730:H3730"/>
    <mergeCell ref="C3707:G3707"/>
    <mergeCell ref="C3721:G3721"/>
    <mergeCell ref="C3731:G3731"/>
    <mergeCell ref="F3751:H3751"/>
    <mergeCell ref="B3753:C3753"/>
    <mergeCell ref="F3756:G3756"/>
    <mergeCell ref="B3757:C3757"/>
    <mergeCell ref="F3759:G3759"/>
    <mergeCell ref="B3760:C3760"/>
    <mergeCell ref="F3763:G3763"/>
    <mergeCell ref="B3732:C3732"/>
    <mergeCell ref="F3734:G3734"/>
    <mergeCell ref="B3735:C3735"/>
    <mergeCell ref="F3738:G3738"/>
    <mergeCell ref="F3739:G3739"/>
    <mergeCell ref="F3740:H3740"/>
    <mergeCell ref="B3742:C3742"/>
    <mergeCell ref="F3744:G3744"/>
    <mergeCell ref="B3745:C3745"/>
    <mergeCell ref="F3748:G3748"/>
    <mergeCell ref="F3749:G3749"/>
    <mergeCell ref="F3750:H3750"/>
    <mergeCell ref="C3741:G3741"/>
    <mergeCell ref="C3752:G3752"/>
    <mergeCell ref="F3764:G3764"/>
    <mergeCell ref="F3765:H3765"/>
    <mergeCell ref="B3767:C3767"/>
    <mergeCell ref="F3769:G3769"/>
    <mergeCell ref="B3770:C3770"/>
    <mergeCell ref="F3773:G3773"/>
    <mergeCell ref="F3774:G3774"/>
    <mergeCell ref="F3775:H3775"/>
    <mergeCell ref="B3777:C3777"/>
    <mergeCell ref="F3780:G3780"/>
    <mergeCell ref="B3781:C3781"/>
    <mergeCell ref="F3784:G3784"/>
    <mergeCell ref="F3785:G3785"/>
    <mergeCell ref="F3786:H3786"/>
    <mergeCell ref="C3766:G3766"/>
    <mergeCell ref="C3776:G3776"/>
    <mergeCell ref="C3787:G3787"/>
    <mergeCell ref="B3788:C3788"/>
    <mergeCell ref="F3791:G3791"/>
    <mergeCell ref="B3792:C3792"/>
    <mergeCell ref="F3795:G3795"/>
    <mergeCell ref="F3796:G3796"/>
    <mergeCell ref="F3797:H3797"/>
    <mergeCell ref="B3799:C3799"/>
    <mergeCell ref="F3804:G3804"/>
    <mergeCell ref="B3805:C3805"/>
    <mergeCell ref="F3808:G3808"/>
    <mergeCell ref="F3809:G3809"/>
    <mergeCell ref="F3810:H3810"/>
    <mergeCell ref="B3812:C3812"/>
    <mergeCell ref="F3817:G3817"/>
    <mergeCell ref="B3818:C3818"/>
    <mergeCell ref="C3798:G3798"/>
    <mergeCell ref="C3811:G3811"/>
    <mergeCell ref="F3821:G3821"/>
    <mergeCell ref="F3822:G3822"/>
    <mergeCell ref="F3823:H3823"/>
    <mergeCell ref="B3825:C3825"/>
    <mergeCell ref="F3830:G3830"/>
    <mergeCell ref="B3831:C3831"/>
    <mergeCell ref="F3834:G3834"/>
    <mergeCell ref="F3835:G3835"/>
    <mergeCell ref="F3836:H3836"/>
    <mergeCell ref="B3838:C3838"/>
    <mergeCell ref="F3841:G3841"/>
    <mergeCell ref="B3842:C3842"/>
    <mergeCell ref="F3845:G3845"/>
    <mergeCell ref="F3846:G3846"/>
    <mergeCell ref="F3847:H3847"/>
    <mergeCell ref="C3824:G3824"/>
    <mergeCell ref="C3837:G3837"/>
    <mergeCell ref="F3868:G3868"/>
    <mergeCell ref="F3869:H3869"/>
    <mergeCell ref="B3871:C3871"/>
    <mergeCell ref="F3873:G3873"/>
    <mergeCell ref="B3874:C3874"/>
    <mergeCell ref="F3877:G3877"/>
    <mergeCell ref="F3878:G3878"/>
    <mergeCell ref="F3879:H3879"/>
    <mergeCell ref="B3881:C3881"/>
    <mergeCell ref="F3883:G3883"/>
    <mergeCell ref="B3884:C3884"/>
    <mergeCell ref="F3887:G3887"/>
    <mergeCell ref="F3888:G3888"/>
    <mergeCell ref="F3889:H3889"/>
    <mergeCell ref="B3849:C3849"/>
    <mergeCell ref="F3852:G3852"/>
    <mergeCell ref="B3853:C3853"/>
    <mergeCell ref="F3856:G3856"/>
    <mergeCell ref="F3857:G3857"/>
    <mergeCell ref="F3858:H3858"/>
    <mergeCell ref="F3859:H3859"/>
    <mergeCell ref="B3861:C3861"/>
    <mergeCell ref="F3863:G3863"/>
    <mergeCell ref="B3864:C3864"/>
    <mergeCell ref="F3867:G3867"/>
    <mergeCell ref="F3930:H3930"/>
    <mergeCell ref="B3932:C3932"/>
    <mergeCell ref="F3918:G3918"/>
    <mergeCell ref="F3919:G3919"/>
    <mergeCell ref="F3920:H3920"/>
    <mergeCell ref="B3922:C3922"/>
    <mergeCell ref="F3924:G3924"/>
    <mergeCell ref="B3925:C3925"/>
    <mergeCell ref="F3928:G3928"/>
    <mergeCell ref="F3929:G3929"/>
    <mergeCell ref="B3891:C3891"/>
    <mergeCell ref="F3894:G3894"/>
    <mergeCell ref="B3895:C3895"/>
    <mergeCell ref="F3898:G3898"/>
    <mergeCell ref="F3899:G3899"/>
    <mergeCell ref="F3900:H3900"/>
    <mergeCell ref="B3902:C3902"/>
    <mergeCell ref="F3904:G3904"/>
    <mergeCell ref="B3905:C3905"/>
    <mergeCell ref="F3908:G3908"/>
    <mergeCell ref="F3909:G3909"/>
    <mergeCell ref="F3910:H3910"/>
    <mergeCell ref="B3912:C3912"/>
    <mergeCell ref="F3914:G3914"/>
    <mergeCell ref="B3915:C3915"/>
    <mergeCell ref="B4028:C4028"/>
    <mergeCell ref="F4000:H4000"/>
    <mergeCell ref="F3984:G3984"/>
    <mergeCell ref="B3985:C3985"/>
    <mergeCell ref="F3987:G3987"/>
    <mergeCell ref="B3988:C3988"/>
    <mergeCell ref="F3991:G3991"/>
    <mergeCell ref="B3992:C3992"/>
    <mergeCell ref="F3997:G3997"/>
    <mergeCell ref="F3998:G3998"/>
    <mergeCell ref="F3999:H3999"/>
    <mergeCell ref="B3958:C3958"/>
    <mergeCell ref="F3960:G3960"/>
    <mergeCell ref="B3961:C3961"/>
    <mergeCell ref="F3964:G3964"/>
    <mergeCell ref="F3965:G3965"/>
    <mergeCell ref="F3966:H3966"/>
    <mergeCell ref="B3968:C3968"/>
    <mergeCell ref="F3970:G3970"/>
    <mergeCell ref="B3971:C3971"/>
    <mergeCell ref="F3974:G3974"/>
    <mergeCell ref="B3975:C3975"/>
    <mergeCell ref="F3977:G3977"/>
    <mergeCell ref="F3978:G3978"/>
    <mergeCell ref="F3979:H3979"/>
    <mergeCell ref="B3981:C3981"/>
    <mergeCell ref="F4016:G4016"/>
    <mergeCell ref="B4017:C4017"/>
    <mergeCell ref="F4020:G4020"/>
    <mergeCell ref="F4021:G4021"/>
    <mergeCell ref="F4022:H4022"/>
    <mergeCell ref="B4024:C4024"/>
    <mergeCell ref="C4056:G4056"/>
    <mergeCell ref="C4067:G4067"/>
    <mergeCell ref="C4078:G4078"/>
    <mergeCell ref="C4089:G4089"/>
    <mergeCell ref="C4100:G4100"/>
    <mergeCell ref="F4031:G4031"/>
    <mergeCell ref="F4032:G4032"/>
    <mergeCell ref="F4033:H4033"/>
    <mergeCell ref="B4035:C4035"/>
    <mergeCell ref="F4038:G4038"/>
    <mergeCell ref="B4039:C4039"/>
    <mergeCell ref="F4042:G4042"/>
    <mergeCell ref="F4043:G4043"/>
    <mergeCell ref="F4044:H4044"/>
    <mergeCell ref="B4046:C4046"/>
    <mergeCell ref="F4049:G4049"/>
    <mergeCell ref="B4050:C4050"/>
    <mergeCell ref="F4053:G4053"/>
    <mergeCell ref="F4054:G4054"/>
    <mergeCell ref="F4055:H4055"/>
    <mergeCell ref="C4045:G4045"/>
    <mergeCell ref="B4083:C4083"/>
    <mergeCell ref="F4086:G4086"/>
    <mergeCell ref="F4087:G4087"/>
    <mergeCell ref="F4088:H4088"/>
    <mergeCell ref="B4090:C4090"/>
    <mergeCell ref="F4093:G4093"/>
    <mergeCell ref="B4094:C4094"/>
    <mergeCell ref="F4097:G4097"/>
    <mergeCell ref="F4098:G4098"/>
    <mergeCell ref="F4099:H4099"/>
    <mergeCell ref="C4034:G4034"/>
    <mergeCell ref="B4101:C4101"/>
    <mergeCell ref="F4104:G4104"/>
    <mergeCell ref="B4105:C4105"/>
    <mergeCell ref="F4108:G4108"/>
    <mergeCell ref="F4109:G4109"/>
    <mergeCell ref="B4057:C4057"/>
    <mergeCell ref="F4060:G4060"/>
    <mergeCell ref="B4061:C4061"/>
    <mergeCell ref="F4064:G4064"/>
    <mergeCell ref="F4065:G4065"/>
    <mergeCell ref="F4066:H4066"/>
    <mergeCell ref="B4068:C4068"/>
    <mergeCell ref="F4071:G4071"/>
    <mergeCell ref="B4072:C4072"/>
    <mergeCell ref="F4075:G4075"/>
    <mergeCell ref="F4076:G4076"/>
    <mergeCell ref="F4077:H4077"/>
    <mergeCell ref="B4079:C4079"/>
    <mergeCell ref="F4082:G4082"/>
    <mergeCell ref="F4142:G4142"/>
    <mergeCell ref="F4143:H4143"/>
    <mergeCell ref="B4145:C4145"/>
    <mergeCell ref="F4147:G4147"/>
    <mergeCell ref="F4148:G4148"/>
    <mergeCell ref="F4149:H4149"/>
    <mergeCell ref="B4151:C4151"/>
    <mergeCell ref="F4153:G4153"/>
    <mergeCell ref="B4134:C4134"/>
    <mergeCell ref="F4137:G4137"/>
    <mergeCell ref="B4138:C4138"/>
    <mergeCell ref="F4141:G4141"/>
    <mergeCell ref="F4110:H4110"/>
    <mergeCell ref="B4112:C4112"/>
    <mergeCell ref="F4115:G4115"/>
    <mergeCell ref="B4116:C4116"/>
    <mergeCell ref="F4119:G4119"/>
    <mergeCell ref="F4120:G4120"/>
    <mergeCell ref="F4121:H4121"/>
    <mergeCell ref="B4123:C4123"/>
    <mergeCell ref="F4126:G4126"/>
    <mergeCell ref="B4127:C4127"/>
    <mergeCell ref="F4130:G4130"/>
    <mergeCell ref="F4131:G4131"/>
    <mergeCell ref="F4132:H4132"/>
    <mergeCell ref="F4197:G4197"/>
    <mergeCell ref="F4198:H4198"/>
    <mergeCell ref="B4200:C4200"/>
    <mergeCell ref="F4203:G4203"/>
    <mergeCell ref="B4154:C4154"/>
    <mergeCell ref="F4157:G4157"/>
    <mergeCell ref="F4158:G4158"/>
    <mergeCell ref="F4159:H4159"/>
    <mergeCell ref="B4161:C4161"/>
    <mergeCell ref="F4164:G4164"/>
    <mergeCell ref="B4165:C4165"/>
    <mergeCell ref="F4168:G4168"/>
    <mergeCell ref="F4169:G4169"/>
    <mergeCell ref="F4170:H4170"/>
    <mergeCell ref="B4172:C4172"/>
    <mergeCell ref="F4175:G4175"/>
    <mergeCell ref="F4176:G4176"/>
    <mergeCell ref="F4177:H4177"/>
    <mergeCell ref="B4249:C4249"/>
    <mergeCell ref="F4252:G4252"/>
    <mergeCell ref="B4253:C4253"/>
    <mergeCell ref="F4256:G4256"/>
    <mergeCell ref="F4257:G4257"/>
    <mergeCell ref="F4258:H4258"/>
    <mergeCell ref="B4260:C4260"/>
    <mergeCell ref="F4263:G4263"/>
    <mergeCell ref="B4242:C4242"/>
    <mergeCell ref="F4245:G4245"/>
    <mergeCell ref="F4246:G4246"/>
    <mergeCell ref="F4247:H4247"/>
    <mergeCell ref="F4228:G4228"/>
    <mergeCell ref="F4229:H4229"/>
    <mergeCell ref="B4231:C4231"/>
    <mergeCell ref="F4233:G4233"/>
    <mergeCell ref="F4234:G4234"/>
    <mergeCell ref="F4235:H4235"/>
    <mergeCell ref="F4236:H4236"/>
    <mergeCell ref="B4238:C4238"/>
    <mergeCell ref="F4241:G4241"/>
    <mergeCell ref="C4248:G4248"/>
    <mergeCell ref="C4259:G4259"/>
    <mergeCell ref="C4237:G4237"/>
    <mergeCell ref="B4264:C4264"/>
    <mergeCell ref="F4267:G4267"/>
    <mergeCell ref="F4268:G4268"/>
    <mergeCell ref="F4269:H4269"/>
    <mergeCell ref="B4271:C4271"/>
    <mergeCell ref="F4274:G4274"/>
    <mergeCell ref="B4275:C4275"/>
    <mergeCell ref="F4278:G4278"/>
    <mergeCell ref="F4279:G4279"/>
    <mergeCell ref="F4280:H4280"/>
    <mergeCell ref="B4282:C4282"/>
    <mergeCell ref="F4285:G4285"/>
    <mergeCell ref="B4286:C4286"/>
    <mergeCell ref="F4289:G4289"/>
    <mergeCell ref="F4290:G4290"/>
    <mergeCell ref="C4270:G4270"/>
    <mergeCell ref="C4281:G4281"/>
    <mergeCell ref="F4291:H4291"/>
    <mergeCell ref="B4293:C4293"/>
    <mergeCell ref="F4296:G4296"/>
    <mergeCell ref="B4297:C4297"/>
    <mergeCell ref="F4300:G4300"/>
    <mergeCell ref="F4301:G4301"/>
    <mergeCell ref="F4302:H4302"/>
    <mergeCell ref="B4304:C4304"/>
    <mergeCell ref="F4307:G4307"/>
    <mergeCell ref="B4308:C4308"/>
    <mergeCell ref="F4311:G4311"/>
    <mergeCell ref="F4312:G4312"/>
    <mergeCell ref="F4313:H4313"/>
    <mergeCell ref="B4315:C4315"/>
    <mergeCell ref="C4292:G4292"/>
    <mergeCell ref="C4303:G4303"/>
    <mergeCell ref="C4314:G4314"/>
    <mergeCell ref="F4336:H4336"/>
    <mergeCell ref="B4338:C4338"/>
    <mergeCell ref="F4341:G4341"/>
    <mergeCell ref="B4342:C4342"/>
    <mergeCell ref="F4345:G4345"/>
    <mergeCell ref="F4346:G4346"/>
    <mergeCell ref="F4347:H4347"/>
    <mergeCell ref="F4318:G4318"/>
    <mergeCell ref="B4319:C4319"/>
    <mergeCell ref="F4322:G4322"/>
    <mergeCell ref="F4323:G4323"/>
    <mergeCell ref="F4324:H4324"/>
    <mergeCell ref="B4326:C4326"/>
    <mergeCell ref="F4329:G4329"/>
    <mergeCell ref="B4330:C4330"/>
    <mergeCell ref="F4333:G4333"/>
    <mergeCell ref="F4334:G4334"/>
    <mergeCell ref="F4335:H4335"/>
    <mergeCell ref="C4325:G4325"/>
    <mergeCell ref="C4337:G4337"/>
    <mergeCell ref="F4359:H4359"/>
    <mergeCell ref="B4361:C4361"/>
    <mergeCell ref="F4363:G4363"/>
    <mergeCell ref="F4364:G4364"/>
    <mergeCell ref="F4365:H4365"/>
    <mergeCell ref="B4367:C4367"/>
    <mergeCell ref="F4369:G4369"/>
    <mergeCell ref="F4370:G4370"/>
    <mergeCell ref="F4371:H4371"/>
    <mergeCell ref="F4356:G4356"/>
    <mergeCell ref="F4357:G4357"/>
    <mergeCell ref="F4358:H4358"/>
    <mergeCell ref="F4348:H4348"/>
    <mergeCell ref="B4350:C4350"/>
    <mergeCell ref="F4352:G4352"/>
    <mergeCell ref="B4353:C4353"/>
    <mergeCell ref="C4349:G4349"/>
    <mergeCell ref="C4360:G4360"/>
    <mergeCell ref="C4366:G4366"/>
    <mergeCell ref="B4373:C4373"/>
    <mergeCell ref="F4377:G4377"/>
    <mergeCell ref="B4378:C4378"/>
    <mergeCell ref="F4380:G4380"/>
    <mergeCell ref="F4381:G4381"/>
    <mergeCell ref="F4382:H4382"/>
    <mergeCell ref="B4384:C4384"/>
    <mergeCell ref="F4386:G4386"/>
    <mergeCell ref="B4387:C4387"/>
    <mergeCell ref="F4390:G4390"/>
    <mergeCell ref="B4391:C4391"/>
    <mergeCell ref="F4393:G4393"/>
    <mergeCell ref="F4394:G4394"/>
    <mergeCell ref="F4395:H4395"/>
    <mergeCell ref="C4372:G4372"/>
    <mergeCell ref="C4383:G4383"/>
    <mergeCell ref="C4396:G4396"/>
    <mergeCell ref="B4397:C4397"/>
    <mergeCell ref="F4399:G4399"/>
    <mergeCell ref="B4400:C4400"/>
    <mergeCell ref="F4403:G4403"/>
    <mergeCell ref="F4404:G4404"/>
    <mergeCell ref="F4405:H4405"/>
    <mergeCell ref="B4407:C4407"/>
    <mergeCell ref="F4409:G4409"/>
    <mergeCell ref="B4410:C4410"/>
    <mergeCell ref="F4413:G4413"/>
    <mergeCell ref="B4414:C4414"/>
    <mergeCell ref="F4416:G4416"/>
    <mergeCell ref="F4417:G4417"/>
    <mergeCell ref="F4418:H4418"/>
    <mergeCell ref="B4420:C4420"/>
    <mergeCell ref="C4406:G4406"/>
    <mergeCell ref="C4419:G4419"/>
    <mergeCell ref="B4446:C4446"/>
    <mergeCell ref="F4449:G4449"/>
    <mergeCell ref="F4450:G4450"/>
    <mergeCell ref="F4451:H4451"/>
    <mergeCell ref="B4453:C4453"/>
    <mergeCell ref="F4455:G4455"/>
    <mergeCell ref="B4456:C4456"/>
    <mergeCell ref="F4459:G4459"/>
    <mergeCell ref="F4460:G4460"/>
    <mergeCell ref="F4461:H4461"/>
    <mergeCell ref="C4452:G4452"/>
    <mergeCell ref="F4422:G4422"/>
    <mergeCell ref="B4423:C4423"/>
    <mergeCell ref="F4426:G4426"/>
    <mergeCell ref="B4427:C4427"/>
    <mergeCell ref="F4429:G4429"/>
    <mergeCell ref="F4430:G4430"/>
    <mergeCell ref="F4431:H4431"/>
    <mergeCell ref="B4433:C4433"/>
    <mergeCell ref="F4435:G4435"/>
    <mergeCell ref="B4436:C4436"/>
    <mergeCell ref="F4439:G4439"/>
    <mergeCell ref="F4440:G4440"/>
    <mergeCell ref="F4441:H4441"/>
    <mergeCell ref="B4443:C4443"/>
    <mergeCell ref="F4445:G4445"/>
    <mergeCell ref="C4432:G4432"/>
    <mergeCell ref="C4442:G4442"/>
    <mergeCell ref="B4479:C4479"/>
    <mergeCell ref="F4481:G4481"/>
    <mergeCell ref="B4482:C4482"/>
    <mergeCell ref="F4488:G4488"/>
    <mergeCell ref="B4489:C4489"/>
    <mergeCell ref="F4492:G4492"/>
    <mergeCell ref="F4493:G4493"/>
    <mergeCell ref="F4494:H4494"/>
    <mergeCell ref="B4469:C4469"/>
    <mergeCell ref="F4471:G4471"/>
    <mergeCell ref="B4472:C4472"/>
    <mergeCell ref="F4475:G4475"/>
    <mergeCell ref="F4476:G4476"/>
    <mergeCell ref="F4477:H4477"/>
    <mergeCell ref="B4463:C4463"/>
    <mergeCell ref="F4465:G4465"/>
    <mergeCell ref="F4466:G4466"/>
    <mergeCell ref="F4467:H4467"/>
    <mergeCell ref="B4530:C4530"/>
    <mergeCell ref="F4532:G4532"/>
    <mergeCell ref="B4533:C4533"/>
    <mergeCell ref="F4539:G4539"/>
    <mergeCell ref="B4540:C4540"/>
    <mergeCell ref="F4543:G4543"/>
    <mergeCell ref="F4544:G4544"/>
    <mergeCell ref="F4545:H4545"/>
    <mergeCell ref="B4547:C4547"/>
    <mergeCell ref="F4549:G4549"/>
    <mergeCell ref="B4550:C4550"/>
    <mergeCell ref="F4558:G4558"/>
    <mergeCell ref="B4559:C4559"/>
    <mergeCell ref="F4562:G4562"/>
    <mergeCell ref="F4563:G4563"/>
    <mergeCell ref="B4496:C4496"/>
    <mergeCell ref="F4498:G4498"/>
    <mergeCell ref="B4499:C4499"/>
    <mergeCell ref="F4505:G4505"/>
    <mergeCell ref="B4506:C4506"/>
    <mergeCell ref="F4509:G4509"/>
    <mergeCell ref="F4510:G4510"/>
    <mergeCell ref="F4511:H4511"/>
    <mergeCell ref="B4513:C4513"/>
    <mergeCell ref="F4515:G4515"/>
    <mergeCell ref="B4516:C4516"/>
    <mergeCell ref="F4522:G4522"/>
    <mergeCell ref="B4523:C4523"/>
    <mergeCell ref="F4526:G4526"/>
    <mergeCell ref="F4527:G4527"/>
    <mergeCell ref="F4528:H4528"/>
    <mergeCell ref="B4588:C4588"/>
    <mergeCell ref="F4591:G4591"/>
    <mergeCell ref="B4592:C4592"/>
    <mergeCell ref="F4595:G4595"/>
    <mergeCell ref="F4596:G4596"/>
    <mergeCell ref="F4597:H4597"/>
    <mergeCell ref="B4599:C4599"/>
    <mergeCell ref="F4602:G4602"/>
    <mergeCell ref="B4603:C4603"/>
    <mergeCell ref="F4606:G4606"/>
    <mergeCell ref="F4607:G4607"/>
    <mergeCell ref="F4608:H4608"/>
    <mergeCell ref="B4610:C4610"/>
    <mergeCell ref="F4613:G4613"/>
    <mergeCell ref="F4564:H4564"/>
    <mergeCell ref="B4566:C4566"/>
    <mergeCell ref="F4568:G4568"/>
    <mergeCell ref="B4569:C4569"/>
    <mergeCell ref="F4572:G4572"/>
    <mergeCell ref="B4573:C4573"/>
    <mergeCell ref="F4579:G4579"/>
    <mergeCell ref="B4580:C4580"/>
    <mergeCell ref="F4583:G4583"/>
    <mergeCell ref="F4584:G4584"/>
    <mergeCell ref="F4585:H4585"/>
    <mergeCell ref="F4586:H4586"/>
    <mergeCell ref="F4631:H4631"/>
    <mergeCell ref="B4633:C4633"/>
    <mergeCell ref="F4635:G4635"/>
    <mergeCell ref="B4636:C4636"/>
    <mergeCell ref="F4639:G4639"/>
    <mergeCell ref="F4640:G4640"/>
    <mergeCell ref="F4641:H4641"/>
    <mergeCell ref="B4643:C4643"/>
    <mergeCell ref="F4645:G4645"/>
    <mergeCell ref="B4646:C4646"/>
    <mergeCell ref="F4649:G4649"/>
    <mergeCell ref="B4614:C4614"/>
    <mergeCell ref="F4617:G4617"/>
    <mergeCell ref="F4618:G4618"/>
    <mergeCell ref="F4619:H4619"/>
    <mergeCell ref="B4621:C4621"/>
    <mergeCell ref="F4624:G4624"/>
    <mergeCell ref="B4625:C4625"/>
    <mergeCell ref="F4628:G4628"/>
    <mergeCell ref="F4629:G4629"/>
    <mergeCell ref="F4630:H4630"/>
    <mergeCell ref="B4673:C4673"/>
    <mergeCell ref="F4676:G4676"/>
    <mergeCell ref="B4677:C4677"/>
    <mergeCell ref="F4680:G4680"/>
    <mergeCell ref="F4681:G4681"/>
    <mergeCell ref="F4682:H4682"/>
    <mergeCell ref="B4684:C4684"/>
    <mergeCell ref="F4687:G4687"/>
    <mergeCell ref="B4688:C4688"/>
    <mergeCell ref="F4691:G4691"/>
    <mergeCell ref="F4692:G4692"/>
    <mergeCell ref="F4693:H4693"/>
    <mergeCell ref="B4695:C4695"/>
    <mergeCell ref="F4699:G4699"/>
    <mergeCell ref="B4700:C4700"/>
    <mergeCell ref="F4650:G4650"/>
    <mergeCell ref="F4651:H4651"/>
    <mergeCell ref="B4653:C4653"/>
    <mergeCell ref="F4655:G4655"/>
    <mergeCell ref="B4656:C4656"/>
    <mergeCell ref="F4659:G4659"/>
    <mergeCell ref="F4660:G4660"/>
    <mergeCell ref="F4661:H4661"/>
    <mergeCell ref="B4663:C4663"/>
    <mergeCell ref="F4665:G4665"/>
    <mergeCell ref="B4666:C4666"/>
    <mergeCell ref="F4669:G4669"/>
    <mergeCell ref="F4670:G4670"/>
    <mergeCell ref="F4671:H4671"/>
    <mergeCell ref="B4731:C4731"/>
    <mergeCell ref="F4734:G4734"/>
    <mergeCell ref="B4735:C4735"/>
    <mergeCell ref="F4738:G4738"/>
    <mergeCell ref="F4739:G4739"/>
    <mergeCell ref="F4740:H4740"/>
    <mergeCell ref="B4742:C4742"/>
    <mergeCell ref="F4745:G4745"/>
    <mergeCell ref="B4746:C4746"/>
    <mergeCell ref="F4749:G4749"/>
    <mergeCell ref="F4750:G4750"/>
    <mergeCell ref="F4751:H4751"/>
    <mergeCell ref="B4753:C4753"/>
    <mergeCell ref="F4757:G4757"/>
    <mergeCell ref="F4703:G4703"/>
    <mergeCell ref="F4704:G4704"/>
    <mergeCell ref="F4705:H4705"/>
    <mergeCell ref="B4707:C4707"/>
    <mergeCell ref="F4711:G4711"/>
    <mergeCell ref="B4712:C4712"/>
    <mergeCell ref="F4715:G4715"/>
    <mergeCell ref="F4716:G4716"/>
    <mergeCell ref="F4717:H4717"/>
    <mergeCell ref="B4719:C4719"/>
    <mergeCell ref="F4723:G4723"/>
    <mergeCell ref="B4724:C4724"/>
    <mergeCell ref="F4727:G4727"/>
    <mergeCell ref="F4728:G4728"/>
    <mergeCell ref="F4729:H4729"/>
    <mergeCell ref="F4787:H4787"/>
    <mergeCell ref="B4789:C4789"/>
    <mergeCell ref="F4792:G4792"/>
    <mergeCell ref="B4793:C4793"/>
    <mergeCell ref="F4796:G4796"/>
    <mergeCell ref="F4797:G4797"/>
    <mergeCell ref="F4798:H4798"/>
    <mergeCell ref="B4800:C4800"/>
    <mergeCell ref="F4804:G4804"/>
    <mergeCell ref="B4805:C4805"/>
    <mergeCell ref="F4808:G4808"/>
    <mergeCell ref="F4809:G4809"/>
    <mergeCell ref="F4810:H4810"/>
    <mergeCell ref="B4812:C4812"/>
    <mergeCell ref="B4758:C4758"/>
    <mergeCell ref="F4761:G4761"/>
    <mergeCell ref="F4762:G4762"/>
    <mergeCell ref="F4763:H4763"/>
    <mergeCell ref="B4765:C4765"/>
    <mergeCell ref="F4769:G4769"/>
    <mergeCell ref="B4770:C4770"/>
    <mergeCell ref="F4773:G4773"/>
    <mergeCell ref="F4774:G4774"/>
    <mergeCell ref="F4775:H4775"/>
    <mergeCell ref="B4777:C4777"/>
    <mergeCell ref="F4781:G4781"/>
    <mergeCell ref="B4782:C4782"/>
    <mergeCell ref="F4785:G4785"/>
    <mergeCell ref="F4786:G4786"/>
    <mergeCell ref="F4885:G4885"/>
    <mergeCell ref="B4886:C4886"/>
    <mergeCell ref="F4844:G4844"/>
    <mergeCell ref="F4845:H4845"/>
    <mergeCell ref="B4847:C4847"/>
    <mergeCell ref="F4851:G4851"/>
    <mergeCell ref="B4852:C4852"/>
    <mergeCell ref="F4855:G4855"/>
    <mergeCell ref="F4856:G4856"/>
    <mergeCell ref="F4857:H4857"/>
    <mergeCell ref="B4859:C4859"/>
    <mergeCell ref="F4863:G4863"/>
    <mergeCell ref="B4864:C4864"/>
    <mergeCell ref="F4867:G4867"/>
    <mergeCell ref="F4868:G4868"/>
    <mergeCell ref="F4869:H4869"/>
    <mergeCell ref="F4816:G4816"/>
    <mergeCell ref="B4817:C4817"/>
    <mergeCell ref="F4820:G4820"/>
    <mergeCell ref="F4821:G4821"/>
    <mergeCell ref="F4822:H4822"/>
    <mergeCell ref="B4824:C4824"/>
    <mergeCell ref="F4828:G4828"/>
    <mergeCell ref="B4829:C4829"/>
    <mergeCell ref="F4832:G4832"/>
    <mergeCell ref="F4833:G4833"/>
    <mergeCell ref="F4834:H4834"/>
    <mergeCell ref="B4836:C4836"/>
    <mergeCell ref="F4839:G4839"/>
    <mergeCell ref="B4840:C4840"/>
    <mergeCell ref="F4843:G4843"/>
    <mergeCell ref="F146:G146"/>
    <mergeCell ref="B91:C91"/>
    <mergeCell ref="F222:G222"/>
    <mergeCell ref="F223:H223"/>
    <mergeCell ref="F224:H224"/>
    <mergeCell ref="F147:G147"/>
    <mergeCell ref="F148:H148"/>
    <mergeCell ref="B4914:H4914"/>
    <mergeCell ref="B4905:C4905"/>
    <mergeCell ref="F4908:G4908"/>
    <mergeCell ref="B4909:C4909"/>
    <mergeCell ref="F4911:G4911"/>
    <mergeCell ref="F4912:G4912"/>
    <mergeCell ref="F4903:H4903"/>
    <mergeCell ref="F4888:G4888"/>
    <mergeCell ref="F4889:G4889"/>
    <mergeCell ref="F4890:H4890"/>
    <mergeCell ref="B4892:C4892"/>
    <mergeCell ref="F4894:G4894"/>
    <mergeCell ref="F4895:G4895"/>
    <mergeCell ref="F4896:H4896"/>
    <mergeCell ref="B4898:C4898"/>
    <mergeCell ref="F4900:G4900"/>
    <mergeCell ref="F4901:G4901"/>
    <mergeCell ref="F4902:H4902"/>
    <mergeCell ref="B4871:C4871"/>
    <mergeCell ref="F4874:G4874"/>
    <mergeCell ref="B4875:C4875"/>
    <mergeCell ref="F4878:G4878"/>
    <mergeCell ref="F4879:G4879"/>
    <mergeCell ref="F4880:H4880"/>
    <mergeCell ref="B4882:C4882"/>
    <mergeCell ref="F397:H397"/>
    <mergeCell ref="B399:C399"/>
    <mergeCell ref="F402:G402"/>
    <mergeCell ref="B403:C403"/>
    <mergeCell ref="F405:G405"/>
    <mergeCell ref="F406:G406"/>
    <mergeCell ref="F407:H407"/>
    <mergeCell ref="A1:H4"/>
    <mergeCell ref="A5:H5"/>
    <mergeCell ref="C7:G7"/>
    <mergeCell ref="C22:G22"/>
    <mergeCell ref="C37:G37"/>
    <mergeCell ref="C52:G52"/>
    <mergeCell ref="C67:G67"/>
    <mergeCell ref="C84:G84"/>
    <mergeCell ref="C99:G99"/>
    <mergeCell ref="C105:G105"/>
    <mergeCell ref="C118:G118"/>
    <mergeCell ref="C149:G149"/>
    <mergeCell ref="C167:G167"/>
    <mergeCell ref="C178:G178"/>
    <mergeCell ref="C188:G188"/>
    <mergeCell ref="C208:G208"/>
    <mergeCell ref="C225:G225"/>
    <mergeCell ref="C111:G111"/>
    <mergeCell ref="B189:C189"/>
    <mergeCell ref="F114:G114"/>
    <mergeCell ref="F115:G115"/>
    <mergeCell ref="F129:G129"/>
    <mergeCell ref="B130:C130"/>
    <mergeCell ref="F133:G133"/>
    <mergeCell ref="B134:C134"/>
    <mergeCell ref="B687:C687"/>
    <mergeCell ref="F690:G690"/>
    <mergeCell ref="B691:C691"/>
    <mergeCell ref="F693:G693"/>
    <mergeCell ref="F694:G694"/>
    <mergeCell ref="F695:H695"/>
    <mergeCell ref="B697:C697"/>
    <mergeCell ref="F700:G700"/>
    <mergeCell ref="C254:G254"/>
    <mergeCell ref="C264:G264"/>
    <mergeCell ref="C274:G274"/>
    <mergeCell ref="C283:G283"/>
    <mergeCell ref="C291:G291"/>
    <mergeCell ref="C301:G301"/>
    <mergeCell ref="C315:G315"/>
    <mergeCell ref="C325:G325"/>
    <mergeCell ref="C334:G334"/>
    <mergeCell ref="C342:G342"/>
    <mergeCell ref="C356:G356"/>
    <mergeCell ref="C370:G370"/>
    <mergeCell ref="C384:G384"/>
    <mergeCell ref="C398:G398"/>
    <mergeCell ref="C408:G408"/>
    <mergeCell ref="F378:G378"/>
    <mergeCell ref="F381:G381"/>
    <mergeCell ref="F383:H383"/>
    <mergeCell ref="B385:C385"/>
    <mergeCell ref="C677:G677"/>
    <mergeCell ref="C696:G696"/>
    <mergeCell ref="F388:G388"/>
    <mergeCell ref="F392:G392"/>
    <mergeCell ref="F395:G395"/>
    <mergeCell ref="C710:G710"/>
    <mergeCell ref="C731:G731"/>
    <mergeCell ref="C745:G745"/>
    <mergeCell ref="C759:G759"/>
    <mergeCell ref="C773:G773"/>
    <mergeCell ref="C788:G788"/>
    <mergeCell ref="C800:G800"/>
    <mergeCell ref="F596:H596"/>
    <mergeCell ref="B598:C598"/>
    <mergeCell ref="F600:G600"/>
    <mergeCell ref="B601:C601"/>
    <mergeCell ref="F639:G639"/>
    <mergeCell ref="B640:C640"/>
    <mergeCell ref="F643:G643"/>
    <mergeCell ref="B644:C644"/>
    <mergeCell ref="F646:G646"/>
    <mergeCell ref="F648:H648"/>
    <mergeCell ref="B650:C650"/>
    <mergeCell ref="F653:G653"/>
    <mergeCell ref="B654:C654"/>
    <mergeCell ref="F657:G657"/>
    <mergeCell ref="F661:G661"/>
    <mergeCell ref="F662:H662"/>
    <mergeCell ref="B664:C664"/>
    <mergeCell ref="F667:G667"/>
    <mergeCell ref="B668:C668"/>
    <mergeCell ref="F671:G671"/>
    <mergeCell ref="F682:G682"/>
    <mergeCell ref="F619:G619"/>
    <mergeCell ref="F604:G604"/>
    <mergeCell ref="B683:C683"/>
    <mergeCell ref="F686:G686"/>
    <mergeCell ref="C1233:G1233"/>
    <mergeCell ref="C1247:G1247"/>
    <mergeCell ref="C1257:G1257"/>
    <mergeCell ref="B1472:C1472"/>
    <mergeCell ref="B1407:C1407"/>
    <mergeCell ref="B1415:C1415"/>
    <mergeCell ref="F1417:G1417"/>
    <mergeCell ref="F1418:G1418"/>
    <mergeCell ref="F1419:H1419"/>
    <mergeCell ref="B1421:C1421"/>
    <mergeCell ref="F1424:G1424"/>
    <mergeCell ref="B1425:C1425"/>
    <mergeCell ref="F1431:G1431"/>
    <mergeCell ref="F1433:H1433"/>
    <mergeCell ref="B1435:C1435"/>
    <mergeCell ref="F1438:G1438"/>
    <mergeCell ref="B1439:C1439"/>
    <mergeCell ref="F1442:G1442"/>
    <mergeCell ref="F1432:G1432"/>
    <mergeCell ref="F1428:G1428"/>
    <mergeCell ref="F1410:G1410"/>
    <mergeCell ref="B1411:C1411"/>
    <mergeCell ref="F1414:G1414"/>
    <mergeCell ref="B1429:C1429"/>
    <mergeCell ref="F1376:G1376"/>
    <mergeCell ref="F1377:H1377"/>
    <mergeCell ref="B1379:C1379"/>
    <mergeCell ref="F1382:G1382"/>
    <mergeCell ref="C1310:G1310"/>
    <mergeCell ref="C1324:G1324"/>
    <mergeCell ref="C1343:G1343"/>
    <mergeCell ref="C1357:G1357"/>
    <mergeCell ref="C1406:G1406"/>
    <mergeCell ref="C1420:G1420"/>
    <mergeCell ref="C1434:G1434"/>
    <mergeCell ref="C1448:G1448"/>
    <mergeCell ref="C1462:G1462"/>
    <mergeCell ref="C1477:G1477"/>
    <mergeCell ref="C1492:G1492"/>
    <mergeCell ref="C1502:G1502"/>
    <mergeCell ref="C1512:G1512"/>
    <mergeCell ref="C1532:G1532"/>
    <mergeCell ref="C1542:G1542"/>
    <mergeCell ref="C1522:G1522"/>
    <mergeCell ref="F1475:G1475"/>
    <mergeCell ref="F1476:H1476"/>
    <mergeCell ref="B1478:C1478"/>
    <mergeCell ref="B1493:C1493"/>
    <mergeCell ref="F1496:G1496"/>
    <mergeCell ref="F1506:G1506"/>
    <mergeCell ref="B1507:C1507"/>
    <mergeCell ref="F1519:G1519"/>
    <mergeCell ref="F1520:G1520"/>
    <mergeCell ref="F1521:H1521"/>
    <mergeCell ref="B1497:C1497"/>
    <mergeCell ref="F1499:G1499"/>
    <mergeCell ref="F1500:G1500"/>
    <mergeCell ref="F1501:H1501"/>
    <mergeCell ref="F1474:G1474"/>
    <mergeCell ref="F1486:G1486"/>
    <mergeCell ref="B1487:C1487"/>
    <mergeCell ref="F1490:G1490"/>
    <mergeCell ref="B1483:C1483"/>
    <mergeCell ref="B1513:C1513"/>
    <mergeCell ref="F1984:H1984"/>
    <mergeCell ref="B1986:C1986"/>
    <mergeCell ref="B1989:C1989"/>
    <mergeCell ref="F1992:G1992"/>
    <mergeCell ref="F1993:G1993"/>
    <mergeCell ref="F1994:H1994"/>
    <mergeCell ref="F1963:H1963"/>
    <mergeCell ref="F1861:G1861"/>
    <mergeCell ref="F1865:G1865"/>
    <mergeCell ref="F1866:G1866"/>
    <mergeCell ref="C1659:G1659"/>
    <mergeCell ref="C1674:G1674"/>
    <mergeCell ref="C1693:G1693"/>
    <mergeCell ref="C1706:G1706"/>
    <mergeCell ref="C1718:G1718"/>
    <mergeCell ref="C1728:G1728"/>
    <mergeCell ref="C1741:G1741"/>
    <mergeCell ref="C1759:G1759"/>
    <mergeCell ref="C1777:G1777"/>
    <mergeCell ref="B1742:C1742"/>
    <mergeCell ref="F1745:G1745"/>
    <mergeCell ref="B1746:C1746"/>
    <mergeCell ref="F1752:G1752"/>
    <mergeCell ref="B1753:C1753"/>
    <mergeCell ref="B1796:C1796"/>
    <mergeCell ref="F1799:G1799"/>
    <mergeCell ref="B1800:C1800"/>
    <mergeCell ref="B1804:C1804"/>
    <mergeCell ref="F1807:G1807"/>
    <mergeCell ref="F1808:G1808"/>
    <mergeCell ref="F1809:H1809"/>
    <mergeCell ref="B1719:C1719"/>
    <mergeCell ref="F2253:G2253"/>
    <mergeCell ref="F2207:G2207"/>
    <mergeCell ref="B2208:C2208"/>
    <mergeCell ref="F2211:G2211"/>
    <mergeCell ref="F2212:G2212"/>
    <mergeCell ref="F2213:H2213"/>
    <mergeCell ref="F2199:H2199"/>
    <mergeCell ref="B2201:C2201"/>
    <mergeCell ref="F2198:G2198"/>
    <mergeCell ref="B2190:C2190"/>
    <mergeCell ref="F2193:G2193"/>
    <mergeCell ref="C1810:G1810"/>
    <mergeCell ref="C1824:G1824"/>
    <mergeCell ref="C1852:G1852"/>
    <mergeCell ref="C1858:G1858"/>
    <mergeCell ref="C1868:G1868"/>
    <mergeCell ref="C1881:G1881"/>
    <mergeCell ref="C1901:G1901"/>
    <mergeCell ref="C1916:G1916"/>
    <mergeCell ref="C1928:G1928"/>
    <mergeCell ref="C1938:G1938"/>
    <mergeCell ref="C1944:G1944"/>
    <mergeCell ref="C1954:G1954"/>
    <mergeCell ref="C1964:G1964"/>
    <mergeCell ref="C1975:G1975"/>
    <mergeCell ref="C1985:G1985"/>
    <mergeCell ref="C1995:G1995"/>
    <mergeCell ref="F1974:H1974"/>
    <mergeCell ref="B1976:C1976"/>
    <mergeCell ref="F1978:G1978"/>
    <mergeCell ref="B1979:C1979"/>
    <mergeCell ref="F1982:G1982"/>
    <mergeCell ref="C2257:G2257"/>
    <mergeCell ref="C2276:G2276"/>
    <mergeCell ref="C2290:G2290"/>
    <mergeCell ref="C2300:G2300"/>
    <mergeCell ref="C2310:G2310"/>
    <mergeCell ref="C2316:G2316"/>
    <mergeCell ref="C2326:G2326"/>
    <mergeCell ref="C2336:G2336"/>
    <mergeCell ref="C2350:G2350"/>
    <mergeCell ref="F2519:H2519"/>
    <mergeCell ref="B2521:C2521"/>
    <mergeCell ref="C2065:G2065"/>
    <mergeCell ref="C2083:G2083"/>
    <mergeCell ref="C2101:G2101"/>
    <mergeCell ref="C2111:G2111"/>
    <mergeCell ref="C2122:G2122"/>
    <mergeCell ref="C2134:G2134"/>
    <mergeCell ref="C2145:G2145"/>
    <mergeCell ref="C2156:G2156"/>
    <mergeCell ref="C2167:G2167"/>
    <mergeCell ref="C2178:G2178"/>
    <mergeCell ref="F2347:G2347"/>
    <mergeCell ref="F2349:H2349"/>
    <mergeCell ref="B2351:C2351"/>
    <mergeCell ref="F2356:G2356"/>
    <mergeCell ref="B2357:C2357"/>
    <mergeCell ref="F2360:G2360"/>
    <mergeCell ref="F2361:G2361"/>
    <mergeCell ref="F2233:G2233"/>
    <mergeCell ref="F2234:H2234"/>
    <mergeCell ref="F2238:G2238"/>
    <mergeCell ref="B2239:C2239"/>
    <mergeCell ref="F2817:G2817"/>
    <mergeCell ref="F2818:H2818"/>
    <mergeCell ref="B2820:C2820"/>
    <mergeCell ref="F2825:G2825"/>
    <mergeCell ref="B2826:C2826"/>
    <mergeCell ref="F2829:G2829"/>
    <mergeCell ref="F2830:G2830"/>
    <mergeCell ref="F2831:H2831"/>
    <mergeCell ref="F2804:G2804"/>
    <mergeCell ref="B2364:C2364"/>
    <mergeCell ref="F2366:G2366"/>
    <mergeCell ref="F2373:G2373"/>
    <mergeCell ref="F2375:H2375"/>
    <mergeCell ref="F2188:H2188"/>
    <mergeCell ref="C2387:G2387"/>
    <mergeCell ref="C2398:G2398"/>
    <mergeCell ref="C2413:G2413"/>
    <mergeCell ref="C2428:G2428"/>
    <mergeCell ref="C2446:G2446"/>
    <mergeCell ref="C2460:G2460"/>
    <mergeCell ref="C2472:G2472"/>
    <mergeCell ref="C2490:G2490"/>
    <mergeCell ref="C2509:G2509"/>
    <mergeCell ref="C2520:G2520"/>
    <mergeCell ref="C2539:G2539"/>
    <mergeCell ref="C2552:G2552"/>
    <mergeCell ref="C2189:G2189"/>
    <mergeCell ref="C2200:G2200"/>
    <mergeCell ref="C2214:G2214"/>
    <mergeCell ref="C2228:G2228"/>
    <mergeCell ref="C2235:G2235"/>
    <mergeCell ref="C2245:G2245"/>
    <mergeCell ref="F3319:G3319"/>
    <mergeCell ref="B3320:C3320"/>
    <mergeCell ref="F3332:G3332"/>
    <mergeCell ref="B3283:C3283"/>
    <mergeCell ref="F3276:H3276"/>
    <mergeCell ref="B3278:C3278"/>
    <mergeCell ref="F3282:G3282"/>
    <mergeCell ref="F3286:G3286"/>
    <mergeCell ref="F3287:G3287"/>
    <mergeCell ref="F3288:H3288"/>
    <mergeCell ref="B3290:C3290"/>
    <mergeCell ref="C2363:G2363"/>
    <mergeCell ref="C2637:G2637"/>
    <mergeCell ref="C2650:G2650"/>
    <mergeCell ref="C2663:G2663"/>
    <mergeCell ref="C2676:G2676"/>
    <mergeCell ref="C2689:G2689"/>
    <mergeCell ref="C2702:G2702"/>
    <mergeCell ref="C2715:G2715"/>
    <mergeCell ref="C2728:G2728"/>
    <mergeCell ref="C2741:G2741"/>
    <mergeCell ref="C2754:G2754"/>
    <mergeCell ref="C2767:G2767"/>
    <mergeCell ref="C2780:G2780"/>
    <mergeCell ref="C2793:G2793"/>
    <mergeCell ref="C2806:G2806"/>
    <mergeCell ref="C2819:G2819"/>
    <mergeCell ref="C2832:G2832"/>
    <mergeCell ref="B2651:C2651"/>
    <mergeCell ref="F2816:G2816"/>
    <mergeCell ref="F2812:G2812"/>
    <mergeCell ref="B2813:C2813"/>
    <mergeCell ref="C3057:G3057"/>
    <mergeCell ref="C3070:G3070"/>
    <mergeCell ref="C3083:G3083"/>
    <mergeCell ref="C3096:G3096"/>
    <mergeCell ref="C3108:G3108"/>
    <mergeCell ref="B2938:C2938"/>
    <mergeCell ref="B2943:C2943"/>
    <mergeCell ref="F2946:G2946"/>
    <mergeCell ref="F2942:G2942"/>
    <mergeCell ref="B3058:C3058"/>
    <mergeCell ref="F3068:G3068"/>
    <mergeCell ref="F3054:G3054"/>
    <mergeCell ref="F3055:G3055"/>
    <mergeCell ref="F3056:H3056"/>
    <mergeCell ref="F3063:G3063"/>
    <mergeCell ref="B3064:C3064"/>
    <mergeCell ref="F3067:G3067"/>
    <mergeCell ref="F3069:H3069"/>
    <mergeCell ref="B3071:C3071"/>
    <mergeCell ref="F3076:G3076"/>
    <mergeCell ref="F3050:G3050"/>
    <mergeCell ref="F3026:G3026"/>
    <mergeCell ref="F3027:G3027"/>
    <mergeCell ref="F3028:H3028"/>
    <mergeCell ref="B3030:C3030"/>
    <mergeCell ref="F3037:G3037"/>
    <mergeCell ref="B3038:C3038"/>
    <mergeCell ref="F3041:G3041"/>
    <mergeCell ref="F3042:G3042"/>
    <mergeCell ref="F3043:H3043"/>
    <mergeCell ref="B3045:C3045"/>
    <mergeCell ref="B3051:C3051"/>
    <mergeCell ref="C3180:G3180"/>
    <mergeCell ref="C3192:G3192"/>
    <mergeCell ref="C3204:G3204"/>
    <mergeCell ref="C3216:G3216"/>
    <mergeCell ref="C3229:G3229"/>
    <mergeCell ref="C3241:G3241"/>
    <mergeCell ref="C3253:G3253"/>
    <mergeCell ref="C3265:G3265"/>
    <mergeCell ref="C3277:G3277"/>
    <mergeCell ref="C3289:G3289"/>
    <mergeCell ref="C3301:G3301"/>
    <mergeCell ref="C3314:G3314"/>
    <mergeCell ref="C3326:G3326"/>
    <mergeCell ref="C3339:G3339"/>
    <mergeCell ref="C3352:G3352"/>
    <mergeCell ref="C3365:G3365"/>
    <mergeCell ref="C3376:G3376"/>
    <mergeCell ref="B3302:C3302"/>
    <mergeCell ref="F3307:G3307"/>
    <mergeCell ref="B3308:C3308"/>
    <mergeCell ref="F3311:G3311"/>
    <mergeCell ref="F3312:G3312"/>
    <mergeCell ref="F3313:H3313"/>
    <mergeCell ref="B3315:C3315"/>
    <mergeCell ref="F3323:G3323"/>
    <mergeCell ref="F3324:G3324"/>
    <mergeCell ref="F3325:H3325"/>
    <mergeCell ref="B3327:C3327"/>
    <mergeCell ref="B3333:C3333"/>
    <mergeCell ref="F3336:G3336"/>
    <mergeCell ref="F3337:G3337"/>
    <mergeCell ref="F3338:H3338"/>
    <mergeCell ref="F4011:H4011"/>
    <mergeCell ref="B4013:C4013"/>
    <mergeCell ref="C3848:G3848"/>
    <mergeCell ref="C3860:G3860"/>
    <mergeCell ref="C3870:G3870"/>
    <mergeCell ref="C3880:G3880"/>
    <mergeCell ref="C3890:G3890"/>
    <mergeCell ref="C3901:G3901"/>
    <mergeCell ref="C3911:G3911"/>
    <mergeCell ref="C3921:G3921"/>
    <mergeCell ref="C3931:G3931"/>
    <mergeCell ref="C3944:G3944"/>
    <mergeCell ref="C3957:G3957"/>
    <mergeCell ref="C3967:G3967"/>
    <mergeCell ref="C3980:G3980"/>
    <mergeCell ref="C4001:G4001"/>
    <mergeCell ref="C4012:G4012"/>
    <mergeCell ref="F3934:G3934"/>
    <mergeCell ref="B3935:C3935"/>
    <mergeCell ref="F3938:G3938"/>
    <mergeCell ref="B3939:C3939"/>
    <mergeCell ref="F3941:G3941"/>
    <mergeCell ref="F3942:G3942"/>
    <mergeCell ref="F3943:H3943"/>
    <mergeCell ref="B3945:C3945"/>
    <mergeCell ref="F3947:G3947"/>
    <mergeCell ref="B3948:C3948"/>
    <mergeCell ref="F3951:G3951"/>
    <mergeCell ref="B3952:C3952"/>
    <mergeCell ref="F3954:G3954"/>
    <mergeCell ref="F3955:G3955"/>
    <mergeCell ref="F3956:H3956"/>
    <mergeCell ref="C4178:G4178"/>
    <mergeCell ref="C4185:G4185"/>
    <mergeCell ref="C4192:G4192"/>
    <mergeCell ref="C4199:G4199"/>
    <mergeCell ref="C4206:G4206"/>
    <mergeCell ref="C4213:G4213"/>
    <mergeCell ref="C4223:G4223"/>
    <mergeCell ref="C4230:G4230"/>
    <mergeCell ref="F4204:G4204"/>
    <mergeCell ref="F4205:H4205"/>
    <mergeCell ref="B4207:C4207"/>
    <mergeCell ref="F4210:G4210"/>
    <mergeCell ref="F4211:G4211"/>
    <mergeCell ref="F4212:H4212"/>
    <mergeCell ref="B4214:C4214"/>
    <mergeCell ref="F4216:G4216"/>
    <mergeCell ref="B4217:C4217"/>
    <mergeCell ref="F4220:G4220"/>
    <mergeCell ref="F4221:G4221"/>
    <mergeCell ref="F4222:H4222"/>
    <mergeCell ref="B4224:C4224"/>
    <mergeCell ref="F4227:G4227"/>
    <mergeCell ref="B4179:C4179"/>
    <mergeCell ref="F4182:G4182"/>
    <mergeCell ref="F4183:G4183"/>
    <mergeCell ref="F4184:H4184"/>
    <mergeCell ref="B4186:C4186"/>
    <mergeCell ref="F4189:G4189"/>
    <mergeCell ref="F4190:G4190"/>
    <mergeCell ref="F4191:H4191"/>
    <mergeCell ref="B4193:C4193"/>
    <mergeCell ref="F4196:G4196"/>
    <mergeCell ref="C1838:G1838"/>
    <mergeCell ref="B1839:C1839"/>
    <mergeCell ref="F1842:G1842"/>
    <mergeCell ref="B1843:C1843"/>
    <mergeCell ref="F1846:G1846"/>
    <mergeCell ref="B1847:C1847"/>
    <mergeCell ref="F1849:G1849"/>
    <mergeCell ref="F1850:G1850"/>
    <mergeCell ref="C4023:G4023"/>
    <mergeCell ref="F4027:G4027"/>
    <mergeCell ref="C4111:G4111"/>
    <mergeCell ref="C4122:G4122"/>
    <mergeCell ref="C4133:G4133"/>
    <mergeCell ref="C4144:G4144"/>
    <mergeCell ref="C4150:G4150"/>
    <mergeCell ref="C4160:G4160"/>
    <mergeCell ref="C4171:G4171"/>
    <mergeCell ref="C3511:G3511"/>
    <mergeCell ref="C3522:G3522"/>
    <mergeCell ref="C3532:G3532"/>
    <mergeCell ref="C3545:G3545"/>
    <mergeCell ref="C3572:G3572"/>
    <mergeCell ref="C3583:G3583"/>
    <mergeCell ref="C3610:G3610"/>
    <mergeCell ref="C3616:G3616"/>
    <mergeCell ref="C3637:G3637"/>
    <mergeCell ref="C3651:G3651"/>
    <mergeCell ref="B4002:C4002"/>
    <mergeCell ref="F4005:G4005"/>
    <mergeCell ref="B4006:C4006"/>
    <mergeCell ref="F4009:G4009"/>
    <mergeCell ref="F4010:G4010"/>
  </mergeCells>
  <phoneticPr fontId="32" type="noConversion"/>
  <conditionalFormatting sqref="A1 I1:XFD5 A5 A6:XFD6 A8:XFD21 A23:XFD36 A38:XFD51 A53:XFD66 A68:XFD83 A85:XFD98 A100:XFD104 A106:XFD110 A112:XFD117 A119:XFD148 A150:XFD166 A168:XFD177 A179:XFD187 A189:XFD207 A209:XFD224 A226:XFD232 A234:XFD253 A255:XFD263 A265:XFD273 A275:XFD282 A284:XFD290 A292:XFD300 A302:XFD314 A316:XFD324 A326:XFD333 A335:XFD341 A343:XFD355 A357:XFD369 A371:XFD383 A385:XFD397 A399:XFD407 A409:XFD414 A416:XFD425 A427:XFD435 A437:XFD456 A458:XFD470 A472:XFD480 A482:XFD491 A493:XFD498 A500:XFD509 A511:XFD519 A521:XFD539 A541:XFD553 A555:XFD563 A565:XFD575 A577:XFD585 A587:XFD596 A598:XFD606 A608:XFD620 A622:XFD634 A636:XFD648 A650:XFD662 A664:XFD676 A678:XFD695 A697:XFD709 A711:XFD730 A732:XFD744 A746:XFD758 A760:XFD772 A774:XFD787 A789:XFD799 A801:XFD812 A814:XFD818 A820:XFD832 A834:XFD844 A846:XFD857 A859:XFD875 A877:XFD890 A892:XFD904 A906:XFD918 A920:XFD932 A934:XFD946 A948:XFD960 A962:XFD974 A976:XFD988 A990:XFD1002 A1004:XFD1016 A1018:XFD1031 A1033:XFD1041 A1043:XFD1051 A1053:XFD1061 A1063:XFD1071 A1073:XFD1081 A1083:XFD1090 A1092:XFD1100 A1102:XFD1107 A1109:XFD1118 A1120:XFD1128 A1130:XFD1149 A1151:XFD1163 A1165:XFD1173 A1175:XFD1184 A1186:XFD1191 A1193:XFD1202 A1204:XFD1212 A1214:XFD1232 A1234:XFD1246 A1248:XFD1256 A1258:XFD1267 A1269:XFD1281 A1283:XFD1295 A1297:XFD1309 A1311:XFD1323 A1325:XFD1342 A1344:XFD1356 A1358:XFD1377 A1379:XFD1391 A1393:XFD1405 A1407:XFD1419 A1421:XFD1433 A1435:XFD1447 A1449:XFD1461 A1463:XFD1476 A1478:XFD1491 A1493:XFD1501 A1503:XFD1511 A1513:XFD1521 A1523:XFD1531 A1533:XFD1541 A1543:XFD1558 A1560:XFD1572 A1574:XFD1587 A1589:XFD1600 A1602:XFD1615 A1617:XFD1630 A1632:XFD1645 A1647:XFD1658 A1660:XFD1673 A1675:XFD1692 A1694:XFD1705 A1707:XFD1717 A1719:XFD1727 A1729:XFD1740 A1742:XFD1758 A1760:XFD1776 A1778:XFD1794 A1796:XFD1809 A1811:XFD1823 A1825:XFD1837 A1853:XFD1857 A1859:XFD1867 A1869:XFD1880 A1882:XFD1900 A1902:XFD1915 A1917:XFD1927 A1929:XFD1937 A1939:XFD1943 A1945:XFD1953 A1955:XFD1963 A1965:XFD1974 A1976:XFD1984 A1986:XFD1994 A1996:XFD2004 A2006:XFD2014 A2016:XFD2024 A2026:XFD2034 A2036:XFD2044 A2046:XFD2054 A2056:XFD2064 A2066:XFD2082 A2084:XFD2100 A2102:XFD2110 A2112:XFD2121 A2123:XFD2133 A2135:XFD2144 A2146:XFD2155 A2157:XFD2166 A2168:XFD2177 A2179:XFD2188 A2190:XFD2199 A2201:XFD2213 A2215:XFD2227 A2229:XFD2234 A2236:XFD2244 A2246:XFD2256 A2258:XFD2275 A2277:XFD2289 A2291:XFD2299 A2301:XFD2309 A2311:XFD2315 A2317:XFD2325 A2327:XFD2335 A2337:XFD2349 A2351:XFD2362 A2364:XFD2375 A2377:XFD2386 A2388:XFD2397 A2399:XFD2412 A2414:XFD2427 A2429:XFD2445 A2447:XFD2459 A2461:XFD2471 A2473:XFD2489 A2491:XFD2508 A2510:XFD2519 A2521:XFD2538 A2540:XFD2551 A2553:XFD2566 A2568:XFD2576 A2578:XFD2589 A2591:XFD2603 A2605:XFD2613 A2615:XFD2623 A2625:XFD2636 A2638:XFD2649 A2651:XFD2662 A2664:XFD2675 A2677:XFD2688 A2690:XFD2701 A2703:XFD2714 A2716:XFD2727 A2729:XFD2740 A2742:XFD2753 A2755:XFD2766 A2768:XFD2779 A2781:XFD2792 A2794:XFD2805 A2807:XFD2818 A2820:XFD2831 A2833:XFD2844 A2846:XFD2857 A2859:XFD2870 A2872:XFD2883 A2885:XFD2896 A2898:XFD2909 A2911:XFD2923 A2925:XFD2936 A2938:XFD2948 A2950:XFD2961 A2963:XFD2973 A2975:XFD2986 A2988:XFD2999 A3001:XFD3013 A3015:XFD3028 A3030:XFD3043 A3045:XFD3056 A3058:XFD3069 A3071:XFD3082 A3084:XFD3095 A3097:XFD3107 A3109:XFD3119 A3121:XFD3131 A3133:XFD3143 A3145:XFD3155 A3157:XFD3167 A3169:XFD3179 A3181:XFD3191 A3193:XFD3203 A3205:XFD3215 A3217:XFD3228 A3230:XFD3240 A3242:XFD3252 A3254:XFD3264 A3266:XFD3276 A3278:XFD3288 A3290:XFD3300 A3302:XFD3313 A3315:XFD3325 A3327:XFD3338 A3340:XFD3351 A3353:XFD3364 A3366:XFD3375 A3377:XFD3387 A3389:XFD3400 A3402:XFD3411 A3413:XFD3422 A3424:XFD3433 A3435:XFD3444 A3446:XFD3455 A3457:XFD3466 A3468:XFD3477 A3479:XFD3489 A3491:XFD3500 A3502:XFD3510 A3512:XFD3521 A3523:XFD3531 A3533:XFD3544 A3546:XFD3571 A3573:XFD3582 A3584:XFD3609 A3611:XFD3615 A3617:XFD3636 A3638:XFD3650 A3652:XFD3664 A3666:XFD3678 A3680:XFD3692 A3694:XFD3706 A3708:XFD3720 A3722:XFD3730 A3732:XFD3740 A3742:XFD3751 A3753:XFD3765 A3767:XFD3775 A3777:XFD3786 A3788:XFD3797 A3799:XFD3810 A3812:XFD3823 A3825:XFD3836 A3838:XFD3847 A3849:XFD3859 A3861:XFD3869 A3871:XFD3879 A3881:XFD3889 A3891:XFD3900 A3902:XFD3910 A3912:XFD3920 A3922:XFD3930 A3932:XFD3943 A3945:XFD3956 A3958:XFD3966 A3968:XFD3979 A3981:XFD4000 A4002:XFD4011 A4013:XFD4022 A4024:XFD4033 A4035:XFD4044 A4046:XFD4055 A4057:XFD4066 A4068:XFD4077 A4079:XFD4088 A4090:XFD4099 A4101:XFD4110 A4112:XFD4121 A4123:XFD4132 A4134:XFD4143 A4145:XFD4149 A4151:XFD4159 A4161:XFD4170 A4172:XFD4177 A4179:XFD4184 A4186:XFD4191 A4193:XFD4198 A4200:XFD4205 A4207:XFD4212 A4214:XFD4222 A4224:XFD4229 A4231:XFD4236 A4238:XFD4247 A4249:XFD4258 A4260:XFD4269 A4271:XFD4280 A4282:XFD4291 A4293:XFD4302 A4304:XFD4313 A4315:XFD4324 A4326:XFD4336 A4338:XFD4348 A4350:XFD4359 A4361:XFD4365 A4367:XFD4371 A4373:XFD4382 A4384:XFD4395 A4397:XFD4405 A4407:XFD4418 A4420:XFD4431 A4433:XFD4441 A4443:XFD4451 A4453:XFD4461 A4463:XFD4467 A4469:XFD4477 A4479:XFD4494 A4496:XFD4511 A4513:XFD4528 A4530:XFD4545 A4547:XFD4564 A4566:XFD4586 A4588:XFD4597 A4599:XFD4608 A4610:XFD4619 A4621:XFD4631 A4633:XFD4641 A4643:XFD4651 A4653:XFD4661 A4663:XFD4671 A4673:XFD4682 A4684:XFD4693 A4695:XFD4705 A4707:XFD4717 A4719:XFD4729 A4731:XFD4740 A4742:XFD4751 A4753:XFD4763 A4765:XFD4775 A4777:XFD4787 A4789:XFD4798 A4800:XFD4810 A4812:XFD4822 A4824:XFD4834 A4836:XFD4845 A4847:XFD4857 A4859:XFD4869 A4871:XFD4880 A4882:XFD4890 A4892:XFD4896 A4898:XFD4903 A4905:XFD1048576 A1851:XFD1851 I1838:XFD1850">
    <cfRule type="containsText" dxfId="1615" priority="8241" operator="containsText" text="Não cadastrado">
      <formula>NOT(ISERROR(SEARCH("Não cadastrado",A1)))</formula>
    </cfRule>
    <cfRule type="containsText" dxfId="1614" priority="8242" operator="containsText" text="SP Educação">
      <formula>NOT(ISERROR(SEARCH("SP Educação",A1)))</formula>
    </cfRule>
    <cfRule type="containsText" dxfId="1613" priority="8243" operator="containsText" text="ORSE">
      <formula>NOT(ISERROR(SEARCH("ORSE",A1)))</formula>
    </cfRule>
    <cfRule type="containsText" dxfId="1612" priority="8244" operator="containsText" text="SP Obras">
      <formula>NOT(ISERROR(SEARCH("SP Obras",A1)))</formula>
    </cfRule>
  </conditionalFormatting>
  <conditionalFormatting sqref="B7:H7">
    <cfRule type="containsText" dxfId="1611" priority="3225" operator="containsText" text="Não cadastrado">
      <formula>NOT(ISERROR(SEARCH("Não cadastrado",B7)))</formula>
    </cfRule>
    <cfRule type="containsText" dxfId="1610" priority="3226" operator="containsText" text="SP Educação">
      <formula>NOT(ISERROR(SEARCH("SP Educação",B7)))</formula>
    </cfRule>
    <cfRule type="containsText" dxfId="1609" priority="3227" operator="containsText" text="ORSE">
      <formula>NOT(ISERROR(SEARCH("ORSE",B7)))</formula>
    </cfRule>
    <cfRule type="containsText" dxfId="1608" priority="3228" operator="containsText" text="SP Obras">
      <formula>NOT(ISERROR(SEARCH("SP Obras",B7)))</formula>
    </cfRule>
  </conditionalFormatting>
  <conditionalFormatting sqref="B22:H22">
    <cfRule type="containsText" dxfId="1607" priority="3229" operator="containsText" text="Não cadastrado">
      <formula>NOT(ISERROR(SEARCH("Não cadastrado",B22)))</formula>
    </cfRule>
    <cfRule type="containsText" dxfId="1606" priority="3230" operator="containsText" text="SP Educação">
      <formula>NOT(ISERROR(SEARCH("SP Educação",B22)))</formula>
    </cfRule>
    <cfRule type="containsText" dxfId="1605" priority="3231" operator="containsText" text="ORSE">
      <formula>NOT(ISERROR(SEARCH("ORSE",B22)))</formula>
    </cfRule>
    <cfRule type="containsText" dxfId="1604" priority="3232" operator="containsText" text="SP Obras">
      <formula>NOT(ISERROR(SEARCH("SP Obras",B22)))</formula>
    </cfRule>
  </conditionalFormatting>
  <conditionalFormatting sqref="B37:H37">
    <cfRule type="containsText" dxfId="1603" priority="3233" operator="containsText" text="Não cadastrado">
      <formula>NOT(ISERROR(SEARCH("Não cadastrado",B37)))</formula>
    </cfRule>
    <cfRule type="containsText" dxfId="1602" priority="3234" operator="containsText" text="SP Educação">
      <formula>NOT(ISERROR(SEARCH("SP Educação",B37)))</formula>
    </cfRule>
    <cfRule type="containsText" dxfId="1601" priority="3235" operator="containsText" text="ORSE">
      <formula>NOT(ISERROR(SEARCH("ORSE",B37)))</formula>
    </cfRule>
    <cfRule type="containsText" dxfId="1600" priority="3236" operator="containsText" text="SP Obras">
      <formula>NOT(ISERROR(SEARCH("SP Obras",B37)))</formula>
    </cfRule>
  </conditionalFormatting>
  <conditionalFormatting sqref="B52:H52">
    <cfRule type="containsText" dxfId="1599" priority="3237" operator="containsText" text="Não cadastrado">
      <formula>NOT(ISERROR(SEARCH("Não cadastrado",B52)))</formula>
    </cfRule>
    <cfRule type="containsText" dxfId="1598" priority="3238" operator="containsText" text="SP Educação">
      <formula>NOT(ISERROR(SEARCH("SP Educação",B52)))</formula>
    </cfRule>
    <cfRule type="containsText" dxfId="1597" priority="3239" operator="containsText" text="ORSE">
      <formula>NOT(ISERROR(SEARCH("ORSE",B52)))</formula>
    </cfRule>
    <cfRule type="containsText" dxfId="1596" priority="3240" operator="containsText" text="SP Obras">
      <formula>NOT(ISERROR(SEARCH("SP Obras",B52)))</formula>
    </cfRule>
  </conditionalFormatting>
  <conditionalFormatting sqref="B67:H67">
    <cfRule type="containsText" dxfId="1595" priority="3241" operator="containsText" text="Não cadastrado">
      <formula>NOT(ISERROR(SEARCH("Não cadastrado",B67)))</formula>
    </cfRule>
    <cfRule type="containsText" dxfId="1594" priority="3242" operator="containsText" text="SP Educação">
      <formula>NOT(ISERROR(SEARCH("SP Educação",B67)))</formula>
    </cfRule>
    <cfRule type="containsText" dxfId="1593" priority="3243" operator="containsText" text="ORSE">
      <formula>NOT(ISERROR(SEARCH("ORSE",B67)))</formula>
    </cfRule>
    <cfRule type="containsText" dxfId="1592" priority="3244" operator="containsText" text="SP Obras">
      <formula>NOT(ISERROR(SEARCH("SP Obras",B67)))</formula>
    </cfRule>
  </conditionalFormatting>
  <conditionalFormatting sqref="B84:H84">
    <cfRule type="containsText" dxfId="1591" priority="13" operator="containsText" text="Não cadastrado">
      <formula>NOT(ISERROR(SEARCH("Não cadastrado",B84)))</formula>
    </cfRule>
    <cfRule type="containsText" dxfId="1590" priority="14" operator="containsText" text="SP Educação">
      <formula>NOT(ISERROR(SEARCH("SP Educação",B84)))</formula>
    </cfRule>
    <cfRule type="containsText" dxfId="1589" priority="15" operator="containsText" text="ORSE">
      <formula>NOT(ISERROR(SEARCH("ORSE",B84)))</formula>
    </cfRule>
    <cfRule type="containsText" dxfId="1588" priority="16" operator="containsText" text="SP Obras">
      <formula>NOT(ISERROR(SEARCH("SP Obras",B84)))</formula>
    </cfRule>
  </conditionalFormatting>
  <conditionalFormatting sqref="B99:H99">
    <cfRule type="containsText" dxfId="1587" priority="3217" operator="containsText" text="Não cadastrado">
      <formula>NOT(ISERROR(SEARCH("Não cadastrado",B99)))</formula>
    </cfRule>
    <cfRule type="containsText" dxfId="1586" priority="3218" operator="containsText" text="SP Educação">
      <formula>NOT(ISERROR(SEARCH("SP Educação",B99)))</formula>
    </cfRule>
    <cfRule type="containsText" dxfId="1585" priority="3219" operator="containsText" text="ORSE">
      <formula>NOT(ISERROR(SEARCH("ORSE",B99)))</formula>
    </cfRule>
    <cfRule type="containsText" dxfId="1584" priority="3220" operator="containsText" text="SP Obras">
      <formula>NOT(ISERROR(SEARCH("SP Obras",B99)))</formula>
    </cfRule>
  </conditionalFormatting>
  <conditionalFormatting sqref="B105:H105">
    <cfRule type="containsText" dxfId="1583" priority="3209" operator="containsText" text="Não cadastrado">
      <formula>NOT(ISERROR(SEARCH("Não cadastrado",B105)))</formula>
    </cfRule>
    <cfRule type="containsText" dxfId="1582" priority="3210" operator="containsText" text="SP Educação">
      <formula>NOT(ISERROR(SEARCH("SP Educação",B105)))</formula>
    </cfRule>
    <cfRule type="containsText" dxfId="1581" priority="3211" operator="containsText" text="ORSE">
      <formula>NOT(ISERROR(SEARCH("ORSE",B105)))</formula>
    </cfRule>
    <cfRule type="containsText" dxfId="1580" priority="3212" operator="containsText" text="SP Obras">
      <formula>NOT(ISERROR(SEARCH("SP Obras",B105)))</formula>
    </cfRule>
  </conditionalFormatting>
  <conditionalFormatting sqref="B111:H111">
    <cfRule type="containsText" dxfId="1579" priority="3201" operator="containsText" text="Não cadastrado">
      <formula>NOT(ISERROR(SEARCH("Não cadastrado",B111)))</formula>
    </cfRule>
    <cfRule type="containsText" dxfId="1578" priority="3202" operator="containsText" text="SP Educação">
      <formula>NOT(ISERROR(SEARCH("SP Educação",B111)))</formula>
    </cfRule>
    <cfRule type="containsText" dxfId="1577" priority="3203" operator="containsText" text="ORSE">
      <formula>NOT(ISERROR(SEARCH("ORSE",B111)))</formula>
    </cfRule>
    <cfRule type="containsText" dxfId="1576" priority="3204" operator="containsText" text="SP Obras">
      <formula>NOT(ISERROR(SEARCH("SP Obras",B111)))</formula>
    </cfRule>
  </conditionalFormatting>
  <conditionalFormatting sqref="B118:H118">
    <cfRule type="containsText" dxfId="1575" priority="3193" operator="containsText" text="Não cadastrado">
      <formula>NOT(ISERROR(SEARCH("Não cadastrado",B118)))</formula>
    </cfRule>
    <cfRule type="containsText" dxfId="1574" priority="3194" operator="containsText" text="SP Educação">
      <formula>NOT(ISERROR(SEARCH("SP Educação",B118)))</formula>
    </cfRule>
    <cfRule type="containsText" dxfId="1573" priority="3195" operator="containsText" text="ORSE">
      <formula>NOT(ISERROR(SEARCH("ORSE",B118)))</formula>
    </cfRule>
    <cfRule type="containsText" dxfId="1572" priority="3196" operator="containsText" text="SP Obras">
      <formula>NOT(ISERROR(SEARCH("SP Obras",B118)))</formula>
    </cfRule>
  </conditionalFormatting>
  <conditionalFormatting sqref="B149:H149">
    <cfRule type="containsText" dxfId="1571" priority="3185" operator="containsText" text="Não cadastrado">
      <formula>NOT(ISERROR(SEARCH("Não cadastrado",B149)))</formula>
    </cfRule>
    <cfRule type="containsText" dxfId="1570" priority="3186" operator="containsText" text="SP Educação">
      <formula>NOT(ISERROR(SEARCH("SP Educação",B149)))</formula>
    </cfRule>
    <cfRule type="containsText" dxfId="1569" priority="3187" operator="containsText" text="ORSE">
      <formula>NOT(ISERROR(SEARCH("ORSE",B149)))</formula>
    </cfRule>
    <cfRule type="containsText" dxfId="1568" priority="3188" operator="containsText" text="SP Obras">
      <formula>NOT(ISERROR(SEARCH("SP Obras",B149)))</formula>
    </cfRule>
  </conditionalFormatting>
  <conditionalFormatting sqref="B167:H167">
    <cfRule type="containsText" dxfId="1567" priority="9" operator="containsText" text="Não cadastrado">
      <formula>NOT(ISERROR(SEARCH("Não cadastrado",B167)))</formula>
    </cfRule>
    <cfRule type="containsText" dxfId="1566" priority="10" operator="containsText" text="SP Educação">
      <formula>NOT(ISERROR(SEARCH("SP Educação",B167)))</formula>
    </cfRule>
    <cfRule type="containsText" dxfId="1565" priority="11" operator="containsText" text="ORSE">
      <formula>NOT(ISERROR(SEARCH("ORSE",B167)))</formula>
    </cfRule>
    <cfRule type="containsText" dxfId="1564" priority="12" operator="containsText" text="SP Obras">
      <formula>NOT(ISERROR(SEARCH("SP Obras",B167)))</formula>
    </cfRule>
  </conditionalFormatting>
  <conditionalFormatting sqref="B178:H178">
    <cfRule type="containsText" dxfId="1563" priority="3177" operator="containsText" text="Não cadastrado">
      <formula>NOT(ISERROR(SEARCH("Não cadastrado",B178)))</formula>
    </cfRule>
    <cfRule type="containsText" dxfId="1562" priority="3178" operator="containsText" text="SP Educação">
      <formula>NOT(ISERROR(SEARCH("SP Educação",B178)))</formula>
    </cfRule>
    <cfRule type="containsText" dxfId="1561" priority="3179" operator="containsText" text="ORSE">
      <formula>NOT(ISERROR(SEARCH("ORSE",B178)))</formula>
    </cfRule>
    <cfRule type="containsText" dxfId="1560" priority="3180" operator="containsText" text="SP Obras">
      <formula>NOT(ISERROR(SEARCH("SP Obras",B178)))</formula>
    </cfRule>
  </conditionalFormatting>
  <conditionalFormatting sqref="B188:H188">
    <cfRule type="containsText" dxfId="1559" priority="3169" operator="containsText" text="Não cadastrado">
      <formula>NOT(ISERROR(SEARCH("Não cadastrado",B188)))</formula>
    </cfRule>
    <cfRule type="containsText" dxfId="1558" priority="3170" operator="containsText" text="SP Educação">
      <formula>NOT(ISERROR(SEARCH("SP Educação",B188)))</formula>
    </cfRule>
    <cfRule type="containsText" dxfId="1557" priority="3171" operator="containsText" text="ORSE">
      <formula>NOT(ISERROR(SEARCH("ORSE",B188)))</formula>
    </cfRule>
    <cfRule type="containsText" dxfId="1556" priority="3172" operator="containsText" text="SP Obras">
      <formula>NOT(ISERROR(SEARCH("SP Obras",B188)))</formula>
    </cfRule>
  </conditionalFormatting>
  <conditionalFormatting sqref="B208:H208">
    <cfRule type="containsText" dxfId="1555" priority="3161" operator="containsText" text="Não cadastrado">
      <formula>NOT(ISERROR(SEARCH("Não cadastrado",B208)))</formula>
    </cfRule>
    <cfRule type="containsText" dxfId="1554" priority="3162" operator="containsText" text="SP Educação">
      <formula>NOT(ISERROR(SEARCH("SP Educação",B208)))</formula>
    </cfRule>
    <cfRule type="containsText" dxfId="1553" priority="3163" operator="containsText" text="ORSE">
      <formula>NOT(ISERROR(SEARCH("ORSE",B208)))</formula>
    </cfRule>
    <cfRule type="containsText" dxfId="1552" priority="3164" operator="containsText" text="SP Obras">
      <formula>NOT(ISERROR(SEARCH("SP Obras",B208)))</formula>
    </cfRule>
  </conditionalFormatting>
  <conditionalFormatting sqref="B225:H225">
    <cfRule type="containsText" dxfId="1551" priority="3153" operator="containsText" text="Não cadastrado">
      <formula>NOT(ISERROR(SEARCH("Não cadastrado",B225)))</formula>
    </cfRule>
    <cfRule type="containsText" dxfId="1550" priority="3154" operator="containsText" text="SP Educação">
      <formula>NOT(ISERROR(SEARCH("SP Educação",B225)))</formula>
    </cfRule>
    <cfRule type="containsText" dxfId="1549" priority="3155" operator="containsText" text="ORSE">
      <formula>NOT(ISERROR(SEARCH("ORSE",B225)))</formula>
    </cfRule>
    <cfRule type="containsText" dxfId="1548" priority="3156" operator="containsText" text="SP Obras">
      <formula>NOT(ISERROR(SEARCH("SP Obras",B225)))</formula>
    </cfRule>
  </conditionalFormatting>
  <conditionalFormatting sqref="B233:H233">
    <cfRule type="containsText" dxfId="1547" priority="3145" operator="containsText" text="Não cadastrado">
      <formula>NOT(ISERROR(SEARCH("Não cadastrado",B233)))</formula>
    </cfRule>
    <cfRule type="containsText" dxfId="1546" priority="3146" operator="containsText" text="SP Educação">
      <formula>NOT(ISERROR(SEARCH("SP Educação",B233)))</formula>
    </cfRule>
    <cfRule type="containsText" dxfId="1545" priority="3147" operator="containsText" text="ORSE">
      <formula>NOT(ISERROR(SEARCH("ORSE",B233)))</formula>
    </cfRule>
    <cfRule type="containsText" dxfId="1544" priority="3148" operator="containsText" text="SP Obras">
      <formula>NOT(ISERROR(SEARCH("SP Obras",B233)))</formula>
    </cfRule>
  </conditionalFormatting>
  <conditionalFormatting sqref="B254:H254">
    <cfRule type="containsText" dxfId="1543" priority="3137" operator="containsText" text="Não cadastrado">
      <formula>NOT(ISERROR(SEARCH("Não cadastrado",B254)))</formula>
    </cfRule>
    <cfRule type="containsText" dxfId="1542" priority="3138" operator="containsText" text="SP Educação">
      <formula>NOT(ISERROR(SEARCH("SP Educação",B254)))</formula>
    </cfRule>
    <cfRule type="containsText" dxfId="1541" priority="3139" operator="containsText" text="ORSE">
      <formula>NOT(ISERROR(SEARCH("ORSE",B254)))</formula>
    </cfRule>
    <cfRule type="containsText" dxfId="1540" priority="3140" operator="containsText" text="SP Obras">
      <formula>NOT(ISERROR(SEARCH("SP Obras",B254)))</formula>
    </cfRule>
  </conditionalFormatting>
  <conditionalFormatting sqref="B264:H264">
    <cfRule type="containsText" dxfId="1539" priority="3129" operator="containsText" text="Não cadastrado">
      <formula>NOT(ISERROR(SEARCH("Não cadastrado",B264)))</formula>
    </cfRule>
    <cfRule type="containsText" dxfId="1538" priority="3130" operator="containsText" text="SP Educação">
      <formula>NOT(ISERROR(SEARCH("SP Educação",B264)))</formula>
    </cfRule>
    <cfRule type="containsText" dxfId="1537" priority="3131" operator="containsText" text="ORSE">
      <formula>NOT(ISERROR(SEARCH("ORSE",B264)))</formula>
    </cfRule>
    <cfRule type="containsText" dxfId="1536" priority="3132" operator="containsText" text="SP Obras">
      <formula>NOT(ISERROR(SEARCH("SP Obras",B264)))</formula>
    </cfRule>
  </conditionalFormatting>
  <conditionalFormatting sqref="B274:H274">
    <cfRule type="containsText" dxfId="1535" priority="3121" operator="containsText" text="Não cadastrado">
      <formula>NOT(ISERROR(SEARCH("Não cadastrado",B274)))</formula>
    </cfRule>
    <cfRule type="containsText" dxfId="1534" priority="3122" operator="containsText" text="SP Educação">
      <formula>NOT(ISERROR(SEARCH("SP Educação",B274)))</formula>
    </cfRule>
    <cfRule type="containsText" dxfId="1533" priority="3123" operator="containsText" text="ORSE">
      <formula>NOT(ISERROR(SEARCH("ORSE",B274)))</formula>
    </cfRule>
    <cfRule type="containsText" dxfId="1532" priority="3124" operator="containsText" text="SP Obras">
      <formula>NOT(ISERROR(SEARCH("SP Obras",B274)))</formula>
    </cfRule>
  </conditionalFormatting>
  <conditionalFormatting sqref="B283:H283">
    <cfRule type="containsText" dxfId="1531" priority="3113" operator="containsText" text="Não cadastrado">
      <formula>NOT(ISERROR(SEARCH("Não cadastrado",B283)))</formula>
    </cfRule>
    <cfRule type="containsText" dxfId="1530" priority="3114" operator="containsText" text="SP Educação">
      <formula>NOT(ISERROR(SEARCH("SP Educação",B283)))</formula>
    </cfRule>
    <cfRule type="containsText" dxfId="1529" priority="3115" operator="containsText" text="ORSE">
      <formula>NOT(ISERROR(SEARCH("ORSE",B283)))</formula>
    </cfRule>
    <cfRule type="containsText" dxfId="1528" priority="3116" operator="containsText" text="SP Obras">
      <formula>NOT(ISERROR(SEARCH("SP Obras",B283)))</formula>
    </cfRule>
  </conditionalFormatting>
  <conditionalFormatting sqref="B291:H291">
    <cfRule type="containsText" dxfId="1527" priority="3105" operator="containsText" text="Não cadastrado">
      <formula>NOT(ISERROR(SEARCH("Não cadastrado",B291)))</formula>
    </cfRule>
    <cfRule type="containsText" dxfId="1526" priority="3106" operator="containsText" text="SP Educação">
      <formula>NOT(ISERROR(SEARCH("SP Educação",B291)))</formula>
    </cfRule>
    <cfRule type="containsText" dxfId="1525" priority="3107" operator="containsText" text="ORSE">
      <formula>NOT(ISERROR(SEARCH("ORSE",B291)))</formula>
    </cfRule>
    <cfRule type="containsText" dxfId="1524" priority="3108" operator="containsText" text="SP Obras">
      <formula>NOT(ISERROR(SEARCH("SP Obras",B291)))</formula>
    </cfRule>
  </conditionalFormatting>
  <conditionalFormatting sqref="B301:H301">
    <cfRule type="containsText" dxfId="1523" priority="3097" operator="containsText" text="Não cadastrado">
      <formula>NOT(ISERROR(SEARCH("Não cadastrado",B301)))</formula>
    </cfRule>
    <cfRule type="containsText" dxfId="1522" priority="3098" operator="containsText" text="SP Educação">
      <formula>NOT(ISERROR(SEARCH("SP Educação",B301)))</formula>
    </cfRule>
    <cfRule type="containsText" dxfId="1521" priority="3099" operator="containsText" text="ORSE">
      <formula>NOT(ISERROR(SEARCH("ORSE",B301)))</formula>
    </cfRule>
    <cfRule type="containsText" dxfId="1520" priority="3100" operator="containsText" text="SP Obras">
      <formula>NOT(ISERROR(SEARCH("SP Obras",B301)))</formula>
    </cfRule>
  </conditionalFormatting>
  <conditionalFormatting sqref="B315:H315">
    <cfRule type="containsText" dxfId="1519" priority="3089" operator="containsText" text="Não cadastrado">
      <formula>NOT(ISERROR(SEARCH("Não cadastrado",B315)))</formula>
    </cfRule>
    <cfRule type="containsText" dxfId="1518" priority="3090" operator="containsText" text="SP Educação">
      <formula>NOT(ISERROR(SEARCH("SP Educação",B315)))</formula>
    </cfRule>
    <cfRule type="containsText" dxfId="1517" priority="3091" operator="containsText" text="ORSE">
      <formula>NOT(ISERROR(SEARCH("ORSE",B315)))</formula>
    </cfRule>
    <cfRule type="containsText" dxfId="1516" priority="3092" operator="containsText" text="SP Obras">
      <formula>NOT(ISERROR(SEARCH("SP Obras",B315)))</formula>
    </cfRule>
  </conditionalFormatting>
  <conditionalFormatting sqref="B325:H325">
    <cfRule type="containsText" dxfId="1515" priority="3081" operator="containsText" text="Não cadastrado">
      <formula>NOT(ISERROR(SEARCH("Não cadastrado",B325)))</formula>
    </cfRule>
    <cfRule type="containsText" dxfId="1514" priority="3082" operator="containsText" text="SP Educação">
      <formula>NOT(ISERROR(SEARCH("SP Educação",B325)))</formula>
    </cfRule>
    <cfRule type="containsText" dxfId="1513" priority="3083" operator="containsText" text="ORSE">
      <formula>NOT(ISERROR(SEARCH("ORSE",B325)))</formula>
    </cfRule>
    <cfRule type="containsText" dxfId="1512" priority="3084" operator="containsText" text="SP Obras">
      <formula>NOT(ISERROR(SEARCH("SP Obras",B325)))</formula>
    </cfRule>
  </conditionalFormatting>
  <conditionalFormatting sqref="B334:H334">
    <cfRule type="containsText" dxfId="1511" priority="3073" operator="containsText" text="Não cadastrado">
      <formula>NOT(ISERROR(SEARCH("Não cadastrado",B334)))</formula>
    </cfRule>
    <cfRule type="containsText" dxfId="1510" priority="3074" operator="containsText" text="SP Educação">
      <formula>NOT(ISERROR(SEARCH("SP Educação",B334)))</formula>
    </cfRule>
    <cfRule type="containsText" dxfId="1509" priority="3075" operator="containsText" text="ORSE">
      <formula>NOT(ISERROR(SEARCH("ORSE",B334)))</formula>
    </cfRule>
    <cfRule type="containsText" dxfId="1508" priority="3076" operator="containsText" text="SP Obras">
      <formula>NOT(ISERROR(SEARCH("SP Obras",B334)))</formula>
    </cfRule>
  </conditionalFormatting>
  <conditionalFormatting sqref="B342:H342">
    <cfRule type="containsText" dxfId="1507" priority="3057" operator="containsText" text="Não cadastrado">
      <formula>NOT(ISERROR(SEARCH("Não cadastrado",B342)))</formula>
    </cfRule>
    <cfRule type="containsText" dxfId="1506" priority="3058" operator="containsText" text="SP Educação">
      <formula>NOT(ISERROR(SEARCH("SP Educação",B342)))</formula>
    </cfRule>
    <cfRule type="containsText" dxfId="1505" priority="3059" operator="containsText" text="ORSE">
      <formula>NOT(ISERROR(SEARCH("ORSE",B342)))</formula>
    </cfRule>
    <cfRule type="containsText" dxfId="1504" priority="3060" operator="containsText" text="SP Obras">
      <formula>NOT(ISERROR(SEARCH("SP Obras",B342)))</formula>
    </cfRule>
  </conditionalFormatting>
  <conditionalFormatting sqref="B356:H356">
    <cfRule type="containsText" dxfId="1503" priority="3049" operator="containsText" text="Não cadastrado">
      <formula>NOT(ISERROR(SEARCH("Não cadastrado",B356)))</formula>
    </cfRule>
    <cfRule type="containsText" dxfId="1502" priority="3050" operator="containsText" text="SP Educação">
      <formula>NOT(ISERROR(SEARCH("SP Educação",B356)))</formula>
    </cfRule>
    <cfRule type="containsText" dxfId="1501" priority="3051" operator="containsText" text="ORSE">
      <formula>NOT(ISERROR(SEARCH("ORSE",B356)))</formula>
    </cfRule>
    <cfRule type="containsText" dxfId="1500" priority="3052" operator="containsText" text="SP Obras">
      <formula>NOT(ISERROR(SEARCH("SP Obras",B356)))</formula>
    </cfRule>
  </conditionalFormatting>
  <conditionalFormatting sqref="B370:H370">
    <cfRule type="containsText" dxfId="1499" priority="3041" operator="containsText" text="Não cadastrado">
      <formula>NOT(ISERROR(SEARCH("Não cadastrado",B370)))</formula>
    </cfRule>
    <cfRule type="containsText" dxfId="1498" priority="3042" operator="containsText" text="SP Educação">
      <formula>NOT(ISERROR(SEARCH("SP Educação",B370)))</formula>
    </cfRule>
    <cfRule type="containsText" dxfId="1497" priority="3043" operator="containsText" text="ORSE">
      <formula>NOT(ISERROR(SEARCH("ORSE",B370)))</formula>
    </cfRule>
    <cfRule type="containsText" dxfId="1496" priority="3044" operator="containsText" text="SP Obras">
      <formula>NOT(ISERROR(SEARCH("SP Obras",B370)))</formula>
    </cfRule>
  </conditionalFormatting>
  <conditionalFormatting sqref="B384:H384">
    <cfRule type="containsText" dxfId="1495" priority="3033" operator="containsText" text="Não cadastrado">
      <formula>NOT(ISERROR(SEARCH("Não cadastrado",B384)))</formula>
    </cfRule>
    <cfRule type="containsText" dxfId="1494" priority="3034" operator="containsText" text="SP Educação">
      <formula>NOT(ISERROR(SEARCH("SP Educação",B384)))</formula>
    </cfRule>
    <cfRule type="containsText" dxfId="1493" priority="3035" operator="containsText" text="ORSE">
      <formula>NOT(ISERROR(SEARCH("ORSE",B384)))</formula>
    </cfRule>
    <cfRule type="containsText" dxfId="1492" priority="3036" operator="containsText" text="SP Obras">
      <formula>NOT(ISERROR(SEARCH("SP Obras",B384)))</formula>
    </cfRule>
  </conditionalFormatting>
  <conditionalFormatting sqref="B398:H398">
    <cfRule type="containsText" dxfId="1491" priority="3025" operator="containsText" text="Não cadastrado">
      <formula>NOT(ISERROR(SEARCH("Não cadastrado",B398)))</formula>
    </cfRule>
    <cfRule type="containsText" dxfId="1490" priority="3026" operator="containsText" text="SP Educação">
      <formula>NOT(ISERROR(SEARCH("SP Educação",B398)))</formula>
    </cfRule>
    <cfRule type="containsText" dxfId="1489" priority="3027" operator="containsText" text="ORSE">
      <formula>NOT(ISERROR(SEARCH("ORSE",B398)))</formula>
    </cfRule>
    <cfRule type="containsText" dxfId="1488" priority="3028" operator="containsText" text="SP Obras">
      <formula>NOT(ISERROR(SEARCH("SP Obras",B398)))</formula>
    </cfRule>
  </conditionalFormatting>
  <conditionalFormatting sqref="B408:H408">
    <cfRule type="containsText" dxfId="1487" priority="3017" operator="containsText" text="Não cadastrado">
      <formula>NOT(ISERROR(SEARCH("Não cadastrado",B408)))</formula>
    </cfRule>
    <cfRule type="containsText" dxfId="1486" priority="3018" operator="containsText" text="SP Educação">
      <formula>NOT(ISERROR(SEARCH("SP Educação",B408)))</formula>
    </cfRule>
    <cfRule type="containsText" dxfId="1485" priority="3019" operator="containsText" text="ORSE">
      <formula>NOT(ISERROR(SEARCH("ORSE",B408)))</formula>
    </cfRule>
    <cfRule type="containsText" dxfId="1484" priority="3020" operator="containsText" text="SP Obras">
      <formula>NOT(ISERROR(SEARCH("SP Obras",B408)))</formula>
    </cfRule>
  </conditionalFormatting>
  <conditionalFormatting sqref="B415:H415">
    <cfRule type="containsText" dxfId="1483" priority="3009" operator="containsText" text="Não cadastrado">
      <formula>NOT(ISERROR(SEARCH("Não cadastrado",B415)))</formula>
    </cfRule>
    <cfRule type="containsText" dxfId="1482" priority="3010" operator="containsText" text="SP Educação">
      <formula>NOT(ISERROR(SEARCH("SP Educação",B415)))</formula>
    </cfRule>
    <cfRule type="containsText" dxfId="1481" priority="3011" operator="containsText" text="ORSE">
      <formula>NOT(ISERROR(SEARCH("ORSE",B415)))</formula>
    </cfRule>
    <cfRule type="containsText" dxfId="1480" priority="3012" operator="containsText" text="SP Obras">
      <formula>NOT(ISERROR(SEARCH("SP Obras",B415)))</formula>
    </cfRule>
  </conditionalFormatting>
  <conditionalFormatting sqref="B426:H426">
    <cfRule type="containsText" dxfId="1479" priority="3001" operator="containsText" text="Não cadastrado">
      <formula>NOT(ISERROR(SEARCH("Não cadastrado",B426)))</formula>
    </cfRule>
    <cfRule type="containsText" dxfId="1478" priority="3002" operator="containsText" text="SP Educação">
      <formula>NOT(ISERROR(SEARCH("SP Educação",B426)))</formula>
    </cfRule>
    <cfRule type="containsText" dxfId="1477" priority="3003" operator="containsText" text="ORSE">
      <formula>NOT(ISERROR(SEARCH("ORSE",B426)))</formula>
    </cfRule>
    <cfRule type="containsText" dxfId="1476" priority="3004" operator="containsText" text="SP Obras">
      <formula>NOT(ISERROR(SEARCH("SP Obras",B426)))</formula>
    </cfRule>
  </conditionalFormatting>
  <conditionalFormatting sqref="B436:H436">
    <cfRule type="containsText" dxfId="1475" priority="2993" operator="containsText" text="Não cadastrado">
      <formula>NOT(ISERROR(SEARCH("Não cadastrado",B436)))</formula>
    </cfRule>
    <cfRule type="containsText" dxfId="1474" priority="2994" operator="containsText" text="SP Educação">
      <formula>NOT(ISERROR(SEARCH("SP Educação",B436)))</formula>
    </cfRule>
    <cfRule type="containsText" dxfId="1473" priority="2995" operator="containsText" text="ORSE">
      <formula>NOT(ISERROR(SEARCH("ORSE",B436)))</formula>
    </cfRule>
    <cfRule type="containsText" dxfId="1472" priority="2996" operator="containsText" text="SP Obras">
      <formula>NOT(ISERROR(SEARCH("SP Obras",B436)))</formula>
    </cfRule>
  </conditionalFormatting>
  <conditionalFormatting sqref="B457:H457">
    <cfRule type="containsText" dxfId="1471" priority="2985" operator="containsText" text="Não cadastrado">
      <formula>NOT(ISERROR(SEARCH("Não cadastrado",B457)))</formula>
    </cfRule>
    <cfRule type="containsText" dxfId="1470" priority="2986" operator="containsText" text="SP Educação">
      <formula>NOT(ISERROR(SEARCH("SP Educação",B457)))</formula>
    </cfRule>
    <cfRule type="containsText" dxfId="1469" priority="2987" operator="containsText" text="ORSE">
      <formula>NOT(ISERROR(SEARCH("ORSE",B457)))</formula>
    </cfRule>
    <cfRule type="containsText" dxfId="1468" priority="2988" operator="containsText" text="SP Obras">
      <formula>NOT(ISERROR(SEARCH("SP Obras",B457)))</formula>
    </cfRule>
  </conditionalFormatting>
  <conditionalFormatting sqref="B471:H471">
    <cfRule type="containsText" dxfId="1467" priority="2977" operator="containsText" text="Não cadastrado">
      <formula>NOT(ISERROR(SEARCH("Não cadastrado",B471)))</formula>
    </cfRule>
    <cfRule type="containsText" dxfId="1466" priority="2978" operator="containsText" text="SP Educação">
      <formula>NOT(ISERROR(SEARCH("SP Educação",B471)))</formula>
    </cfRule>
    <cfRule type="containsText" dxfId="1465" priority="2979" operator="containsText" text="ORSE">
      <formula>NOT(ISERROR(SEARCH("ORSE",B471)))</formula>
    </cfRule>
    <cfRule type="containsText" dxfId="1464" priority="2980" operator="containsText" text="SP Obras">
      <formula>NOT(ISERROR(SEARCH("SP Obras",B471)))</formula>
    </cfRule>
  </conditionalFormatting>
  <conditionalFormatting sqref="B481:H481">
    <cfRule type="containsText" dxfId="1463" priority="2969" operator="containsText" text="Não cadastrado">
      <formula>NOT(ISERROR(SEARCH("Não cadastrado",B481)))</formula>
    </cfRule>
    <cfRule type="containsText" dxfId="1462" priority="2970" operator="containsText" text="SP Educação">
      <formula>NOT(ISERROR(SEARCH("SP Educação",B481)))</formula>
    </cfRule>
    <cfRule type="containsText" dxfId="1461" priority="2971" operator="containsText" text="ORSE">
      <formula>NOT(ISERROR(SEARCH("ORSE",B481)))</formula>
    </cfRule>
    <cfRule type="containsText" dxfId="1460" priority="2972" operator="containsText" text="SP Obras">
      <formula>NOT(ISERROR(SEARCH("SP Obras",B481)))</formula>
    </cfRule>
  </conditionalFormatting>
  <conditionalFormatting sqref="B492:H492">
    <cfRule type="containsText" dxfId="1459" priority="2961" operator="containsText" text="Não cadastrado">
      <formula>NOT(ISERROR(SEARCH("Não cadastrado",B492)))</formula>
    </cfRule>
    <cfRule type="containsText" dxfId="1458" priority="2962" operator="containsText" text="SP Educação">
      <formula>NOT(ISERROR(SEARCH("SP Educação",B492)))</formula>
    </cfRule>
    <cfRule type="containsText" dxfId="1457" priority="2963" operator="containsText" text="ORSE">
      <formula>NOT(ISERROR(SEARCH("ORSE",B492)))</formula>
    </cfRule>
    <cfRule type="containsText" dxfId="1456" priority="2964" operator="containsText" text="SP Obras">
      <formula>NOT(ISERROR(SEARCH("SP Obras",B492)))</formula>
    </cfRule>
  </conditionalFormatting>
  <conditionalFormatting sqref="B499:H499">
    <cfRule type="containsText" dxfId="1455" priority="2953" operator="containsText" text="Não cadastrado">
      <formula>NOT(ISERROR(SEARCH("Não cadastrado",B499)))</formula>
    </cfRule>
    <cfRule type="containsText" dxfId="1454" priority="2954" operator="containsText" text="SP Educação">
      <formula>NOT(ISERROR(SEARCH("SP Educação",B499)))</formula>
    </cfRule>
    <cfRule type="containsText" dxfId="1453" priority="2955" operator="containsText" text="ORSE">
      <formula>NOT(ISERROR(SEARCH("ORSE",B499)))</formula>
    </cfRule>
    <cfRule type="containsText" dxfId="1452" priority="2956" operator="containsText" text="SP Obras">
      <formula>NOT(ISERROR(SEARCH("SP Obras",B499)))</formula>
    </cfRule>
  </conditionalFormatting>
  <conditionalFormatting sqref="B510:H510">
    <cfRule type="containsText" dxfId="1451" priority="2945" operator="containsText" text="Não cadastrado">
      <formula>NOT(ISERROR(SEARCH("Não cadastrado",B510)))</formula>
    </cfRule>
    <cfRule type="containsText" dxfId="1450" priority="2946" operator="containsText" text="SP Educação">
      <formula>NOT(ISERROR(SEARCH("SP Educação",B510)))</formula>
    </cfRule>
    <cfRule type="containsText" dxfId="1449" priority="2947" operator="containsText" text="ORSE">
      <formula>NOT(ISERROR(SEARCH("ORSE",B510)))</formula>
    </cfRule>
    <cfRule type="containsText" dxfId="1448" priority="2948" operator="containsText" text="SP Obras">
      <formula>NOT(ISERROR(SEARCH("SP Obras",B510)))</formula>
    </cfRule>
  </conditionalFormatting>
  <conditionalFormatting sqref="B520:H520">
    <cfRule type="containsText" dxfId="1447" priority="2937" operator="containsText" text="Não cadastrado">
      <formula>NOT(ISERROR(SEARCH("Não cadastrado",B520)))</formula>
    </cfRule>
    <cfRule type="containsText" dxfId="1446" priority="2938" operator="containsText" text="SP Educação">
      <formula>NOT(ISERROR(SEARCH("SP Educação",B520)))</formula>
    </cfRule>
    <cfRule type="containsText" dxfId="1445" priority="2939" operator="containsText" text="ORSE">
      <formula>NOT(ISERROR(SEARCH("ORSE",B520)))</formula>
    </cfRule>
    <cfRule type="containsText" dxfId="1444" priority="2940" operator="containsText" text="SP Obras">
      <formula>NOT(ISERROR(SEARCH("SP Obras",B520)))</formula>
    </cfRule>
  </conditionalFormatting>
  <conditionalFormatting sqref="B540:H540">
    <cfRule type="containsText" dxfId="1443" priority="2929" operator="containsText" text="Não cadastrado">
      <formula>NOT(ISERROR(SEARCH("Não cadastrado",B540)))</formula>
    </cfRule>
    <cfRule type="containsText" dxfId="1442" priority="2930" operator="containsText" text="SP Educação">
      <formula>NOT(ISERROR(SEARCH("SP Educação",B540)))</formula>
    </cfRule>
    <cfRule type="containsText" dxfId="1441" priority="2931" operator="containsText" text="ORSE">
      <formula>NOT(ISERROR(SEARCH("ORSE",B540)))</formula>
    </cfRule>
    <cfRule type="containsText" dxfId="1440" priority="2932" operator="containsText" text="SP Obras">
      <formula>NOT(ISERROR(SEARCH("SP Obras",B540)))</formula>
    </cfRule>
  </conditionalFormatting>
  <conditionalFormatting sqref="B554:H554">
    <cfRule type="containsText" dxfId="1439" priority="2921" operator="containsText" text="Não cadastrado">
      <formula>NOT(ISERROR(SEARCH("Não cadastrado",B554)))</formula>
    </cfRule>
    <cfRule type="containsText" dxfId="1438" priority="2922" operator="containsText" text="SP Educação">
      <formula>NOT(ISERROR(SEARCH("SP Educação",B554)))</formula>
    </cfRule>
    <cfRule type="containsText" dxfId="1437" priority="2923" operator="containsText" text="ORSE">
      <formula>NOT(ISERROR(SEARCH("ORSE",B554)))</formula>
    </cfRule>
    <cfRule type="containsText" dxfId="1436" priority="2924" operator="containsText" text="SP Obras">
      <formula>NOT(ISERROR(SEARCH("SP Obras",B554)))</formula>
    </cfRule>
  </conditionalFormatting>
  <conditionalFormatting sqref="B564:H564">
    <cfRule type="containsText" dxfId="1435" priority="2913" operator="containsText" text="Não cadastrado">
      <formula>NOT(ISERROR(SEARCH("Não cadastrado",B564)))</formula>
    </cfRule>
    <cfRule type="containsText" dxfId="1434" priority="2914" operator="containsText" text="SP Educação">
      <formula>NOT(ISERROR(SEARCH("SP Educação",B564)))</formula>
    </cfRule>
    <cfRule type="containsText" dxfId="1433" priority="2915" operator="containsText" text="ORSE">
      <formula>NOT(ISERROR(SEARCH("ORSE",B564)))</formula>
    </cfRule>
    <cfRule type="containsText" dxfId="1432" priority="2916" operator="containsText" text="SP Obras">
      <formula>NOT(ISERROR(SEARCH("SP Obras",B564)))</formula>
    </cfRule>
  </conditionalFormatting>
  <conditionalFormatting sqref="B576:H576">
    <cfRule type="containsText" dxfId="1431" priority="2905" operator="containsText" text="Não cadastrado">
      <formula>NOT(ISERROR(SEARCH("Não cadastrado",B576)))</formula>
    </cfRule>
    <cfRule type="containsText" dxfId="1430" priority="2906" operator="containsText" text="SP Educação">
      <formula>NOT(ISERROR(SEARCH("SP Educação",B576)))</formula>
    </cfRule>
    <cfRule type="containsText" dxfId="1429" priority="2907" operator="containsText" text="ORSE">
      <formula>NOT(ISERROR(SEARCH("ORSE",B576)))</formula>
    </cfRule>
    <cfRule type="containsText" dxfId="1428" priority="2908" operator="containsText" text="SP Obras">
      <formula>NOT(ISERROR(SEARCH("SP Obras",B576)))</formula>
    </cfRule>
  </conditionalFormatting>
  <conditionalFormatting sqref="B586:H586">
    <cfRule type="containsText" dxfId="1427" priority="2897" operator="containsText" text="Não cadastrado">
      <formula>NOT(ISERROR(SEARCH("Não cadastrado",B586)))</formula>
    </cfRule>
    <cfRule type="containsText" dxfId="1426" priority="2898" operator="containsText" text="SP Educação">
      <formula>NOT(ISERROR(SEARCH("SP Educação",B586)))</formula>
    </cfRule>
    <cfRule type="containsText" dxfId="1425" priority="2899" operator="containsText" text="ORSE">
      <formula>NOT(ISERROR(SEARCH("ORSE",B586)))</formula>
    </cfRule>
    <cfRule type="containsText" dxfId="1424" priority="2900" operator="containsText" text="SP Obras">
      <formula>NOT(ISERROR(SEARCH("SP Obras",B586)))</formula>
    </cfRule>
  </conditionalFormatting>
  <conditionalFormatting sqref="B597:H597">
    <cfRule type="containsText" dxfId="1423" priority="2889" operator="containsText" text="Não cadastrado">
      <formula>NOT(ISERROR(SEARCH("Não cadastrado",B597)))</formula>
    </cfRule>
    <cfRule type="containsText" dxfId="1422" priority="2890" operator="containsText" text="SP Educação">
      <formula>NOT(ISERROR(SEARCH("SP Educação",B597)))</formula>
    </cfRule>
    <cfRule type="containsText" dxfId="1421" priority="2891" operator="containsText" text="ORSE">
      <formula>NOT(ISERROR(SEARCH("ORSE",B597)))</formula>
    </cfRule>
    <cfRule type="containsText" dxfId="1420" priority="2892" operator="containsText" text="SP Obras">
      <formula>NOT(ISERROR(SEARCH("SP Obras",B597)))</formula>
    </cfRule>
  </conditionalFormatting>
  <conditionalFormatting sqref="B607:H607">
    <cfRule type="containsText" dxfId="1419" priority="2881" operator="containsText" text="Não cadastrado">
      <formula>NOT(ISERROR(SEARCH("Não cadastrado",B607)))</formula>
    </cfRule>
    <cfRule type="containsText" dxfId="1418" priority="2882" operator="containsText" text="SP Educação">
      <formula>NOT(ISERROR(SEARCH("SP Educação",B607)))</formula>
    </cfRule>
    <cfRule type="containsText" dxfId="1417" priority="2883" operator="containsText" text="ORSE">
      <formula>NOT(ISERROR(SEARCH("ORSE",B607)))</formula>
    </cfRule>
    <cfRule type="containsText" dxfId="1416" priority="2884" operator="containsText" text="SP Obras">
      <formula>NOT(ISERROR(SEARCH("SP Obras",B607)))</formula>
    </cfRule>
  </conditionalFormatting>
  <conditionalFormatting sqref="B621:H621">
    <cfRule type="containsText" dxfId="1415" priority="2873" operator="containsText" text="Não cadastrado">
      <formula>NOT(ISERROR(SEARCH("Não cadastrado",B621)))</formula>
    </cfRule>
    <cfRule type="containsText" dxfId="1414" priority="2874" operator="containsText" text="SP Educação">
      <formula>NOT(ISERROR(SEARCH("SP Educação",B621)))</formula>
    </cfRule>
    <cfRule type="containsText" dxfId="1413" priority="2875" operator="containsText" text="ORSE">
      <formula>NOT(ISERROR(SEARCH("ORSE",B621)))</formula>
    </cfRule>
    <cfRule type="containsText" dxfId="1412" priority="2876" operator="containsText" text="SP Obras">
      <formula>NOT(ISERROR(SEARCH("SP Obras",B621)))</formula>
    </cfRule>
  </conditionalFormatting>
  <conditionalFormatting sqref="B635:H635">
    <cfRule type="containsText" dxfId="1411" priority="2865" operator="containsText" text="Não cadastrado">
      <formula>NOT(ISERROR(SEARCH("Não cadastrado",B635)))</formula>
    </cfRule>
    <cfRule type="containsText" dxfId="1410" priority="2866" operator="containsText" text="SP Educação">
      <formula>NOT(ISERROR(SEARCH("SP Educação",B635)))</formula>
    </cfRule>
    <cfRule type="containsText" dxfId="1409" priority="2867" operator="containsText" text="ORSE">
      <formula>NOT(ISERROR(SEARCH("ORSE",B635)))</formula>
    </cfRule>
    <cfRule type="containsText" dxfId="1408" priority="2868" operator="containsText" text="SP Obras">
      <formula>NOT(ISERROR(SEARCH("SP Obras",B635)))</formula>
    </cfRule>
  </conditionalFormatting>
  <conditionalFormatting sqref="B649:H649">
    <cfRule type="containsText" dxfId="1407" priority="2857" operator="containsText" text="Não cadastrado">
      <formula>NOT(ISERROR(SEARCH("Não cadastrado",B649)))</formula>
    </cfRule>
    <cfRule type="containsText" dxfId="1406" priority="2858" operator="containsText" text="SP Educação">
      <formula>NOT(ISERROR(SEARCH("SP Educação",B649)))</formula>
    </cfRule>
    <cfRule type="containsText" dxfId="1405" priority="2859" operator="containsText" text="ORSE">
      <formula>NOT(ISERROR(SEARCH("ORSE",B649)))</formula>
    </cfRule>
    <cfRule type="containsText" dxfId="1404" priority="2860" operator="containsText" text="SP Obras">
      <formula>NOT(ISERROR(SEARCH("SP Obras",B649)))</formula>
    </cfRule>
  </conditionalFormatting>
  <conditionalFormatting sqref="B663:H663">
    <cfRule type="containsText" dxfId="1403" priority="2849" operator="containsText" text="Não cadastrado">
      <formula>NOT(ISERROR(SEARCH("Não cadastrado",B663)))</formula>
    </cfRule>
    <cfRule type="containsText" dxfId="1402" priority="2850" operator="containsText" text="SP Educação">
      <formula>NOT(ISERROR(SEARCH("SP Educação",B663)))</formula>
    </cfRule>
    <cfRule type="containsText" dxfId="1401" priority="2851" operator="containsText" text="ORSE">
      <formula>NOT(ISERROR(SEARCH("ORSE",B663)))</formula>
    </cfRule>
    <cfRule type="containsText" dxfId="1400" priority="2852" operator="containsText" text="SP Obras">
      <formula>NOT(ISERROR(SEARCH("SP Obras",B663)))</formula>
    </cfRule>
  </conditionalFormatting>
  <conditionalFormatting sqref="B677:H677">
    <cfRule type="containsText" dxfId="1399" priority="2841" operator="containsText" text="Não cadastrado">
      <formula>NOT(ISERROR(SEARCH("Não cadastrado",B677)))</formula>
    </cfRule>
    <cfRule type="containsText" dxfId="1398" priority="2842" operator="containsText" text="SP Educação">
      <formula>NOT(ISERROR(SEARCH("SP Educação",B677)))</formula>
    </cfRule>
    <cfRule type="containsText" dxfId="1397" priority="2843" operator="containsText" text="ORSE">
      <formula>NOT(ISERROR(SEARCH("ORSE",B677)))</formula>
    </cfRule>
    <cfRule type="containsText" dxfId="1396" priority="2844" operator="containsText" text="SP Obras">
      <formula>NOT(ISERROR(SEARCH("SP Obras",B677)))</formula>
    </cfRule>
  </conditionalFormatting>
  <conditionalFormatting sqref="B696:H696">
    <cfRule type="containsText" dxfId="1395" priority="2833" operator="containsText" text="Não cadastrado">
      <formula>NOT(ISERROR(SEARCH("Não cadastrado",B696)))</formula>
    </cfRule>
    <cfRule type="containsText" dxfId="1394" priority="2834" operator="containsText" text="SP Educação">
      <formula>NOT(ISERROR(SEARCH("SP Educação",B696)))</formula>
    </cfRule>
    <cfRule type="containsText" dxfId="1393" priority="2835" operator="containsText" text="ORSE">
      <formula>NOT(ISERROR(SEARCH("ORSE",B696)))</formula>
    </cfRule>
    <cfRule type="containsText" dxfId="1392" priority="2836" operator="containsText" text="SP Obras">
      <formula>NOT(ISERROR(SEARCH("SP Obras",B696)))</formula>
    </cfRule>
  </conditionalFormatting>
  <conditionalFormatting sqref="B710:H710">
    <cfRule type="containsText" dxfId="1391" priority="2825" operator="containsText" text="Não cadastrado">
      <formula>NOT(ISERROR(SEARCH("Não cadastrado",B710)))</formula>
    </cfRule>
    <cfRule type="containsText" dxfId="1390" priority="2826" operator="containsText" text="SP Educação">
      <formula>NOT(ISERROR(SEARCH("SP Educação",B710)))</formula>
    </cfRule>
    <cfRule type="containsText" dxfId="1389" priority="2827" operator="containsText" text="ORSE">
      <formula>NOT(ISERROR(SEARCH("ORSE",B710)))</formula>
    </cfRule>
    <cfRule type="containsText" dxfId="1388" priority="2828" operator="containsText" text="SP Obras">
      <formula>NOT(ISERROR(SEARCH("SP Obras",B710)))</formula>
    </cfRule>
  </conditionalFormatting>
  <conditionalFormatting sqref="B731:H731">
    <cfRule type="containsText" dxfId="1387" priority="2817" operator="containsText" text="Não cadastrado">
      <formula>NOT(ISERROR(SEARCH("Não cadastrado",B731)))</formula>
    </cfRule>
    <cfRule type="containsText" dxfId="1386" priority="2818" operator="containsText" text="SP Educação">
      <formula>NOT(ISERROR(SEARCH("SP Educação",B731)))</formula>
    </cfRule>
    <cfRule type="containsText" dxfId="1385" priority="2819" operator="containsText" text="ORSE">
      <formula>NOT(ISERROR(SEARCH("ORSE",B731)))</formula>
    </cfRule>
    <cfRule type="containsText" dxfId="1384" priority="2820" operator="containsText" text="SP Obras">
      <formula>NOT(ISERROR(SEARCH("SP Obras",B731)))</formula>
    </cfRule>
  </conditionalFormatting>
  <conditionalFormatting sqref="B745:H745">
    <cfRule type="containsText" dxfId="1383" priority="2809" operator="containsText" text="Não cadastrado">
      <formula>NOT(ISERROR(SEARCH("Não cadastrado",B745)))</formula>
    </cfRule>
    <cfRule type="containsText" dxfId="1382" priority="2810" operator="containsText" text="SP Educação">
      <formula>NOT(ISERROR(SEARCH("SP Educação",B745)))</formula>
    </cfRule>
    <cfRule type="containsText" dxfId="1381" priority="2811" operator="containsText" text="ORSE">
      <formula>NOT(ISERROR(SEARCH("ORSE",B745)))</formula>
    </cfRule>
    <cfRule type="containsText" dxfId="1380" priority="2812" operator="containsText" text="SP Obras">
      <formula>NOT(ISERROR(SEARCH("SP Obras",B745)))</formula>
    </cfRule>
  </conditionalFormatting>
  <conditionalFormatting sqref="B759:H759">
    <cfRule type="containsText" dxfId="1379" priority="2801" operator="containsText" text="Não cadastrado">
      <formula>NOT(ISERROR(SEARCH("Não cadastrado",B759)))</formula>
    </cfRule>
    <cfRule type="containsText" dxfId="1378" priority="2802" operator="containsText" text="SP Educação">
      <formula>NOT(ISERROR(SEARCH("SP Educação",B759)))</formula>
    </cfRule>
    <cfRule type="containsText" dxfId="1377" priority="2803" operator="containsText" text="ORSE">
      <formula>NOT(ISERROR(SEARCH("ORSE",B759)))</formula>
    </cfRule>
    <cfRule type="containsText" dxfId="1376" priority="2804" operator="containsText" text="SP Obras">
      <formula>NOT(ISERROR(SEARCH("SP Obras",B759)))</formula>
    </cfRule>
  </conditionalFormatting>
  <conditionalFormatting sqref="B773:H773">
    <cfRule type="containsText" dxfId="1375" priority="2793" operator="containsText" text="Não cadastrado">
      <formula>NOT(ISERROR(SEARCH("Não cadastrado",B773)))</formula>
    </cfRule>
    <cfRule type="containsText" dxfId="1374" priority="2794" operator="containsText" text="SP Educação">
      <formula>NOT(ISERROR(SEARCH("SP Educação",B773)))</formula>
    </cfRule>
    <cfRule type="containsText" dxfId="1373" priority="2795" operator="containsText" text="ORSE">
      <formula>NOT(ISERROR(SEARCH("ORSE",B773)))</formula>
    </cfRule>
    <cfRule type="containsText" dxfId="1372" priority="2796" operator="containsText" text="SP Obras">
      <formula>NOT(ISERROR(SEARCH("SP Obras",B773)))</formula>
    </cfRule>
  </conditionalFormatting>
  <conditionalFormatting sqref="B788:H788">
    <cfRule type="containsText" dxfId="1371" priority="2785" operator="containsText" text="Não cadastrado">
      <formula>NOT(ISERROR(SEARCH("Não cadastrado",B788)))</formula>
    </cfRule>
    <cfRule type="containsText" dxfId="1370" priority="2786" operator="containsText" text="SP Educação">
      <formula>NOT(ISERROR(SEARCH("SP Educação",B788)))</formula>
    </cfRule>
    <cfRule type="containsText" dxfId="1369" priority="2787" operator="containsText" text="ORSE">
      <formula>NOT(ISERROR(SEARCH("ORSE",B788)))</formula>
    </cfRule>
    <cfRule type="containsText" dxfId="1368" priority="2788" operator="containsText" text="SP Obras">
      <formula>NOT(ISERROR(SEARCH("SP Obras",B788)))</formula>
    </cfRule>
  </conditionalFormatting>
  <conditionalFormatting sqref="B800:H800">
    <cfRule type="containsText" dxfId="1367" priority="2777" operator="containsText" text="Não cadastrado">
      <formula>NOT(ISERROR(SEARCH("Não cadastrado",B800)))</formula>
    </cfRule>
    <cfRule type="containsText" dxfId="1366" priority="2778" operator="containsText" text="SP Educação">
      <formula>NOT(ISERROR(SEARCH("SP Educação",B800)))</formula>
    </cfRule>
    <cfRule type="containsText" dxfId="1365" priority="2779" operator="containsText" text="ORSE">
      <formula>NOT(ISERROR(SEARCH("ORSE",B800)))</formula>
    </cfRule>
    <cfRule type="containsText" dxfId="1364" priority="2780" operator="containsText" text="SP Obras">
      <formula>NOT(ISERROR(SEARCH("SP Obras",B800)))</formula>
    </cfRule>
  </conditionalFormatting>
  <conditionalFormatting sqref="B813:H813">
    <cfRule type="containsText" dxfId="1363" priority="2769" operator="containsText" text="Não cadastrado">
      <formula>NOT(ISERROR(SEARCH("Não cadastrado",B813)))</formula>
    </cfRule>
    <cfRule type="containsText" dxfId="1362" priority="2770" operator="containsText" text="SP Educação">
      <formula>NOT(ISERROR(SEARCH("SP Educação",B813)))</formula>
    </cfRule>
    <cfRule type="containsText" dxfId="1361" priority="2771" operator="containsText" text="ORSE">
      <formula>NOT(ISERROR(SEARCH("ORSE",B813)))</formula>
    </cfRule>
    <cfRule type="containsText" dxfId="1360" priority="2772" operator="containsText" text="SP Obras">
      <formula>NOT(ISERROR(SEARCH("SP Obras",B813)))</formula>
    </cfRule>
  </conditionalFormatting>
  <conditionalFormatting sqref="B819:H819">
    <cfRule type="containsText" dxfId="1359" priority="2761" operator="containsText" text="Não cadastrado">
      <formula>NOT(ISERROR(SEARCH("Não cadastrado",B819)))</formula>
    </cfRule>
    <cfRule type="containsText" dxfId="1358" priority="2762" operator="containsText" text="SP Educação">
      <formula>NOT(ISERROR(SEARCH("SP Educação",B819)))</formula>
    </cfRule>
    <cfRule type="containsText" dxfId="1357" priority="2763" operator="containsText" text="ORSE">
      <formula>NOT(ISERROR(SEARCH("ORSE",B819)))</formula>
    </cfRule>
    <cfRule type="containsText" dxfId="1356" priority="2764" operator="containsText" text="SP Obras">
      <formula>NOT(ISERROR(SEARCH("SP Obras",B819)))</formula>
    </cfRule>
  </conditionalFormatting>
  <conditionalFormatting sqref="B833:H833">
    <cfRule type="containsText" dxfId="1355" priority="2753" operator="containsText" text="Não cadastrado">
      <formula>NOT(ISERROR(SEARCH("Não cadastrado",B833)))</formula>
    </cfRule>
    <cfRule type="containsText" dxfId="1354" priority="2754" operator="containsText" text="SP Educação">
      <formula>NOT(ISERROR(SEARCH("SP Educação",B833)))</formula>
    </cfRule>
    <cfRule type="containsText" dxfId="1353" priority="2755" operator="containsText" text="ORSE">
      <formula>NOT(ISERROR(SEARCH("ORSE",B833)))</formula>
    </cfRule>
    <cfRule type="containsText" dxfId="1352" priority="2756" operator="containsText" text="SP Obras">
      <formula>NOT(ISERROR(SEARCH("SP Obras",B833)))</formula>
    </cfRule>
  </conditionalFormatting>
  <conditionalFormatting sqref="B845:H845">
    <cfRule type="containsText" dxfId="1351" priority="2745" operator="containsText" text="Não cadastrado">
      <formula>NOT(ISERROR(SEARCH("Não cadastrado",B845)))</formula>
    </cfRule>
    <cfRule type="containsText" dxfId="1350" priority="2746" operator="containsText" text="SP Educação">
      <formula>NOT(ISERROR(SEARCH("SP Educação",B845)))</formula>
    </cfRule>
    <cfRule type="containsText" dxfId="1349" priority="2747" operator="containsText" text="ORSE">
      <formula>NOT(ISERROR(SEARCH("ORSE",B845)))</formula>
    </cfRule>
    <cfRule type="containsText" dxfId="1348" priority="2748" operator="containsText" text="SP Obras">
      <formula>NOT(ISERROR(SEARCH("SP Obras",B845)))</formula>
    </cfRule>
  </conditionalFormatting>
  <conditionalFormatting sqref="B858:H858">
    <cfRule type="containsText" dxfId="1347" priority="2737" operator="containsText" text="Não cadastrado">
      <formula>NOT(ISERROR(SEARCH("Não cadastrado",B858)))</formula>
    </cfRule>
    <cfRule type="containsText" dxfId="1346" priority="2738" operator="containsText" text="SP Educação">
      <formula>NOT(ISERROR(SEARCH("SP Educação",B858)))</formula>
    </cfRule>
    <cfRule type="containsText" dxfId="1345" priority="2739" operator="containsText" text="ORSE">
      <formula>NOT(ISERROR(SEARCH("ORSE",B858)))</formula>
    </cfRule>
    <cfRule type="containsText" dxfId="1344" priority="2740" operator="containsText" text="SP Obras">
      <formula>NOT(ISERROR(SEARCH("SP Obras",B858)))</formula>
    </cfRule>
  </conditionalFormatting>
  <conditionalFormatting sqref="B876:H876">
    <cfRule type="containsText" dxfId="1343" priority="2729" operator="containsText" text="Não cadastrado">
      <formula>NOT(ISERROR(SEARCH("Não cadastrado",B876)))</formula>
    </cfRule>
    <cfRule type="containsText" dxfId="1342" priority="2730" operator="containsText" text="SP Educação">
      <formula>NOT(ISERROR(SEARCH("SP Educação",B876)))</formula>
    </cfRule>
    <cfRule type="containsText" dxfId="1341" priority="2731" operator="containsText" text="ORSE">
      <formula>NOT(ISERROR(SEARCH("ORSE",B876)))</formula>
    </cfRule>
    <cfRule type="containsText" dxfId="1340" priority="2732" operator="containsText" text="SP Obras">
      <formula>NOT(ISERROR(SEARCH("SP Obras",B876)))</formula>
    </cfRule>
  </conditionalFormatting>
  <conditionalFormatting sqref="B891:H891">
    <cfRule type="containsText" dxfId="1339" priority="2721" operator="containsText" text="Não cadastrado">
      <formula>NOT(ISERROR(SEARCH("Não cadastrado",B891)))</formula>
    </cfRule>
    <cfRule type="containsText" dxfId="1338" priority="2722" operator="containsText" text="SP Educação">
      <formula>NOT(ISERROR(SEARCH("SP Educação",B891)))</formula>
    </cfRule>
    <cfRule type="containsText" dxfId="1337" priority="2723" operator="containsText" text="ORSE">
      <formula>NOT(ISERROR(SEARCH("ORSE",B891)))</formula>
    </cfRule>
    <cfRule type="containsText" dxfId="1336" priority="2724" operator="containsText" text="SP Obras">
      <formula>NOT(ISERROR(SEARCH("SP Obras",B891)))</formula>
    </cfRule>
  </conditionalFormatting>
  <conditionalFormatting sqref="B905:H905">
    <cfRule type="containsText" dxfId="1335" priority="2713" operator="containsText" text="Não cadastrado">
      <formula>NOT(ISERROR(SEARCH("Não cadastrado",B905)))</formula>
    </cfRule>
    <cfRule type="containsText" dxfId="1334" priority="2714" operator="containsText" text="SP Educação">
      <formula>NOT(ISERROR(SEARCH("SP Educação",B905)))</formula>
    </cfRule>
    <cfRule type="containsText" dxfId="1333" priority="2715" operator="containsText" text="ORSE">
      <formula>NOT(ISERROR(SEARCH("ORSE",B905)))</formula>
    </cfRule>
    <cfRule type="containsText" dxfId="1332" priority="2716" operator="containsText" text="SP Obras">
      <formula>NOT(ISERROR(SEARCH("SP Obras",B905)))</formula>
    </cfRule>
  </conditionalFormatting>
  <conditionalFormatting sqref="B919:H919">
    <cfRule type="containsText" dxfId="1331" priority="2705" operator="containsText" text="Não cadastrado">
      <formula>NOT(ISERROR(SEARCH("Não cadastrado",B919)))</formula>
    </cfRule>
    <cfRule type="containsText" dxfId="1330" priority="2706" operator="containsText" text="SP Educação">
      <formula>NOT(ISERROR(SEARCH("SP Educação",B919)))</formula>
    </cfRule>
    <cfRule type="containsText" dxfId="1329" priority="2707" operator="containsText" text="ORSE">
      <formula>NOT(ISERROR(SEARCH("ORSE",B919)))</formula>
    </cfRule>
    <cfRule type="containsText" dxfId="1328" priority="2708" operator="containsText" text="SP Obras">
      <formula>NOT(ISERROR(SEARCH("SP Obras",B919)))</formula>
    </cfRule>
  </conditionalFormatting>
  <conditionalFormatting sqref="B933:H933">
    <cfRule type="containsText" dxfId="1327" priority="2697" operator="containsText" text="Não cadastrado">
      <formula>NOT(ISERROR(SEARCH("Não cadastrado",B933)))</formula>
    </cfRule>
    <cfRule type="containsText" dxfId="1326" priority="2698" operator="containsText" text="SP Educação">
      <formula>NOT(ISERROR(SEARCH("SP Educação",B933)))</formula>
    </cfRule>
    <cfRule type="containsText" dxfId="1325" priority="2699" operator="containsText" text="ORSE">
      <formula>NOT(ISERROR(SEARCH("ORSE",B933)))</formula>
    </cfRule>
    <cfRule type="containsText" dxfId="1324" priority="2700" operator="containsText" text="SP Obras">
      <formula>NOT(ISERROR(SEARCH("SP Obras",B933)))</formula>
    </cfRule>
  </conditionalFormatting>
  <conditionalFormatting sqref="B947:H947">
    <cfRule type="containsText" dxfId="1323" priority="2689" operator="containsText" text="Não cadastrado">
      <formula>NOT(ISERROR(SEARCH("Não cadastrado",B947)))</formula>
    </cfRule>
    <cfRule type="containsText" dxfId="1322" priority="2690" operator="containsText" text="SP Educação">
      <formula>NOT(ISERROR(SEARCH("SP Educação",B947)))</formula>
    </cfRule>
    <cfRule type="containsText" dxfId="1321" priority="2691" operator="containsText" text="ORSE">
      <formula>NOT(ISERROR(SEARCH("ORSE",B947)))</formula>
    </cfRule>
    <cfRule type="containsText" dxfId="1320" priority="2692" operator="containsText" text="SP Obras">
      <formula>NOT(ISERROR(SEARCH("SP Obras",B947)))</formula>
    </cfRule>
  </conditionalFormatting>
  <conditionalFormatting sqref="B961:H961">
    <cfRule type="containsText" dxfId="1319" priority="2681" operator="containsText" text="Não cadastrado">
      <formula>NOT(ISERROR(SEARCH("Não cadastrado",B961)))</formula>
    </cfRule>
    <cfRule type="containsText" dxfId="1318" priority="2682" operator="containsText" text="SP Educação">
      <formula>NOT(ISERROR(SEARCH("SP Educação",B961)))</formula>
    </cfRule>
    <cfRule type="containsText" dxfId="1317" priority="2683" operator="containsText" text="ORSE">
      <formula>NOT(ISERROR(SEARCH("ORSE",B961)))</formula>
    </cfRule>
    <cfRule type="containsText" dxfId="1316" priority="2684" operator="containsText" text="SP Obras">
      <formula>NOT(ISERROR(SEARCH("SP Obras",B961)))</formula>
    </cfRule>
  </conditionalFormatting>
  <conditionalFormatting sqref="B975:H975">
    <cfRule type="containsText" dxfId="1315" priority="2673" operator="containsText" text="Não cadastrado">
      <formula>NOT(ISERROR(SEARCH("Não cadastrado",B975)))</formula>
    </cfRule>
    <cfRule type="containsText" dxfId="1314" priority="2674" operator="containsText" text="SP Educação">
      <formula>NOT(ISERROR(SEARCH("SP Educação",B975)))</formula>
    </cfRule>
    <cfRule type="containsText" dxfId="1313" priority="2675" operator="containsText" text="ORSE">
      <formula>NOT(ISERROR(SEARCH("ORSE",B975)))</formula>
    </cfRule>
    <cfRule type="containsText" dxfId="1312" priority="2676" operator="containsText" text="SP Obras">
      <formula>NOT(ISERROR(SEARCH("SP Obras",B975)))</formula>
    </cfRule>
  </conditionalFormatting>
  <conditionalFormatting sqref="B989:H989">
    <cfRule type="containsText" dxfId="1311" priority="2665" operator="containsText" text="Não cadastrado">
      <formula>NOT(ISERROR(SEARCH("Não cadastrado",B989)))</formula>
    </cfRule>
    <cfRule type="containsText" dxfId="1310" priority="2666" operator="containsText" text="SP Educação">
      <formula>NOT(ISERROR(SEARCH("SP Educação",B989)))</formula>
    </cfRule>
    <cfRule type="containsText" dxfId="1309" priority="2667" operator="containsText" text="ORSE">
      <formula>NOT(ISERROR(SEARCH("ORSE",B989)))</formula>
    </cfRule>
    <cfRule type="containsText" dxfId="1308" priority="2668" operator="containsText" text="SP Obras">
      <formula>NOT(ISERROR(SEARCH("SP Obras",B989)))</formula>
    </cfRule>
  </conditionalFormatting>
  <conditionalFormatting sqref="B1003:H1003">
    <cfRule type="containsText" dxfId="1307" priority="2657" operator="containsText" text="Não cadastrado">
      <formula>NOT(ISERROR(SEARCH("Não cadastrado",B1003)))</formula>
    </cfRule>
    <cfRule type="containsText" dxfId="1306" priority="2658" operator="containsText" text="SP Educação">
      <formula>NOT(ISERROR(SEARCH("SP Educação",B1003)))</formula>
    </cfRule>
    <cfRule type="containsText" dxfId="1305" priority="2659" operator="containsText" text="ORSE">
      <formula>NOT(ISERROR(SEARCH("ORSE",B1003)))</formula>
    </cfRule>
    <cfRule type="containsText" dxfId="1304" priority="2660" operator="containsText" text="SP Obras">
      <formula>NOT(ISERROR(SEARCH("SP Obras",B1003)))</formula>
    </cfRule>
  </conditionalFormatting>
  <conditionalFormatting sqref="B1017:H1017">
    <cfRule type="containsText" dxfId="1303" priority="2649" operator="containsText" text="Não cadastrado">
      <formula>NOT(ISERROR(SEARCH("Não cadastrado",B1017)))</formula>
    </cfRule>
    <cfRule type="containsText" dxfId="1302" priority="2650" operator="containsText" text="SP Educação">
      <formula>NOT(ISERROR(SEARCH("SP Educação",B1017)))</formula>
    </cfRule>
    <cfRule type="containsText" dxfId="1301" priority="2651" operator="containsText" text="ORSE">
      <formula>NOT(ISERROR(SEARCH("ORSE",B1017)))</formula>
    </cfRule>
    <cfRule type="containsText" dxfId="1300" priority="2652" operator="containsText" text="SP Obras">
      <formula>NOT(ISERROR(SEARCH("SP Obras",B1017)))</formula>
    </cfRule>
  </conditionalFormatting>
  <conditionalFormatting sqref="B1032:H1032">
    <cfRule type="containsText" dxfId="1299" priority="2641" operator="containsText" text="Não cadastrado">
      <formula>NOT(ISERROR(SEARCH("Não cadastrado",B1032)))</formula>
    </cfRule>
    <cfRule type="containsText" dxfId="1298" priority="2642" operator="containsText" text="SP Educação">
      <formula>NOT(ISERROR(SEARCH("SP Educação",B1032)))</formula>
    </cfRule>
    <cfRule type="containsText" dxfId="1297" priority="2643" operator="containsText" text="ORSE">
      <formula>NOT(ISERROR(SEARCH("ORSE",B1032)))</formula>
    </cfRule>
    <cfRule type="containsText" dxfId="1296" priority="2644" operator="containsText" text="SP Obras">
      <formula>NOT(ISERROR(SEARCH("SP Obras",B1032)))</formula>
    </cfRule>
  </conditionalFormatting>
  <conditionalFormatting sqref="B1042:H1042">
    <cfRule type="containsText" dxfId="1295" priority="2633" operator="containsText" text="Não cadastrado">
      <formula>NOT(ISERROR(SEARCH("Não cadastrado",B1042)))</formula>
    </cfRule>
    <cfRule type="containsText" dxfId="1294" priority="2634" operator="containsText" text="SP Educação">
      <formula>NOT(ISERROR(SEARCH("SP Educação",B1042)))</formula>
    </cfRule>
    <cfRule type="containsText" dxfId="1293" priority="2635" operator="containsText" text="ORSE">
      <formula>NOT(ISERROR(SEARCH("ORSE",B1042)))</formula>
    </cfRule>
    <cfRule type="containsText" dxfId="1292" priority="2636" operator="containsText" text="SP Obras">
      <formula>NOT(ISERROR(SEARCH("SP Obras",B1042)))</formula>
    </cfRule>
  </conditionalFormatting>
  <conditionalFormatting sqref="B1052:H1052">
    <cfRule type="containsText" dxfId="1291" priority="2625" operator="containsText" text="Não cadastrado">
      <formula>NOT(ISERROR(SEARCH("Não cadastrado",B1052)))</formula>
    </cfRule>
    <cfRule type="containsText" dxfId="1290" priority="2626" operator="containsText" text="SP Educação">
      <formula>NOT(ISERROR(SEARCH("SP Educação",B1052)))</formula>
    </cfRule>
    <cfRule type="containsText" dxfId="1289" priority="2627" operator="containsText" text="ORSE">
      <formula>NOT(ISERROR(SEARCH("ORSE",B1052)))</formula>
    </cfRule>
    <cfRule type="containsText" dxfId="1288" priority="2628" operator="containsText" text="SP Obras">
      <formula>NOT(ISERROR(SEARCH("SP Obras",B1052)))</formula>
    </cfRule>
  </conditionalFormatting>
  <conditionalFormatting sqref="B1062:H1062">
    <cfRule type="containsText" dxfId="1287" priority="2617" operator="containsText" text="Não cadastrado">
      <formula>NOT(ISERROR(SEARCH("Não cadastrado",B1062)))</formula>
    </cfRule>
    <cfRule type="containsText" dxfId="1286" priority="2618" operator="containsText" text="SP Educação">
      <formula>NOT(ISERROR(SEARCH("SP Educação",B1062)))</formula>
    </cfRule>
    <cfRule type="containsText" dxfId="1285" priority="2619" operator="containsText" text="ORSE">
      <formula>NOT(ISERROR(SEARCH("ORSE",B1062)))</formula>
    </cfRule>
    <cfRule type="containsText" dxfId="1284" priority="2620" operator="containsText" text="SP Obras">
      <formula>NOT(ISERROR(SEARCH("SP Obras",B1062)))</formula>
    </cfRule>
  </conditionalFormatting>
  <conditionalFormatting sqref="B1072:H1072">
    <cfRule type="containsText" dxfId="1283" priority="2609" operator="containsText" text="Não cadastrado">
      <formula>NOT(ISERROR(SEARCH("Não cadastrado",B1072)))</formula>
    </cfRule>
    <cfRule type="containsText" dxfId="1282" priority="2610" operator="containsText" text="SP Educação">
      <formula>NOT(ISERROR(SEARCH("SP Educação",B1072)))</formula>
    </cfRule>
    <cfRule type="containsText" dxfId="1281" priority="2611" operator="containsText" text="ORSE">
      <formula>NOT(ISERROR(SEARCH("ORSE",B1072)))</formula>
    </cfRule>
    <cfRule type="containsText" dxfId="1280" priority="2612" operator="containsText" text="SP Obras">
      <formula>NOT(ISERROR(SEARCH("SP Obras",B1072)))</formula>
    </cfRule>
  </conditionalFormatting>
  <conditionalFormatting sqref="B1082:H1082">
    <cfRule type="containsText" dxfId="1279" priority="2601" operator="containsText" text="Não cadastrado">
      <formula>NOT(ISERROR(SEARCH("Não cadastrado",B1082)))</formula>
    </cfRule>
    <cfRule type="containsText" dxfId="1278" priority="2602" operator="containsText" text="SP Educação">
      <formula>NOT(ISERROR(SEARCH("SP Educação",B1082)))</formula>
    </cfRule>
    <cfRule type="containsText" dxfId="1277" priority="2603" operator="containsText" text="ORSE">
      <formula>NOT(ISERROR(SEARCH("ORSE",B1082)))</formula>
    </cfRule>
    <cfRule type="containsText" dxfId="1276" priority="2604" operator="containsText" text="SP Obras">
      <formula>NOT(ISERROR(SEARCH("SP Obras",B1082)))</formula>
    </cfRule>
  </conditionalFormatting>
  <conditionalFormatting sqref="B1091:H1091">
    <cfRule type="containsText" dxfId="1275" priority="2585" operator="containsText" text="Não cadastrado">
      <formula>NOT(ISERROR(SEARCH("Não cadastrado",B1091)))</formula>
    </cfRule>
    <cfRule type="containsText" dxfId="1274" priority="2586" operator="containsText" text="SP Educação">
      <formula>NOT(ISERROR(SEARCH("SP Educação",B1091)))</formula>
    </cfRule>
    <cfRule type="containsText" dxfId="1273" priority="2587" operator="containsText" text="ORSE">
      <formula>NOT(ISERROR(SEARCH("ORSE",B1091)))</formula>
    </cfRule>
    <cfRule type="containsText" dxfId="1272" priority="2588" operator="containsText" text="SP Obras">
      <formula>NOT(ISERROR(SEARCH("SP Obras",B1091)))</formula>
    </cfRule>
  </conditionalFormatting>
  <conditionalFormatting sqref="B1101:H1101">
    <cfRule type="containsText" dxfId="1271" priority="2577" operator="containsText" text="Não cadastrado">
      <formula>NOT(ISERROR(SEARCH("Não cadastrado",B1101)))</formula>
    </cfRule>
    <cfRule type="containsText" dxfId="1270" priority="2578" operator="containsText" text="SP Educação">
      <formula>NOT(ISERROR(SEARCH("SP Educação",B1101)))</formula>
    </cfRule>
    <cfRule type="containsText" dxfId="1269" priority="2579" operator="containsText" text="ORSE">
      <formula>NOT(ISERROR(SEARCH("ORSE",B1101)))</formula>
    </cfRule>
    <cfRule type="containsText" dxfId="1268" priority="2580" operator="containsText" text="SP Obras">
      <formula>NOT(ISERROR(SEARCH("SP Obras",B1101)))</formula>
    </cfRule>
  </conditionalFormatting>
  <conditionalFormatting sqref="B1108:H1108">
    <cfRule type="containsText" dxfId="1267" priority="2569" operator="containsText" text="Não cadastrado">
      <formula>NOT(ISERROR(SEARCH("Não cadastrado",B1108)))</formula>
    </cfRule>
    <cfRule type="containsText" dxfId="1266" priority="2570" operator="containsText" text="SP Educação">
      <formula>NOT(ISERROR(SEARCH("SP Educação",B1108)))</formula>
    </cfRule>
    <cfRule type="containsText" dxfId="1265" priority="2571" operator="containsText" text="ORSE">
      <formula>NOT(ISERROR(SEARCH("ORSE",B1108)))</formula>
    </cfRule>
    <cfRule type="containsText" dxfId="1264" priority="2572" operator="containsText" text="SP Obras">
      <formula>NOT(ISERROR(SEARCH("SP Obras",B1108)))</formula>
    </cfRule>
  </conditionalFormatting>
  <conditionalFormatting sqref="B1119:H1119">
    <cfRule type="containsText" dxfId="1263" priority="2561" operator="containsText" text="Não cadastrado">
      <formula>NOT(ISERROR(SEARCH("Não cadastrado",B1119)))</formula>
    </cfRule>
    <cfRule type="containsText" dxfId="1262" priority="2562" operator="containsText" text="SP Educação">
      <formula>NOT(ISERROR(SEARCH("SP Educação",B1119)))</formula>
    </cfRule>
    <cfRule type="containsText" dxfId="1261" priority="2563" operator="containsText" text="ORSE">
      <formula>NOT(ISERROR(SEARCH("ORSE",B1119)))</formula>
    </cfRule>
    <cfRule type="containsText" dxfId="1260" priority="2564" operator="containsText" text="SP Obras">
      <formula>NOT(ISERROR(SEARCH("SP Obras",B1119)))</formula>
    </cfRule>
  </conditionalFormatting>
  <conditionalFormatting sqref="B1129:H1129">
    <cfRule type="containsText" dxfId="1259" priority="2553" operator="containsText" text="Não cadastrado">
      <formula>NOT(ISERROR(SEARCH("Não cadastrado",B1129)))</formula>
    </cfRule>
    <cfRule type="containsText" dxfId="1258" priority="2554" operator="containsText" text="SP Educação">
      <formula>NOT(ISERROR(SEARCH("SP Educação",B1129)))</formula>
    </cfRule>
    <cfRule type="containsText" dxfId="1257" priority="2555" operator="containsText" text="ORSE">
      <formula>NOT(ISERROR(SEARCH("ORSE",B1129)))</formula>
    </cfRule>
    <cfRule type="containsText" dxfId="1256" priority="2556" operator="containsText" text="SP Obras">
      <formula>NOT(ISERROR(SEARCH("SP Obras",B1129)))</formula>
    </cfRule>
  </conditionalFormatting>
  <conditionalFormatting sqref="B1150:H1150">
    <cfRule type="containsText" dxfId="1255" priority="2545" operator="containsText" text="Não cadastrado">
      <formula>NOT(ISERROR(SEARCH("Não cadastrado",B1150)))</formula>
    </cfRule>
    <cfRule type="containsText" dxfId="1254" priority="2546" operator="containsText" text="SP Educação">
      <formula>NOT(ISERROR(SEARCH("SP Educação",B1150)))</formula>
    </cfRule>
    <cfRule type="containsText" dxfId="1253" priority="2547" operator="containsText" text="ORSE">
      <formula>NOT(ISERROR(SEARCH("ORSE",B1150)))</formula>
    </cfRule>
    <cfRule type="containsText" dxfId="1252" priority="2548" operator="containsText" text="SP Obras">
      <formula>NOT(ISERROR(SEARCH("SP Obras",B1150)))</formula>
    </cfRule>
  </conditionalFormatting>
  <conditionalFormatting sqref="B1164:H1164">
    <cfRule type="containsText" dxfId="1251" priority="2537" operator="containsText" text="Não cadastrado">
      <formula>NOT(ISERROR(SEARCH("Não cadastrado",B1164)))</formula>
    </cfRule>
    <cfRule type="containsText" dxfId="1250" priority="2538" operator="containsText" text="SP Educação">
      <formula>NOT(ISERROR(SEARCH("SP Educação",B1164)))</formula>
    </cfRule>
    <cfRule type="containsText" dxfId="1249" priority="2539" operator="containsText" text="ORSE">
      <formula>NOT(ISERROR(SEARCH("ORSE",B1164)))</formula>
    </cfRule>
    <cfRule type="containsText" dxfId="1248" priority="2540" operator="containsText" text="SP Obras">
      <formula>NOT(ISERROR(SEARCH("SP Obras",B1164)))</formula>
    </cfRule>
  </conditionalFormatting>
  <conditionalFormatting sqref="B1174:H1174">
    <cfRule type="containsText" dxfId="1247" priority="2529" operator="containsText" text="Não cadastrado">
      <formula>NOT(ISERROR(SEARCH("Não cadastrado",B1174)))</formula>
    </cfRule>
    <cfRule type="containsText" dxfId="1246" priority="2530" operator="containsText" text="SP Educação">
      <formula>NOT(ISERROR(SEARCH("SP Educação",B1174)))</formula>
    </cfRule>
    <cfRule type="containsText" dxfId="1245" priority="2531" operator="containsText" text="ORSE">
      <formula>NOT(ISERROR(SEARCH("ORSE",B1174)))</formula>
    </cfRule>
    <cfRule type="containsText" dxfId="1244" priority="2532" operator="containsText" text="SP Obras">
      <formula>NOT(ISERROR(SEARCH("SP Obras",B1174)))</formula>
    </cfRule>
  </conditionalFormatting>
  <conditionalFormatting sqref="B1185:H1185">
    <cfRule type="containsText" dxfId="1243" priority="2521" operator="containsText" text="Não cadastrado">
      <formula>NOT(ISERROR(SEARCH("Não cadastrado",B1185)))</formula>
    </cfRule>
    <cfRule type="containsText" dxfId="1242" priority="2522" operator="containsText" text="SP Educação">
      <formula>NOT(ISERROR(SEARCH("SP Educação",B1185)))</formula>
    </cfRule>
    <cfRule type="containsText" dxfId="1241" priority="2523" operator="containsText" text="ORSE">
      <formula>NOT(ISERROR(SEARCH("ORSE",B1185)))</formula>
    </cfRule>
    <cfRule type="containsText" dxfId="1240" priority="2524" operator="containsText" text="SP Obras">
      <formula>NOT(ISERROR(SEARCH("SP Obras",B1185)))</formula>
    </cfRule>
  </conditionalFormatting>
  <conditionalFormatting sqref="B1192:H1192">
    <cfRule type="containsText" dxfId="1239" priority="2513" operator="containsText" text="Não cadastrado">
      <formula>NOT(ISERROR(SEARCH("Não cadastrado",B1192)))</formula>
    </cfRule>
    <cfRule type="containsText" dxfId="1238" priority="2514" operator="containsText" text="SP Educação">
      <formula>NOT(ISERROR(SEARCH("SP Educação",B1192)))</formula>
    </cfRule>
    <cfRule type="containsText" dxfId="1237" priority="2515" operator="containsText" text="ORSE">
      <formula>NOT(ISERROR(SEARCH("ORSE",B1192)))</formula>
    </cfRule>
    <cfRule type="containsText" dxfId="1236" priority="2516" operator="containsText" text="SP Obras">
      <formula>NOT(ISERROR(SEARCH("SP Obras",B1192)))</formula>
    </cfRule>
  </conditionalFormatting>
  <conditionalFormatting sqref="B1203:H1203">
    <cfRule type="containsText" dxfId="1235" priority="2505" operator="containsText" text="Não cadastrado">
      <formula>NOT(ISERROR(SEARCH("Não cadastrado",B1203)))</formula>
    </cfRule>
    <cfRule type="containsText" dxfId="1234" priority="2506" operator="containsText" text="SP Educação">
      <formula>NOT(ISERROR(SEARCH("SP Educação",B1203)))</formula>
    </cfRule>
    <cfRule type="containsText" dxfId="1233" priority="2507" operator="containsText" text="ORSE">
      <formula>NOT(ISERROR(SEARCH("ORSE",B1203)))</formula>
    </cfRule>
    <cfRule type="containsText" dxfId="1232" priority="2508" operator="containsText" text="SP Obras">
      <formula>NOT(ISERROR(SEARCH("SP Obras",B1203)))</formula>
    </cfRule>
  </conditionalFormatting>
  <conditionalFormatting sqref="B1213:H1213">
    <cfRule type="containsText" dxfId="1231" priority="2497" operator="containsText" text="Não cadastrado">
      <formula>NOT(ISERROR(SEARCH("Não cadastrado",B1213)))</formula>
    </cfRule>
    <cfRule type="containsText" dxfId="1230" priority="2498" operator="containsText" text="SP Educação">
      <formula>NOT(ISERROR(SEARCH("SP Educação",B1213)))</formula>
    </cfRule>
    <cfRule type="containsText" dxfId="1229" priority="2499" operator="containsText" text="ORSE">
      <formula>NOT(ISERROR(SEARCH("ORSE",B1213)))</formula>
    </cfRule>
    <cfRule type="containsText" dxfId="1228" priority="2500" operator="containsText" text="SP Obras">
      <formula>NOT(ISERROR(SEARCH("SP Obras",B1213)))</formula>
    </cfRule>
  </conditionalFormatting>
  <conditionalFormatting sqref="B1233:H1233">
    <cfRule type="containsText" dxfId="1227" priority="2489" operator="containsText" text="Não cadastrado">
      <formula>NOT(ISERROR(SEARCH("Não cadastrado",B1233)))</formula>
    </cfRule>
    <cfRule type="containsText" dxfId="1226" priority="2490" operator="containsText" text="SP Educação">
      <formula>NOT(ISERROR(SEARCH("SP Educação",B1233)))</formula>
    </cfRule>
    <cfRule type="containsText" dxfId="1225" priority="2491" operator="containsText" text="ORSE">
      <formula>NOT(ISERROR(SEARCH("ORSE",B1233)))</formula>
    </cfRule>
    <cfRule type="containsText" dxfId="1224" priority="2492" operator="containsText" text="SP Obras">
      <formula>NOT(ISERROR(SEARCH("SP Obras",B1233)))</formula>
    </cfRule>
  </conditionalFormatting>
  <conditionalFormatting sqref="B1247:H1247">
    <cfRule type="containsText" dxfId="1223" priority="2481" operator="containsText" text="Não cadastrado">
      <formula>NOT(ISERROR(SEARCH("Não cadastrado",B1247)))</formula>
    </cfRule>
    <cfRule type="containsText" dxfId="1222" priority="2482" operator="containsText" text="SP Educação">
      <formula>NOT(ISERROR(SEARCH("SP Educação",B1247)))</formula>
    </cfRule>
    <cfRule type="containsText" dxfId="1221" priority="2483" operator="containsText" text="ORSE">
      <formula>NOT(ISERROR(SEARCH("ORSE",B1247)))</formula>
    </cfRule>
    <cfRule type="containsText" dxfId="1220" priority="2484" operator="containsText" text="SP Obras">
      <formula>NOT(ISERROR(SEARCH("SP Obras",B1247)))</formula>
    </cfRule>
  </conditionalFormatting>
  <conditionalFormatting sqref="B1257:H1257">
    <cfRule type="containsText" dxfId="1219" priority="2473" operator="containsText" text="Não cadastrado">
      <formula>NOT(ISERROR(SEARCH("Não cadastrado",B1257)))</formula>
    </cfRule>
    <cfRule type="containsText" dxfId="1218" priority="2474" operator="containsText" text="SP Educação">
      <formula>NOT(ISERROR(SEARCH("SP Educação",B1257)))</formula>
    </cfRule>
    <cfRule type="containsText" dxfId="1217" priority="2475" operator="containsText" text="ORSE">
      <formula>NOT(ISERROR(SEARCH("ORSE",B1257)))</formula>
    </cfRule>
    <cfRule type="containsText" dxfId="1216" priority="2476" operator="containsText" text="SP Obras">
      <formula>NOT(ISERROR(SEARCH("SP Obras",B1257)))</formula>
    </cfRule>
  </conditionalFormatting>
  <conditionalFormatting sqref="B1268:H1268">
    <cfRule type="containsText" dxfId="1215" priority="2465" operator="containsText" text="Não cadastrado">
      <formula>NOT(ISERROR(SEARCH("Não cadastrado",B1268)))</formula>
    </cfRule>
    <cfRule type="containsText" dxfId="1214" priority="2466" operator="containsText" text="SP Educação">
      <formula>NOT(ISERROR(SEARCH("SP Educação",B1268)))</formula>
    </cfRule>
    <cfRule type="containsText" dxfId="1213" priority="2467" operator="containsText" text="ORSE">
      <formula>NOT(ISERROR(SEARCH("ORSE",B1268)))</formula>
    </cfRule>
    <cfRule type="containsText" dxfId="1212" priority="2468" operator="containsText" text="SP Obras">
      <formula>NOT(ISERROR(SEARCH("SP Obras",B1268)))</formula>
    </cfRule>
  </conditionalFormatting>
  <conditionalFormatting sqref="B1282:H1282">
    <cfRule type="containsText" dxfId="1211" priority="2457" operator="containsText" text="Não cadastrado">
      <formula>NOT(ISERROR(SEARCH("Não cadastrado",B1282)))</formula>
    </cfRule>
    <cfRule type="containsText" dxfId="1210" priority="2458" operator="containsText" text="SP Educação">
      <formula>NOT(ISERROR(SEARCH("SP Educação",B1282)))</formula>
    </cfRule>
    <cfRule type="containsText" dxfId="1209" priority="2459" operator="containsText" text="ORSE">
      <formula>NOT(ISERROR(SEARCH("ORSE",B1282)))</formula>
    </cfRule>
    <cfRule type="containsText" dxfId="1208" priority="2460" operator="containsText" text="SP Obras">
      <formula>NOT(ISERROR(SEARCH("SP Obras",B1282)))</formula>
    </cfRule>
  </conditionalFormatting>
  <conditionalFormatting sqref="B1296:H1296">
    <cfRule type="containsText" dxfId="1207" priority="2449" operator="containsText" text="Não cadastrado">
      <formula>NOT(ISERROR(SEARCH("Não cadastrado",B1296)))</formula>
    </cfRule>
    <cfRule type="containsText" dxfId="1206" priority="2450" operator="containsText" text="SP Educação">
      <formula>NOT(ISERROR(SEARCH("SP Educação",B1296)))</formula>
    </cfRule>
    <cfRule type="containsText" dxfId="1205" priority="2451" operator="containsText" text="ORSE">
      <formula>NOT(ISERROR(SEARCH("ORSE",B1296)))</formula>
    </cfRule>
    <cfRule type="containsText" dxfId="1204" priority="2452" operator="containsText" text="SP Obras">
      <formula>NOT(ISERROR(SEARCH("SP Obras",B1296)))</formula>
    </cfRule>
  </conditionalFormatting>
  <conditionalFormatting sqref="B1310:H1310">
    <cfRule type="containsText" dxfId="1203" priority="2441" operator="containsText" text="Não cadastrado">
      <formula>NOT(ISERROR(SEARCH("Não cadastrado",B1310)))</formula>
    </cfRule>
    <cfRule type="containsText" dxfId="1202" priority="2442" operator="containsText" text="SP Educação">
      <formula>NOT(ISERROR(SEARCH("SP Educação",B1310)))</formula>
    </cfRule>
    <cfRule type="containsText" dxfId="1201" priority="2443" operator="containsText" text="ORSE">
      <formula>NOT(ISERROR(SEARCH("ORSE",B1310)))</formula>
    </cfRule>
    <cfRule type="containsText" dxfId="1200" priority="2444" operator="containsText" text="SP Obras">
      <formula>NOT(ISERROR(SEARCH("SP Obras",B1310)))</formula>
    </cfRule>
  </conditionalFormatting>
  <conditionalFormatting sqref="B1324:H1324">
    <cfRule type="containsText" dxfId="1199" priority="2433" operator="containsText" text="Não cadastrado">
      <formula>NOT(ISERROR(SEARCH("Não cadastrado",B1324)))</formula>
    </cfRule>
    <cfRule type="containsText" dxfId="1198" priority="2434" operator="containsText" text="SP Educação">
      <formula>NOT(ISERROR(SEARCH("SP Educação",B1324)))</formula>
    </cfRule>
    <cfRule type="containsText" dxfId="1197" priority="2435" operator="containsText" text="ORSE">
      <formula>NOT(ISERROR(SEARCH("ORSE",B1324)))</formula>
    </cfRule>
    <cfRule type="containsText" dxfId="1196" priority="2436" operator="containsText" text="SP Obras">
      <formula>NOT(ISERROR(SEARCH("SP Obras",B1324)))</formula>
    </cfRule>
  </conditionalFormatting>
  <conditionalFormatting sqref="B1343:H1343">
    <cfRule type="containsText" dxfId="1195" priority="2425" operator="containsText" text="Não cadastrado">
      <formula>NOT(ISERROR(SEARCH("Não cadastrado",B1343)))</formula>
    </cfRule>
    <cfRule type="containsText" dxfId="1194" priority="2426" operator="containsText" text="SP Educação">
      <formula>NOT(ISERROR(SEARCH("SP Educação",B1343)))</formula>
    </cfRule>
    <cfRule type="containsText" dxfId="1193" priority="2427" operator="containsText" text="ORSE">
      <formula>NOT(ISERROR(SEARCH("ORSE",B1343)))</formula>
    </cfRule>
    <cfRule type="containsText" dxfId="1192" priority="2428" operator="containsText" text="SP Obras">
      <formula>NOT(ISERROR(SEARCH("SP Obras",B1343)))</formula>
    </cfRule>
  </conditionalFormatting>
  <conditionalFormatting sqref="B1357:H1357">
    <cfRule type="containsText" dxfId="1191" priority="2417" operator="containsText" text="Não cadastrado">
      <formula>NOT(ISERROR(SEARCH("Não cadastrado",B1357)))</formula>
    </cfRule>
    <cfRule type="containsText" dxfId="1190" priority="2418" operator="containsText" text="SP Educação">
      <formula>NOT(ISERROR(SEARCH("SP Educação",B1357)))</formula>
    </cfRule>
    <cfRule type="containsText" dxfId="1189" priority="2419" operator="containsText" text="ORSE">
      <formula>NOT(ISERROR(SEARCH("ORSE",B1357)))</formula>
    </cfRule>
    <cfRule type="containsText" dxfId="1188" priority="2420" operator="containsText" text="SP Obras">
      <formula>NOT(ISERROR(SEARCH("SP Obras",B1357)))</formula>
    </cfRule>
  </conditionalFormatting>
  <conditionalFormatting sqref="B1378:H1378">
    <cfRule type="containsText" dxfId="1187" priority="2409" operator="containsText" text="Não cadastrado">
      <formula>NOT(ISERROR(SEARCH("Não cadastrado",B1378)))</formula>
    </cfRule>
    <cfRule type="containsText" dxfId="1186" priority="2410" operator="containsText" text="SP Educação">
      <formula>NOT(ISERROR(SEARCH("SP Educação",B1378)))</formula>
    </cfRule>
    <cfRule type="containsText" dxfId="1185" priority="2411" operator="containsText" text="ORSE">
      <formula>NOT(ISERROR(SEARCH("ORSE",B1378)))</formula>
    </cfRule>
    <cfRule type="containsText" dxfId="1184" priority="2412" operator="containsText" text="SP Obras">
      <formula>NOT(ISERROR(SEARCH("SP Obras",B1378)))</formula>
    </cfRule>
  </conditionalFormatting>
  <conditionalFormatting sqref="B1392:H1392">
    <cfRule type="containsText" dxfId="1183" priority="2401" operator="containsText" text="Não cadastrado">
      <formula>NOT(ISERROR(SEARCH("Não cadastrado",B1392)))</formula>
    </cfRule>
    <cfRule type="containsText" dxfId="1182" priority="2402" operator="containsText" text="SP Educação">
      <formula>NOT(ISERROR(SEARCH("SP Educação",B1392)))</formula>
    </cfRule>
    <cfRule type="containsText" dxfId="1181" priority="2403" operator="containsText" text="ORSE">
      <formula>NOT(ISERROR(SEARCH("ORSE",B1392)))</formula>
    </cfRule>
    <cfRule type="containsText" dxfId="1180" priority="2404" operator="containsText" text="SP Obras">
      <formula>NOT(ISERROR(SEARCH("SP Obras",B1392)))</formula>
    </cfRule>
  </conditionalFormatting>
  <conditionalFormatting sqref="B1406:H1406">
    <cfRule type="containsText" dxfId="1179" priority="2393" operator="containsText" text="Não cadastrado">
      <formula>NOT(ISERROR(SEARCH("Não cadastrado",B1406)))</formula>
    </cfRule>
    <cfRule type="containsText" dxfId="1178" priority="2394" operator="containsText" text="SP Educação">
      <formula>NOT(ISERROR(SEARCH("SP Educação",B1406)))</formula>
    </cfRule>
    <cfRule type="containsText" dxfId="1177" priority="2395" operator="containsText" text="ORSE">
      <formula>NOT(ISERROR(SEARCH("ORSE",B1406)))</formula>
    </cfRule>
    <cfRule type="containsText" dxfId="1176" priority="2396" operator="containsText" text="SP Obras">
      <formula>NOT(ISERROR(SEARCH("SP Obras",B1406)))</formula>
    </cfRule>
  </conditionalFormatting>
  <conditionalFormatting sqref="B1420:H1420">
    <cfRule type="containsText" dxfId="1175" priority="2385" operator="containsText" text="Não cadastrado">
      <formula>NOT(ISERROR(SEARCH("Não cadastrado",B1420)))</formula>
    </cfRule>
    <cfRule type="containsText" dxfId="1174" priority="2386" operator="containsText" text="SP Educação">
      <formula>NOT(ISERROR(SEARCH("SP Educação",B1420)))</formula>
    </cfRule>
    <cfRule type="containsText" dxfId="1173" priority="2387" operator="containsText" text="ORSE">
      <formula>NOT(ISERROR(SEARCH("ORSE",B1420)))</formula>
    </cfRule>
    <cfRule type="containsText" dxfId="1172" priority="2388" operator="containsText" text="SP Obras">
      <formula>NOT(ISERROR(SEARCH("SP Obras",B1420)))</formula>
    </cfRule>
  </conditionalFormatting>
  <conditionalFormatting sqref="B1434:H1434">
    <cfRule type="containsText" dxfId="1171" priority="2377" operator="containsText" text="Não cadastrado">
      <formula>NOT(ISERROR(SEARCH("Não cadastrado",B1434)))</formula>
    </cfRule>
    <cfRule type="containsText" dxfId="1170" priority="2378" operator="containsText" text="SP Educação">
      <formula>NOT(ISERROR(SEARCH("SP Educação",B1434)))</formula>
    </cfRule>
    <cfRule type="containsText" dxfId="1169" priority="2379" operator="containsText" text="ORSE">
      <formula>NOT(ISERROR(SEARCH("ORSE",B1434)))</formula>
    </cfRule>
    <cfRule type="containsText" dxfId="1168" priority="2380" operator="containsText" text="SP Obras">
      <formula>NOT(ISERROR(SEARCH("SP Obras",B1434)))</formula>
    </cfRule>
  </conditionalFormatting>
  <conditionalFormatting sqref="B1448:H1448">
    <cfRule type="containsText" dxfId="1167" priority="2369" operator="containsText" text="Não cadastrado">
      <formula>NOT(ISERROR(SEARCH("Não cadastrado",B1448)))</formula>
    </cfRule>
    <cfRule type="containsText" dxfId="1166" priority="2370" operator="containsText" text="SP Educação">
      <formula>NOT(ISERROR(SEARCH("SP Educação",B1448)))</formula>
    </cfRule>
    <cfRule type="containsText" dxfId="1165" priority="2371" operator="containsText" text="ORSE">
      <formula>NOT(ISERROR(SEARCH("ORSE",B1448)))</formula>
    </cfRule>
    <cfRule type="containsText" dxfId="1164" priority="2372" operator="containsText" text="SP Obras">
      <formula>NOT(ISERROR(SEARCH("SP Obras",B1448)))</formula>
    </cfRule>
  </conditionalFormatting>
  <conditionalFormatting sqref="B1462:H1462">
    <cfRule type="containsText" dxfId="1163" priority="2361" operator="containsText" text="Não cadastrado">
      <formula>NOT(ISERROR(SEARCH("Não cadastrado",B1462)))</formula>
    </cfRule>
    <cfRule type="containsText" dxfId="1162" priority="2362" operator="containsText" text="SP Educação">
      <formula>NOT(ISERROR(SEARCH("SP Educação",B1462)))</formula>
    </cfRule>
    <cfRule type="containsText" dxfId="1161" priority="2363" operator="containsText" text="ORSE">
      <formula>NOT(ISERROR(SEARCH("ORSE",B1462)))</formula>
    </cfRule>
    <cfRule type="containsText" dxfId="1160" priority="2364" operator="containsText" text="SP Obras">
      <formula>NOT(ISERROR(SEARCH("SP Obras",B1462)))</formula>
    </cfRule>
  </conditionalFormatting>
  <conditionalFormatting sqref="B1477:H1477">
    <cfRule type="containsText" dxfId="1159" priority="2353" operator="containsText" text="Não cadastrado">
      <formula>NOT(ISERROR(SEARCH("Não cadastrado",B1477)))</formula>
    </cfRule>
    <cfRule type="containsText" dxfId="1158" priority="2354" operator="containsText" text="SP Educação">
      <formula>NOT(ISERROR(SEARCH("SP Educação",B1477)))</formula>
    </cfRule>
    <cfRule type="containsText" dxfId="1157" priority="2355" operator="containsText" text="ORSE">
      <formula>NOT(ISERROR(SEARCH("ORSE",B1477)))</formula>
    </cfRule>
    <cfRule type="containsText" dxfId="1156" priority="2356" operator="containsText" text="SP Obras">
      <formula>NOT(ISERROR(SEARCH("SP Obras",B1477)))</formula>
    </cfRule>
  </conditionalFormatting>
  <conditionalFormatting sqref="B1492:H1492">
    <cfRule type="containsText" dxfId="1155" priority="2345" operator="containsText" text="Não cadastrado">
      <formula>NOT(ISERROR(SEARCH("Não cadastrado",B1492)))</formula>
    </cfRule>
    <cfRule type="containsText" dxfId="1154" priority="2346" operator="containsText" text="SP Educação">
      <formula>NOT(ISERROR(SEARCH("SP Educação",B1492)))</formula>
    </cfRule>
    <cfRule type="containsText" dxfId="1153" priority="2347" operator="containsText" text="ORSE">
      <formula>NOT(ISERROR(SEARCH("ORSE",B1492)))</formula>
    </cfRule>
    <cfRule type="containsText" dxfId="1152" priority="2348" operator="containsText" text="SP Obras">
      <formula>NOT(ISERROR(SEARCH("SP Obras",B1492)))</formula>
    </cfRule>
  </conditionalFormatting>
  <conditionalFormatting sqref="B1502:H1502">
    <cfRule type="containsText" dxfId="1151" priority="2337" operator="containsText" text="Não cadastrado">
      <formula>NOT(ISERROR(SEARCH("Não cadastrado",B1502)))</formula>
    </cfRule>
    <cfRule type="containsText" dxfId="1150" priority="2338" operator="containsText" text="SP Educação">
      <formula>NOT(ISERROR(SEARCH("SP Educação",B1502)))</formula>
    </cfRule>
    <cfRule type="containsText" dxfId="1149" priority="2339" operator="containsText" text="ORSE">
      <formula>NOT(ISERROR(SEARCH("ORSE",B1502)))</formula>
    </cfRule>
    <cfRule type="containsText" dxfId="1148" priority="2340" operator="containsText" text="SP Obras">
      <formula>NOT(ISERROR(SEARCH("SP Obras",B1502)))</formula>
    </cfRule>
  </conditionalFormatting>
  <conditionalFormatting sqref="B1512:H1512">
    <cfRule type="containsText" dxfId="1147" priority="2329" operator="containsText" text="Não cadastrado">
      <formula>NOT(ISERROR(SEARCH("Não cadastrado",B1512)))</formula>
    </cfRule>
    <cfRule type="containsText" dxfId="1146" priority="2330" operator="containsText" text="SP Educação">
      <formula>NOT(ISERROR(SEARCH("SP Educação",B1512)))</formula>
    </cfRule>
    <cfRule type="containsText" dxfId="1145" priority="2331" operator="containsText" text="ORSE">
      <formula>NOT(ISERROR(SEARCH("ORSE",B1512)))</formula>
    </cfRule>
    <cfRule type="containsText" dxfId="1144" priority="2332" operator="containsText" text="SP Obras">
      <formula>NOT(ISERROR(SEARCH("SP Obras",B1512)))</formula>
    </cfRule>
  </conditionalFormatting>
  <conditionalFormatting sqref="B1522:H1522">
    <cfRule type="containsText" dxfId="1143" priority="2313" operator="containsText" text="Não cadastrado">
      <formula>NOT(ISERROR(SEARCH("Não cadastrado",B1522)))</formula>
    </cfRule>
    <cfRule type="containsText" dxfId="1142" priority="2314" operator="containsText" text="SP Educação">
      <formula>NOT(ISERROR(SEARCH("SP Educação",B1522)))</formula>
    </cfRule>
    <cfRule type="containsText" dxfId="1141" priority="2315" operator="containsText" text="ORSE">
      <formula>NOT(ISERROR(SEARCH("ORSE",B1522)))</formula>
    </cfRule>
    <cfRule type="containsText" dxfId="1140" priority="2316" operator="containsText" text="SP Obras">
      <formula>NOT(ISERROR(SEARCH("SP Obras",B1522)))</formula>
    </cfRule>
  </conditionalFormatting>
  <conditionalFormatting sqref="B1532:H1532">
    <cfRule type="containsText" dxfId="1139" priority="2305" operator="containsText" text="Não cadastrado">
      <formula>NOT(ISERROR(SEARCH("Não cadastrado",B1532)))</formula>
    </cfRule>
    <cfRule type="containsText" dxfId="1138" priority="2306" operator="containsText" text="SP Educação">
      <formula>NOT(ISERROR(SEARCH("SP Educação",B1532)))</formula>
    </cfRule>
    <cfRule type="containsText" dxfId="1137" priority="2307" operator="containsText" text="ORSE">
      <formula>NOT(ISERROR(SEARCH("ORSE",B1532)))</formula>
    </cfRule>
    <cfRule type="containsText" dxfId="1136" priority="2308" operator="containsText" text="SP Obras">
      <formula>NOT(ISERROR(SEARCH("SP Obras",B1532)))</formula>
    </cfRule>
  </conditionalFormatting>
  <conditionalFormatting sqref="B1542:H1542">
    <cfRule type="containsText" dxfId="1135" priority="2297" operator="containsText" text="Não cadastrado">
      <formula>NOT(ISERROR(SEARCH("Não cadastrado",B1542)))</formula>
    </cfRule>
    <cfRule type="containsText" dxfId="1134" priority="2298" operator="containsText" text="SP Educação">
      <formula>NOT(ISERROR(SEARCH("SP Educação",B1542)))</formula>
    </cfRule>
    <cfRule type="containsText" dxfId="1133" priority="2299" operator="containsText" text="ORSE">
      <formula>NOT(ISERROR(SEARCH("ORSE",B1542)))</formula>
    </cfRule>
    <cfRule type="containsText" dxfId="1132" priority="2300" operator="containsText" text="SP Obras">
      <formula>NOT(ISERROR(SEARCH("SP Obras",B1542)))</formula>
    </cfRule>
  </conditionalFormatting>
  <conditionalFormatting sqref="B1559:H1559">
    <cfRule type="containsText" dxfId="1131" priority="2289" operator="containsText" text="Não cadastrado">
      <formula>NOT(ISERROR(SEARCH("Não cadastrado",B1559)))</formula>
    </cfRule>
    <cfRule type="containsText" dxfId="1130" priority="2290" operator="containsText" text="SP Educação">
      <formula>NOT(ISERROR(SEARCH("SP Educação",B1559)))</formula>
    </cfRule>
    <cfRule type="containsText" dxfId="1129" priority="2291" operator="containsText" text="ORSE">
      <formula>NOT(ISERROR(SEARCH("ORSE",B1559)))</formula>
    </cfRule>
    <cfRule type="containsText" dxfId="1128" priority="2292" operator="containsText" text="SP Obras">
      <formula>NOT(ISERROR(SEARCH("SP Obras",B1559)))</formula>
    </cfRule>
  </conditionalFormatting>
  <conditionalFormatting sqref="B1573:H1573">
    <cfRule type="containsText" dxfId="1127" priority="2281" operator="containsText" text="Não cadastrado">
      <formula>NOT(ISERROR(SEARCH("Não cadastrado",B1573)))</formula>
    </cfRule>
    <cfRule type="containsText" dxfId="1126" priority="2282" operator="containsText" text="SP Educação">
      <formula>NOT(ISERROR(SEARCH("SP Educação",B1573)))</formula>
    </cfRule>
    <cfRule type="containsText" dxfId="1125" priority="2283" operator="containsText" text="ORSE">
      <formula>NOT(ISERROR(SEARCH("ORSE",B1573)))</formula>
    </cfRule>
    <cfRule type="containsText" dxfId="1124" priority="2284" operator="containsText" text="SP Obras">
      <formula>NOT(ISERROR(SEARCH("SP Obras",B1573)))</formula>
    </cfRule>
  </conditionalFormatting>
  <conditionalFormatting sqref="B1588:H1588">
    <cfRule type="containsText" dxfId="1123" priority="2273" operator="containsText" text="Não cadastrado">
      <formula>NOT(ISERROR(SEARCH("Não cadastrado",B1588)))</formula>
    </cfRule>
    <cfRule type="containsText" dxfId="1122" priority="2274" operator="containsText" text="SP Educação">
      <formula>NOT(ISERROR(SEARCH("SP Educação",B1588)))</formula>
    </cfRule>
    <cfRule type="containsText" dxfId="1121" priority="2275" operator="containsText" text="ORSE">
      <formula>NOT(ISERROR(SEARCH("ORSE",B1588)))</formula>
    </cfRule>
    <cfRule type="containsText" dxfId="1120" priority="2276" operator="containsText" text="SP Obras">
      <formula>NOT(ISERROR(SEARCH("SP Obras",B1588)))</formula>
    </cfRule>
  </conditionalFormatting>
  <conditionalFormatting sqref="B1601:H1601">
    <cfRule type="containsText" dxfId="1119" priority="2265" operator="containsText" text="Não cadastrado">
      <formula>NOT(ISERROR(SEARCH("Não cadastrado",B1601)))</formula>
    </cfRule>
    <cfRule type="containsText" dxfId="1118" priority="2266" operator="containsText" text="SP Educação">
      <formula>NOT(ISERROR(SEARCH("SP Educação",B1601)))</formula>
    </cfRule>
    <cfRule type="containsText" dxfId="1117" priority="2267" operator="containsText" text="ORSE">
      <formula>NOT(ISERROR(SEARCH("ORSE",B1601)))</formula>
    </cfRule>
    <cfRule type="containsText" dxfId="1116" priority="2268" operator="containsText" text="SP Obras">
      <formula>NOT(ISERROR(SEARCH("SP Obras",B1601)))</formula>
    </cfRule>
  </conditionalFormatting>
  <conditionalFormatting sqref="B1616:H1616">
    <cfRule type="containsText" dxfId="1115" priority="2257" operator="containsText" text="Não cadastrado">
      <formula>NOT(ISERROR(SEARCH("Não cadastrado",B1616)))</formula>
    </cfRule>
    <cfRule type="containsText" dxfId="1114" priority="2258" operator="containsText" text="SP Educação">
      <formula>NOT(ISERROR(SEARCH("SP Educação",B1616)))</formula>
    </cfRule>
    <cfRule type="containsText" dxfId="1113" priority="2259" operator="containsText" text="ORSE">
      <formula>NOT(ISERROR(SEARCH("ORSE",B1616)))</formula>
    </cfRule>
    <cfRule type="containsText" dxfId="1112" priority="2260" operator="containsText" text="SP Obras">
      <formula>NOT(ISERROR(SEARCH("SP Obras",B1616)))</formula>
    </cfRule>
  </conditionalFormatting>
  <conditionalFormatting sqref="B1631:H1631">
    <cfRule type="containsText" dxfId="1111" priority="2249" operator="containsText" text="Não cadastrado">
      <formula>NOT(ISERROR(SEARCH("Não cadastrado",B1631)))</formula>
    </cfRule>
    <cfRule type="containsText" dxfId="1110" priority="2250" operator="containsText" text="SP Educação">
      <formula>NOT(ISERROR(SEARCH("SP Educação",B1631)))</formula>
    </cfRule>
    <cfRule type="containsText" dxfId="1109" priority="2251" operator="containsText" text="ORSE">
      <formula>NOT(ISERROR(SEARCH("ORSE",B1631)))</formula>
    </cfRule>
    <cfRule type="containsText" dxfId="1108" priority="2252" operator="containsText" text="SP Obras">
      <formula>NOT(ISERROR(SEARCH("SP Obras",B1631)))</formula>
    </cfRule>
  </conditionalFormatting>
  <conditionalFormatting sqref="B1646:H1646">
    <cfRule type="containsText" dxfId="1107" priority="2241" operator="containsText" text="Não cadastrado">
      <formula>NOT(ISERROR(SEARCH("Não cadastrado",B1646)))</formula>
    </cfRule>
    <cfRule type="containsText" dxfId="1106" priority="2242" operator="containsText" text="SP Educação">
      <formula>NOT(ISERROR(SEARCH("SP Educação",B1646)))</formula>
    </cfRule>
    <cfRule type="containsText" dxfId="1105" priority="2243" operator="containsText" text="ORSE">
      <formula>NOT(ISERROR(SEARCH("ORSE",B1646)))</formula>
    </cfRule>
    <cfRule type="containsText" dxfId="1104" priority="2244" operator="containsText" text="SP Obras">
      <formula>NOT(ISERROR(SEARCH("SP Obras",B1646)))</formula>
    </cfRule>
  </conditionalFormatting>
  <conditionalFormatting sqref="B1659:H1659">
    <cfRule type="containsText" dxfId="1103" priority="2233" operator="containsText" text="Não cadastrado">
      <formula>NOT(ISERROR(SEARCH("Não cadastrado",B1659)))</formula>
    </cfRule>
    <cfRule type="containsText" dxfId="1102" priority="2234" operator="containsText" text="SP Educação">
      <formula>NOT(ISERROR(SEARCH("SP Educação",B1659)))</formula>
    </cfRule>
    <cfRule type="containsText" dxfId="1101" priority="2235" operator="containsText" text="ORSE">
      <formula>NOT(ISERROR(SEARCH("ORSE",B1659)))</formula>
    </cfRule>
    <cfRule type="containsText" dxfId="1100" priority="2236" operator="containsText" text="SP Obras">
      <formula>NOT(ISERROR(SEARCH("SP Obras",B1659)))</formula>
    </cfRule>
  </conditionalFormatting>
  <conditionalFormatting sqref="B1674:H1674">
    <cfRule type="containsText" dxfId="1099" priority="2225" operator="containsText" text="Não cadastrado">
      <formula>NOT(ISERROR(SEARCH("Não cadastrado",B1674)))</formula>
    </cfRule>
    <cfRule type="containsText" dxfId="1098" priority="2226" operator="containsText" text="SP Educação">
      <formula>NOT(ISERROR(SEARCH("SP Educação",B1674)))</formula>
    </cfRule>
    <cfRule type="containsText" dxfId="1097" priority="2227" operator="containsText" text="ORSE">
      <formula>NOT(ISERROR(SEARCH("ORSE",B1674)))</formula>
    </cfRule>
    <cfRule type="containsText" dxfId="1096" priority="2228" operator="containsText" text="SP Obras">
      <formula>NOT(ISERROR(SEARCH("SP Obras",B1674)))</formula>
    </cfRule>
  </conditionalFormatting>
  <conditionalFormatting sqref="B1693:H1693">
    <cfRule type="containsText" dxfId="1095" priority="2193" operator="containsText" text="Não cadastrado">
      <formula>NOT(ISERROR(SEARCH("Não cadastrado",B1693)))</formula>
    </cfRule>
    <cfRule type="containsText" dxfId="1094" priority="2194" operator="containsText" text="SP Educação">
      <formula>NOT(ISERROR(SEARCH("SP Educação",B1693)))</formula>
    </cfRule>
    <cfRule type="containsText" dxfId="1093" priority="2195" operator="containsText" text="ORSE">
      <formula>NOT(ISERROR(SEARCH("ORSE",B1693)))</formula>
    </cfRule>
    <cfRule type="containsText" dxfId="1092" priority="2196" operator="containsText" text="SP Obras">
      <formula>NOT(ISERROR(SEARCH("SP Obras",B1693)))</formula>
    </cfRule>
  </conditionalFormatting>
  <conditionalFormatting sqref="B1706:H1706">
    <cfRule type="containsText" dxfId="1091" priority="2185" operator="containsText" text="Não cadastrado">
      <formula>NOT(ISERROR(SEARCH("Não cadastrado",B1706)))</formula>
    </cfRule>
    <cfRule type="containsText" dxfId="1090" priority="2186" operator="containsText" text="SP Educação">
      <formula>NOT(ISERROR(SEARCH("SP Educação",B1706)))</formula>
    </cfRule>
    <cfRule type="containsText" dxfId="1089" priority="2187" operator="containsText" text="ORSE">
      <formula>NOT(ISERROR(SEARCH("ORSE",B1706)))</formula>
    </cfRule>
    <cfRule type="containsText" dxfId="1088" priority="2188" operator="containsText" text="SP Obras">
      <formula>NOT(ISERROR(SEARCH("SP Obras",B1706)))</formula>
    </cfRule>
  </conditionalFormatting>
  <conditionalFormatting sqref="B1718:H1718">
    <cfRule type="containsText" dxfId="1087" priority="2169" operator="containsText" text="Não cadastrado">
      <formula>NOT(ISERROR(SEARCH("Não cadastrado",B1718)))</formula>
    </cfRule>
    <cfRule type="containsText" dxfId="1086" priority="2170" operator="containsText" text="SP Educação">
      <formula>NOT(ISERROR(SEARCH("SP Educação",B1718)))</formula>
    </cfRule>
    <cfRule type="containsText" dxfId="1085" priority="2171" operator="containsText" text="ORSE">
      <formula>NOT(ISERROR(SEARCH("ORSE",B1718)))</formula>
    </cfRule>
    <cfRule type="containsText" dxfId="1084" priority="2172" operator="containsText" text="SP Obras">
      <formula>NOT(ISERROR(SEARCH("SP Obras",B1718)))</formula>
    </cfRule>
  </conditionalFormatting>
  <conditionalFormatting sqref="B1728:H1728">
    <cfRule type="containsText" dxfId="1083" priority="2161" operator="containsText" text="Não cadastrado">
      <formula>NOT(ISERROR(SEARCH("Não cadastrado",B1728)))</formula>
    </cfRule>
    <cfRule type="containsText" dxfId="1082" priority="2162" operator="containsText" text="SP Educação">
      <formula>NOT(ISERROR(SEARCH("SP Educação",B1728)))</formula>
    </cfRule>
    <cfRule type="containsText" dxfId="1081" priority="2163" operator="containsText" text="ORSE">
      <formula>NOT(ISERROR(SEARCH("ORSE",B1728)))</formula>
    </cfRule>
    <cfRule type="containsText" dxfId="1080" priority="2164" operator="containsText" text="SP Obras">
      <formula>NOT(ISERROR(SEARCH("SP Obras",B1728)))</formula>
    </cfRule>
  </conditionalFormatting>
  <conditionalFormatting sqref="B1741:H1741">
    <cfRule type="containsText" dxfId="1079" priority="2153" operator="containsText" text="Não cadastrado">
      <formula>NOT(ISERROR(SEARCH("Não cadastrado",B1741)))</formula>
    </cfRule>
    <cfRule type="containsText" dxfId="1078" priority="2154" operator="containsText" text="SP Educação">
      <formula>NOT(ISERROR(SEARCH("SP Educação",B1741)))</formula>
    </cfRule>
    <cfRule type="containsText" dxfId="1077" priority="2155" operator="containsText" text="ORSE">
      <formula>NOT(ISERROR(SEARCH("ORSE",B1741)))</formula>
    </cfRule>
    <cfRule type="containsText" dxfId="1076" priority="2156" operator="containsText" text="SP Obras">
      <formula>NOT(ISERROR(SEARCH("SP Obras",B1741)))</formula>
    </cfRule>
  </conditionalFormatting>
  <conditionalFormatting sqref="B1759:H1759">
    <cfRule type="containsText" dxfId="1075" priority="2145" operator="containsText" text="Não cadastrado">
      <formula>NOT(ISERROR(SEARCH("Não cadastrado",B1759)))</formula>
    </cfRule>
    <cfRule type="containsText" dxfId="1074" priority="2146" operator="containsText" text="SP Educação">
      <formula>NOT(ISERROR(SEARCH("SP Educação",B1759)))</formula>
    </cfRule>
    <cfRule type="containsText" dxfId="1073" priority="2147" operator="containsText" text="ORSE">
      <formula>NOT(ISERROR(SEARCH("ORSE",B1759)))</formula>
    </cfRule>
    <cfRule type="containsText" dxfId="1072" priority="2148" operator="containsText" text="SP Obras">
      <formula>NOT(ISERROR(SEARCH("SP Obras",B1759)))</formula>
    </cfRule>
  </conditionalFormatting>
  <conditionalFormatting sqref="B1777:H1777">
    <cfRule type="containsText" dxfId="1071" priority="2137" operator="containsText" text="Não cadastrado">
      <formula>NOT(ISERROR(SEARCH("Não cadastrado",B1777)))</formula>
    </cfRule>
    <cfRule type="containsText" dxfId="1070" priority="2138" operator="containsText" text="SP Educação">
      <formula>NOT(ISERROR(SEARCH("SP Educação",B1777)))</formula>
    </cfRule>
    <cfRule type="containsText" dxfId="1069" priority="2139" operator="containsText" text="ORSE">
      <formula>NOT(ISERROR(SEARCH("ORSE",B1777)))</formula>
    </cfRule>
    <cfRule type="containsText" dxfId="1068" priority="2140" operator="containsText" text="SP Obras">
      <formula>NOT(ISERROR(SEARCH("SP Obras",B1777)))</formula>
    </cfRule>
  </conditionalFormatting>
  <conditionalFormatting sqref="B1795:H1795">
    <cfRule type="containsText" dxfId="1067" priority="2129" operator="containsText" text="Não cadastrado">
      <formula>NOT(ISERROR(SEARCH("Não cadastrado",B1795)))</formula>
    </cfRule>
    <cfRule type="containsText" dxfId="1066" priority="2130" operator="containsText" text="SP Educação">
      <formula>NOT(ISERROR(SEARCH("SP Educação",B1795)))</formula>
    </cfRule>
    <cfRule type="containsText" dxfId="1065" priority="2131" operator="containsText" text="ORSE">
      <formula>NOT(ISERROR(SEARCH("ORSE",B1795)))</formula>
    </cfRule>
    <cfRule type="containsText" dxfId="1064" priority="2132" operator="containsText" text="SP Obras">
      <formula>NOT(ISERROR(SEARCH("SP Obras",B1795)))</formula>
    </cfRule>
  </conditionalFormatting>
  <conditionalFormatting sqref="B1810:H1810">
    <cfRule type="containsText" dxfId="1063" priority="2121" operator="containsText" text="Não cadastrado">
      <formula>NOT(ISERROR(SEARCH("Não cadastrado",B1810)))</formula>
    </cfRule>
    <cfRule type="containsText" dxfId="1062" priority="2122" operator="containsText" text="SP Educação">
      <formula>NOT(ISERROR(SEARCH("SP Educação",B1810)))</formula>
    </cfRule>
    <cfRule type="containsText" dxfId="1061" priority="2123" operator="containsText" text="ORSE">
      <formula>NOT(ISERROR(SEARCH("ORSE",B1810)))</formula>
    </cfRule>
    <cfRule type="containsText" dxfId="1060" priority="2124" operator="containsText" text="SP Obras">
      <formula>NOT(ISERROR(SEARCH("SP Obras",B1810)))</formula>
    </cfRule>
  </conditionalFormatting>
  <conditionalFormatting sqref="B1824:H1824">
    <cfRule type="containsText" dxfId="1059" priority="2113" operator="containsText" text="Não cadastrado">
      <formula>NOT(ISERROR(SEARCH("Não cadastrado",B1824)))</formula>
    </cfRule>
    <cfRule type="containsText" dxfId="1058" priority="2114" operator="containsText" text="SP Educação">
      <formula>NOT(ISERROR(SEARCH("SP Educação",B1824)))</formula>
    </cfRule>
    <cfRule type="containsText" dxfId="1057" priority="2115" operator="containsText" text="ORSE">
      <formula>NOT(ISERROR(SEARCH("ORSE",B1824)))</formula>
    </cfRule>
    <cfRule type="containsText" dxfId="1056" priority="2116" operator="containsText" text="SP Obras">
      <formula>NOT(ISERROR(SEARCH("SP Obras",B1824)))</formula>
    </cfRule>
  </conditionalFormatting>
  <conditionalFormatting sqref="B1852:H1852">
    <cfRule type="containsText" dxfId="1055" priority="2105" operator="containsText" text="Não cadastrado">
      <formula>NOT(ISERROR(SEARCH("Não cadastrado",B1852)))</formula>
    </cfRule>
    <cfRule type="containsText" dxfId="1054" priority="2106" operator="containsText" text="SP Educação">
      <formula>NOT(ISERROR(SEARCH("SP Educação",B1852)))</formula>
    </cfRule>
    <cfRule type="containsText" dxfId="1053" priority="2107" operator="containsText" text="ORSE">
      <formula>NOT(ISERROR(SEARCH("ORSE",B1852)))</formula>
    </cfRule>
    <cfRule type="containsText" dxfId="1052" priority="2108" operator="containsText" text="SP Obras">
      <formula>NOT(ISERROR(SEARCH("SP Obras",B1852)))</formula>
    </cfRule>
  </conditionalFormatting>
  <conditionalFormatting sqref="B1858:H1858">
    <cfRule type="containsText" dxfId="1051" priority="2097" operator="containsText" text="Não cadastrado">
      <formula>NOT(ISERROR(SEARCH("Não cadastrado",B1858)))</formula>
    </cfRule>
    <cfRule type="containsText" dxfId="1050" priority="2098" operator="containsText" text="SP Educação">
      <formula>NOT(ISERROR(SEARCH("SP Educação",B1858)))</formula>
    </cfRule>
    <cfRule type="containsText" dxfId="1049" priority="2099" operator="containsText" text="ORSE">
      <formula>NOT(ISERROR(SEARCH("ORSE",B1858)))</formula>
    </cfRule>
    <cfRule type="containsText" dxfId="1048" priority="2100" operator="containsText" text="SP Obras">
      <formula>NOT(ISERROR(SEARCH("SP Obras",B1858)))</formula>
    </cfRule>
  </conditionalFormatting>
  <conditionalFormatting sqref="B1868:H1868">
    <cfRule type="containsText" dxfId="1047" priority="2089" operator="containsText" text="Não cadastrado">
      <formula>NOT(ISERROR(SEARCH("Não cadastrado",B1868)))</formula>
    </cfRule>
    <cfRule type="containsText" dxfId="1046" priority="2090" operator="containsText" text="SP Educação">
      <formula>NOT(ISERROR(SEARCH("SP Educação",B1868)))</formula>
    </cfRule>
    <cfRule type="containsText" dxfId="1045" priority="2091" operator="containsText" text="ORSE">
      <formula>NOT(ISERROR(SEARCH("ORSE",B1868)))</formula>
    </cfRule>
    <cfRule type="containsText" dxfId="1044" priority="2092" operator="containsText" text="SP Obras">
      <formula>NOT(ISERROR(SEARCH("SP Obras",B1868)))</formula>
    </cfRule>
  </conditionalFormatting>
  <conditionalFormatting sqref="B1881:H1881">
    <cfRule type="containsText" dxfId="1043" priority="2081" operator="containsText" text="Não cadastrado">
      <formula>NOT(ISERROR(SEARCH("Não cadastrado",B1881)))</formula>
    </cfRule>
    <cfRule type="containsText" dxfId="1042" priority="2082" operator="containsText" text="SP Educação">
      <formula>NOT(ISERROR(SEARCH("SP Educação",B1881)))</formula>
    </cfRule>
    <cfRule type="containsText" dxfId="1041" priority="2083" operator="containsText" text="ORSE">
      <formula>NOT(ISERROR(SEARCH("ORSE",B1881)))</formula>
    </cfRule>
    <cfRule type="containsText" dxfId="1040" priority="2084" operator="containsText" text="SP Obras">
      <formula>NOT(ISERROR(SEARCH("SP Obras",B1881)))</formula>
    </cfRule>
  </conditionalFormatting>
  <conditionalFormatting sqref="B1901:H1901">
    <cfRule type="containsText" dxfId="1039" priority="2073" operator="containsText" text="Não cadastrado">
      <formula>NOT(ISERROR(SEARCH("Não cadastrado",B1901)))</formula>
    </cfRule>
    <cfRule type="containsText" dxfId="1038" priority="2074" operator="containsText" text="SP Educação">
      <formula>NOT(ISERROR(SEARCH("SP Educação",B1901)))</formula>
    </cfRule>
    <cfRule type="containsText" dxfId="1037" priority="2075" operator="containsText" text="ORSE">
      <formula>NOT(ISERROR(SEARCH("ORSE",B1901)))</formula>
    </cfRule>
    <cfRule type="containsText" dxfId="1036" priority="2076" operator="containsText" text="SP Obras">
      <formula>NOT(ISERROR(SEARCH("SP Obras",B1901)))</formula>
    </cfRule>
  </conditionalFormatting>
  <conditionalFormatting sqref="B1916:H1916">
    <cfRule type="containsText" dxfId="1035" priority="2065" operator="containsText" text="Não cadastrado">
      <formula>NOT(ISERROR(SEARCH("Não cadastrado",B1916)))</formula>
    </cfRule>
    <cfRule type="containsText" dxfId="1034" priority="2066" operator="containsText" text="SP Educação">
      <formula>NOT(ISERROR(SEARCH("SP Educação",B1916)))</formula>
    </cfRule>
    <cfRule type="containsText" dxfId="1033" priority="2067" operator="containsText" text="ORSE">
      <formula>NOT(ISERROR(SEARCH("ORSE",B1916)))</formula>
    </cfRule>
    <cfRule type="containsText" dxfId="1032" priority="2068" operator="containsText" text="SP Obras">
      <formula>NOT(ISERROR(SEARCH("SP Obras",B1916)))</formula>
    </cfRule>
  </conditionalFormatting>
  <conditionalFormatting sqref="B1928:H1928">
    <cfRule type="containsText" dxfId="1031" priority="2057" operator="containsText" text="Não cadastrado">
      <formula>NOT(ISERROR(SEARCH("Não cadastrado",B1928)))</formula>
    </cfRule>
    <cfRule type="containsText" dxfId="1030" priority="2058" operator="containsText" text="SP Educação">
      <formula>NOT(ISERROR(SEARCH("SP Educação",B1928)))</formula>
    </cfRule>
    <cfRule type="containsText" dxfId="1029" priority="2059" operator="containsText" text="ORSE">
      <formula>NOT(ISERROR(SEARCH("ORSE",B1928)))</formula>
    </cfRule>
    <cfRule type="containsText" dxfId="1028" priority="2060" operator="containsText" text="SP Obras">
      <formula>NOT(ISERROR(SEARCH("SP Obras",B1928)))</formula>
    </cfRule>
  </conditionalFormatting>
  <conditionalFormatting sqref="B1938:H1938">
    <cfRule type="containsText" dxfId="1027" priority="2049" operator="containsText" text="Não cadastrado">
      <formula>NOT(ISERROR(SEARCH("Não cadastrado",B1938)))</formula>
    </cfRule>
    <cfRule type="containsText" dxfId="1026" priority="2050" operator="containsText" text="SP Educação">
      <formula>NOT(ISERROR(SEARCH("SP Educação",B1938)))</formula>
    </cfRule>
    <cfRule type="containsText" dxfId="1025" priority="2051" operator="containsText" text="ORSE">
      <formula>NOT(ISERROR(SEARCH("ORSE",B1938)))</formula>
    </cfRule>
    <cfRule type="containsText" dxfId="1024" priority="2052" operator="containsText" text="SP Obras">
      <formula>NOT(ISERROR(SEARCH("SP Obras",B1938)))</formula>
    </cfRule>
  </conditionalFormatting>
  <conditionalFormatting sqref="B1944:H1944">
    <cfRule type="containsText" dxfId="1023" priority="2041" operator="containsText" text="Não cadastrado">
      <formula>NOT(ISERROR(SEARCH("Não cadastrado",B1944)))</formula>
    </cfRule>
    <cfRule type="containsText" dxfId="1022" priority="2042" operator="containsText" text="SP Educação">
      <formula>NOT(ISERROR(SEARCH("SP Educação",B1944)))</formula>
    </cfRule>
    <cfRule type="containsText" dxfId="1021" priority="2043" operator="containsText" text="ORSE">
      <formula>NOT(ISERROR(SEARCH("ORSE",B1944)))</formula>
    </cfRule>
    <cfRule type="containsText" dxfId="1020" priority="2044" operator="containsText" text="SP Obras">
      <formula>NOT(ISERROR(SEARCH("SP Obras",B1944)))</formula>
    </cfRule>
  </conditionalFormatting>
  <conditionalFormatting sqref="B1954:H1954">
    <cfRule type="containsText" dxfId="1019" priority="2033" operator="containsText" text="Não cadastrado">
      <formula>NOT(ISERROR(SEARCH("Não cadastrado",B1954)))</formula>
    </cfRule>
    <cfRule type="containsText" dxfId="1018" priority="2034" operator="containsText" text="SP Educação">
      <formula>NOT(ISERROR(SEARCH("SP Educação",B1954)))</formula>
    </cfRule>
    <cfRule type="containsText" dxfId="1017" priority="2035" operator="containsText" text="ORSE">
      <formula>NOT(ISERROR(SEARCH("ORSE",B1954)))</formula>
    </cfRule>
    <cfRule type="containsText" dxfId="1016" priority="2036" operator="containsText" text="SP Obras">
      <formula>NOT(ISERROR(SEARCH("SP Obras",B1954)))</formula>
    </cfRule>
  </conditionalFormatting>
  <conditionalFormatting sqref="B1964:H1964">
    <cfRule type="containsText" dxfId="1015" priority="2025" operator="containsText" text="Não cadastrado">
      <formula>NOT(ISERROR(SEARCH("Não cadastrado",B1964)))</formula>
    </cfRule>
    <cfRule type="containsText" dxfId="1014" priority="2026" operator="containsText" text="SP Educação">
      <formula>NOT(ISERROR(SEARCH("SP Educação",B1964)))</formula>
    </cfRule>
    <cfRule type="containsText" dxfId="1013" priority="2027" operator="containsText" text="ORSE">
      <formula>NOT(ISERROR(SEARCH("ORSE",B1964)))</formula>
    </cfRule>
    <cfRule type="containsText" dxfId="1012" priority="2028" operator="containsText" text="SP Obras">
      <formula>NOT(ISERROR(SEARCH("SP Obras",B1964)))</formula>
    </cfRule>
  </conditionalFormatting>
  <conditionalFormatting sqref="B1975:H1975">
    <cfRule type="containsText" dxfId="1011" priority="2017" operator="containsText" text="Não cadastrado">
      <formula>NOT(ISERROR(SEARCH("Não cadastrado",B1975)))</formula>
    </cfRule>
    <cfRule type="containsText" dxfId="1010" priority="2018" operator="containsText" text="SP Educação">
      <formula>NOT(ISERROR(SEARCH("SP Educação",B1975)))</formula>
    </cfRule>
    <cfRule type="containsText" dxfId="1009" priority="2019" operator="containsText" text="ORSE">
      <formula>NOT(ISERROR(SEARCH("ORSE",B1975)))</formula>
    </cfRule>
    <cfRule type="containsText" dxfId="1008" priority="2020" operator="containsText" text="SP Obras">
      <formula>NOT(ISERROR(SEARCH("SP Obras",B1975)))</formula>
    </cfRule>
  </conditionalFormatting>
  <conditionalFormatting sqref="B1985:H1985">
    <cfRule type="containsText" dxfId="1007" priority="2009" operator="containsText" text="Não cadastrado">
      <formula>NOT(ISERROR(SEARCH("Não cadastrado",B1985)))</formula>
    </cfRule>
    <cfRule type="containsText" dxfId="1006" priority="2010" operator="containsText" text="SP Educação">
      <formula>NOT(ISERROR(SEARCH("SP Educação",B1985)))</formula>
    </cfRule>
    <cfRule type="containsText" dxfId="1005" priority="2011" operator="containsText" text="ORSE">
      <formula>NOT(ISERROR(SEARCH("ORSE",B1985)))</formula>
    </cfRule>
    <cfRule type="containsText" dxfId="1004" priority="2012" operator="containsText" text="SP Obras">
      <formula>NOT(ISERROR(SEARCH("SP Obras",B1985)))</formula>
    </cfRule>
  </conditionalFormatting>
  <conditionalFormatting sqref="B1995:H1995">
    <cfRule type="containsText" dxfId="1003" priority="2001" operator="containsText" text="Não cadastrado">
      <formula>NOT(ISERROR(SEARCH("Não cadastrado",B1995)))</formula>
    </cfRule>
    <cfRule type="containsText" dxfId="1002" priority="2002" operator="containsText" text="SP Educação">
      <formula>NOT(ISERROR(SEARCH("SP Educação",B1995)))</formula>
    </cfRule>
    <cfRule type="containsText" dxfId="1001" priority="2003" operator="containsText" text="ORSE">
      <formula>NOT(ISERROR(SEARCH("ORSE",B1995)))</formula>
    </cfRule>
    <cfRule type="containsText" dxfId="1000" priority="2004" operator="containsText" text="SP Obras">
      <formula>NOT(ISERROR(SEARCH("SP Obras",B1995)))</formula>
    </cfRule>
  </conditionalFormatting>
  <conditionalFormatting sqref="B2005:H2005">
    <cfRule type="containsText" dxfId="999" priority="1993" operator="containsText" text="Não cadastrado">
      <formula>NOT(ISERROR(SEARCH("Não cadastrado",B2005)))</formula>
    </cfRule>
    <cfRule type="containsText" dxfId="998" priority="1994" operator="containsText" text="SP Educação">
      <formula>NOT(ISERROR(SEARCH("SP Educação",B2005)))</formula>
    </cfRule>
    <cfRule type="containsText" dxfId="997" priority="1995" operator="containsText" text="ORSE">
      <formula>NOT(ISERROR(SEARCH("ORSE",B2005)))</formula>
    </cfRule>
    <cfRule type="containsText" dxfId="996" priority="1996" operator="containsText" text="SP Obras">
      <formula>NOT(ISERROR(SEARCH("SP Obras",B2005)))</formula>
    </cfRule>
  </conditionalFormatting>
  <conditionalFormatting sqref="B2015:H2015">
    <cfRule type="containsText" dxfId="995" priority="1985" operator="containsText" text="Não cadastrado">
      <formula>NOT(ISERROR(SEARCH("Não cadastrado",B2015)))</formula>
    </cfRule>
    <cfRule type="containsText" dxfId="994" priority="1986" operator="containsText" text="SP Educação">
      <formula>NOT(ISERROR(SEARCH("SP Educação",B2015)))</formula>
    </cfRule>
    <cfRule type="containsText" dxfId="993" priority="1987" operator="containsText" text="ORSE">
      <formula>NOT(ISERROR(SEARCH("ORSE",B2015)))</formula>
    </cfRule>
    <cfRule type="containsText" dxfId="992" priority="1988" operator="containsText" text="SP Obras">
      <formula>NOT(ISERROR(SEARCH("SP Obras",B2015)))</formula>
    </cfRule>
  </conditionalFormatting>
  <conditionalFormatting sqref="B2025:H2025">
    <cfRule type="containsText" dxfId="991" priority="1977" operator="containsText" text="Não cadastrado">
      <formula>NOT(ISERROR(SEARCH("Não cadastrado",B2025)))</formula>
    </cfRule>
    <cfRule type="containsText" dxfId="990" priority="1978" operator="containsText" text="SP Educação">
      <formula>NOT(ISERROR(SEARCH("SP Educação",B2025)))</formula>
    </cfRule>
    <cfRule type="containsText" dxfId="989" priority="1979" operator="containsText" text="ORSE">
      <formula>NOT(ISERROR(SEARCH("ORSE",B2025)))</formula>
    </cfRule>
    <cfRule type="containsText" dxfId="988" priority="1980" operator="containsText" text="SP Obras">
      <formula>NOT(ISERROR(SEARCH("SP Obras",B2025)))</formula>
    </cfRule>
  </conditionalFormatting>
  <conditionalFormatting sqref="B2035:H2035">
    <cfRule type="containsText" dxfId="987" priority="1969" operator="containsText" text="Não cadastrado">
      <formula>NOT(ISERROR(SEARCH("Não cadastrado",B2035)))</formula>
    </cfRule>
    <cfRule type="containsText" dxfId="986" priority="1970" operator="containsText" text="SP Educação">
      <formula>NOT(ISERROR(SEARCH("SP Educação",B2035)))</formula>
    </cfRule>
    <cfRule type="containsText" dxfId="985" priority="1971" operator="containsText" text="ORSE">
      <formula>NOT(ISERROR(SEARCH("ORSE",B2035)))</formula>
    </cfRule>
    <cfRule type="containsText" dxfId="984" priority="1972" operator="containsText" text="SP Obras">
      <formula>NOT(ISERROR(SEARCH("SP Obras",B2035)))</formula>
    </cfRule>
  </conditionalFormatting>
  <conditionalFormatting sqref="B2045:H2045 B2055:H2055">
    <cfRule type="containsText" dxfId="983" priority="1953" operator="containsText" text="Não cadastrado">
      <formula>NOT(ISERROR(SEARCH("Não cadastrado",B2045)))</formula>
    </cfRule>
    <cfRule type="containsText" dxfId="982" priority="1954" operator="containsText" text="SP Educação">
      <formula>NOT(ISERROR(SEARCH("SP Educação",B2045)))</formula>
    </cfRule>
    <cfRule type="containsText" dxfId="981" priority="1955" operator="containsText" text="ORSE">
      <formula>NOT(ISERROR(SEARCH("ORSE",B2045)))</formula>
    </cfRule>
    <cfRule type="containsText" dxfId="980" priority="1956" operator="containsText" text="SP Obras">
      <formula>NOT(ISERROR(SEARCH("SP Obras",B2045)))</formula>
    </cfRule>
  </conditionalFormatting>
  <conditionalFormatting sqref="B2065:H2065">
    <cfRule type="containsText" dxfId="979" priority="1945" operator="containsText" text="Não cadastrado">
      <formula>NOT(ISERROR(SEARCH("Não cadastrado",B2065)))</formula>
    </cfRule>
    <cfRule type="containsText" dxfId="978" priority="1946" operator="containsText" text="SP Educação">
      <formula>NOT(ISERROR(SEARCH("SP Educação",B2065)))</formula>
    </cfRule>
    <cfRule type="containsText" dxfId="977" priority="1947" operator="containsText" text="ORSE">
      <formula>NOT(ISERROR(SEARCH("ORSE",B2065)))</formula>
    </cfRule>
    <cfRule type="containsText" dxfId="976" priority="1948" operator="containsText" text="SP Obras">
      <formula>NOT(ISERROR(SEARCH("SP Obras",B2065)))</formula>
    </cfRule>
  </conditionalFormatting>
  <conditionalFormatting sqref="B2083:H2083">
    <cfRule type="containsText" dxfId="975" priority="1937" operator="containsText" text="Não cadastrado">
      <formula>NOT(ISERROR(SEARCH("Não cadastrado",B2083)))</formula>
    </cfRule>
    <cfRule type="containsText" dxfId="974" priority="1938" operator="containsText" text="SP Educação">
      <formula>NOT(ISERROR(SEARCH("SP Educação",B2083)))</formula>
    </cfRule>
    <cfRule type="containsText" dxfId="973" priority="1939" operator="containsText" text="ORSE">
      <formula>NOT(ISERROR(SEARCH("ORSE",B2083)))</formula>
    </cfRule>
    <cfRule type="containsText" dxfId="972" priority="1940" operator="containsText" text="SP Obras">
      <formula>NOT(ISERROR(SEARCH("SP Obras",B2083)))</formula>
    </cfRule>
  </conditionalFormatting>
  <conditionalFormatting sqref="B2101:H2101">
    <cfRule type="containsText" dxfId="971" priority="1929" operator="containsText" text="Não cadastrado">
      <formula>NOT(ISERROR(SEARCH("Não cadastrado",B2101)))</formula>
    </cfRule>
    <cfRule type="containsText" dxfId="970" priority="1930" operator="containsText" text="SP Educação">
      <formula>NOT(ISERROR(SEARCH("SP Educação",B2101)))</formula>
    </cfRule>
    <cfRule type="containsText" dxfId="969" priority="1931" operator="containsText" text="ORSE">
      <formula>NOT(ISERROR(SEARCH("ORSE",B2101)))</formula>
    </cfRule>
    <cfRule type="containsText" dxfId="968" priority="1932" operator="containsText" text="SP Obras">
      <formula>NOT(ISERROR(SEARCH("SP Obras",B2101)))</formula>
    </cfRule>
  </conditionalFormatting>
  <conditionalFormatting sqref="B2111:H2111">
    <cfRule type="containsText" dxfId="967" priority="1921" operator="containsText" text="Não cadastrado">
      <formula>NOT(ISERROR(SEARCH("Não cadastrado",B2111)))</formula>
    </cfRule>
    <cfRule type="containsText" dxfId="966" priority="1922" operator="containsText" text="SP Educação">
      <formula>NOT(ISERROR(SEARCH("SP Educação",B2111)))</formula>
    </cfRule>
    <cfRule type="containsText" dxfId="965" priority="1923" operator="containsText" text="ORSE">
      <formula>NOT(ISERROR(SEARCH("ORSE",B2111)))</formula>
    </cfRule>
    <cfRule type="containsText" dxfId="964" priority="1924" operator="containsText" text="SP Obras">
      <formula>NOT(ISERROR(SEARCH("SP Obras",B2111)))</formula>
    </cfRule>
  </conditionalFormatting>
  <conditionalFormatting sqref="B2122:H2122">
    <cfRule type="containsText" dxfId="963" priority="1905" operator="containsText" text="Não cadastrado">
      <formula>NOT(ISERROR(SEARCH("Não cadastrado",B2122)))</formula>
    </cfRule>
    <cfRule type="containsText" dxfId="962" priority="1906" operator="containsText" text="SP Educação">
      <formula>NOT(ISERROR(SEARCH("SP Educação",B2122)))</formula>
    </cfRule>
    <cfRule type="containsText" dxfId="961" priority="1907" operator="containsText" text="ORSE">
      <formula>NOT(ISERROR(SEARCH("ORSE",B2122)))</formula>
    </cfRule>
    <cfRule type="containsText" dxfId="960" priority="1908" operator="containsText" text="SP Obras">
      <formula>NOT(ISERROR(SEARCH("SP Obras",B2122)))</formula>
    </cfRule>
  </conditionalFormatting>
  <conditionalFormatting sqref="B2134:H2134">
    <cfRule type="containsText" dxfId="959" priority="1897" operator="containsText" text="Não cadastrado">
      <formula>NOT(ISERROR(SEARCH("Não cadastrado",B2134)))</formula>
    </cfRule>
    <cfRule type="containsText" dxfId="958" priority="1898" operator="containsText" text="SP Educação">
      <formula>NOT(ISERROR(SEARCH("SP Educação",B2134)))</formula>
    </cfRule>
    <cfRule type="containsText" dxfId="957" priority="1899" operator="containsText" text="ORSE">
      <formula>NOT(ISERROR(SEARCH("ORSE",B2134)))</formula>
    </cfRule>
    <cfRule type="containsText" dxfId="956" priority="1900" operator="containsText" text="SP Obras">
      <formula>NOT(ISERROR(SEARCH("SP Obras",B2134)))</formula>
    </cfRule>
  </conditionalFormatting>
  <conditionalFormatting sqref="B2145:H2145">
    <cfRule type="containsText" dxfId="955" priority="1889" operator="containsText" text="Não cadastrado">
      <formula>NOT(ISERROR(SEARCH("Não cadastrado",B2145)))</formula>
    </cfRule>
    <cfRule type="containsText" dxfId="954" priority="1890" operator="containsText" text="SP Educação">
      <formula>NOT(ISERROR(SEARCH("SP Educação",B2145)))</formula>
    </cfRule>
    <cfRule type="containsText" dxfId="953" priority="1891" operator="containsText" text="ORSE">
      <formula>NOT(ISERROR(SEARCH("ORSE",B2145)))</formula>
    </cfRule>
    <cfRule type="containsText" dxfId="952" priority="1892" operator="containsText" text="SP Obras">
      <formula>NOT(ISERROR(SEARCH("SP Obras",B2145)))</formula>
    </cfRule>
  </conditionalFormatting>
  <conditionalFormatting sqref="B2156:H2156">
    <cfRule type="containsText" dxfId="951" priority="1881" operator="containsText" text="Não cadastrado">
      <formula>NOT(ISERROR(SEARCH("Não cadastrado",B2156)))</formula>
    </cfRule>
    <cfRule type="containsText" dxfId="950" priority="1882" operator="containsText" text="SP Educação">
      <formula>NOT(ISERROR(SEARCH("SP Educação",B2156)))</formula>
    </cfRule>
    <cfRule type="containsText" dxfId="949" priority="1883" operator="containsText" text="ORSE">
      <formula>NOT(ISERROR(SEARCH("ORSE",B2156)))</formula>
    </cfRule>
    <cfRule type="containsText" dxfId="948" priority="1884" operator="containsText" text="SP Obras">
      <formula>NOT(ISERROR(SEARCH("SP Obras",B2156)))</formula>
    </cfRule>
  </conditionalFormatting>
  <conditionalFormatting sqref="B2167:H2167">
    <cfRule type="containsText" dxfId="947" priority="1873" operator="containsText" text="Não cadastrado">
      <formula>NOT(ISERROR(SEARCH("Não cadastrado",B2167)))</formula>
    </cfRule>
    <cfRule type="containsText" dxfId="946" priority="1874" operator="containsText" text="SP Educação">
      <formula>NOT(ISERROR(SEARCH("SP Educação",B2167)))</formula>
    </cfRule>
    <cfRule type="containsText" dxfId="945" priority="1875" operator="containsText" text="ORSE">
      <formula>NOT(ISERROR(SEARCH("ORSE",B2167)))</formula>
    </cfRule>
    <cfRule type="containsText" dxfId="944" priority="1876" operator="containsText" text="SP Obras">
      <formula>NOT(ISERROR(SEARCH("SP Obras",B2167)))</formula>
    </cfRule>
  </conditionalFormatting>
  <conditionalFormatting sqref="B2178:H2178">
    <cfRule type="containsText" dxfId="943" priority="1865" operator="containsText" text="Não cadastrado">
      <formula>NOT(ISERROR(SEARCH("Não cadastrado",B2178)))</formula>
    </cfRule>
    <cfRule type="containsText" dxfId="942" priority="1866" operator="containsText" text="SP Educação">
      <formula>NOT(ISERROR(SEARCH("SP Educação",B2178)))</formula>
    </cfRule>
    <cfRule type="containsText" dxfId="941" priority="1867" operator="containsText" text="ORSE">
      <formula>NOT(ISERROR(SEARCH("ORSE",B2178)))</formula>
    </cfRule>
    <cfRule type="containsText" dxfId="940" priority="1868" operator="containsText" text="SP Obras">
      <formula>NOT(ISERROR(SEARCH("SP Obras",B2178)))</formula>
    </cfRule>
  </conditionalFormatting>
  <conditionalFormatting sqref="B2189:H2189">
    <cfRule type="containsText" dxfId="939" priority="1857" operator="containsText" text="Não cadastrado">
      <formula>NOT(ISERROR(SEARCH("Não cadastrado",B2189)))</formula>
    </cfRule>
    <cfRule type="containsText" dxfId="938" priority="1858" operator="containsText" text="SP Educação">
      <formula>NOT(ISERROR(SEARCH("SP Educação",B2189)))</formula>
    </cfRule>
    <cfRule type="containsText" dxfId="937" priority="1859" operator="containsText" text="ORSE">
      <formula>NOT(ISERROR(SEARCH("ORSE",B2189)))</formula>
    </cfRule>
    <cfRule type="containsText" dxfId="936" priority="1860" operator="containsText" text="SP Obras">
      <formula>NOT(ISERROR(SEARCH("SP Obras",B2189)))</formula>
    </cfRule>
  </conditionalFormatting>
  <conditionalFormatting sqref="B2200:H2200">
    <cfRule type="containsText" dxfId="935" priority="1849" operator="containsText" text="Não cadastrado">
      <formula>NOT(ISERROR(SEARCH("Não cadastrado",B2200)))</formula>
    </cfRule>
    <cfRule type="containsText" dxfId="934" priority="1850" operator="containsText" text="SP Educação">
      <formula>NOT(ISERROR(SEARCH("SP Educação",B2200)))</formula>
    </cfRule>
    <cfRule type="containsText" dxfId="933" priority="1851" operator="containsText" text="ORSE">
      <formula>NOT(ISERROR(SEARCH("ORSE",B2200)))</formula>
    </cfRule>
    <cfRule type="containsText" dxfId="932" priority="1852" operator="containsText" text="SP Obras">
      <formula>NOT(ISERROR(SEARCH("SP Obras",B2200)))</formula>
    </cfRule>
  </conditionalFormatting>
  <conditionalFormatting sqref="B2214:H2214">
    <cfRule type="containsText" dxfId="931" priority="1841" operator="containsText" text="Não cadastrado">
      <formula>NOT(ISERROR(SEARCH("Não cadastrado",B2214)))</formula>
    </cfRule>
    <cfRule type="containsText" dxfId="930" priority="1842" operator="containsText" text="SP Educação">
      <formula>NOT(ISERROR(SEARCH("SP Educação",B2214)))</formula>
    </cfRule>
    <cfRule type="containsText" dxfId="929" priority="1843" operator="containsText" text="ORSE">
      <formula>NOT(ISERROR(SEARCH("ORSE",B2214)))</formula>
    </cfRule>
    <cfRule type="containsText" dxfId="928" priority="1844" operator="containsText" text="SP Obras">
      <formula>NOT(ISERROR(SEARCH("SP Obras",B2214)))</formula>
    </cfRule>
  </conditionalFormatting>
  <conditionalFormatting sqref="B2228:H2228">
    <cfRule type="containsText" dxfId="927" priority="1833" operator="containsText" text="Não cadastrado">
      <formula>NOT(ISERROR(SEARCH("Não cadastrado",B2228)))</formula>
    </cfRule>
    <cfRule type="containsText" dxfId="926" priority="1834" operator="containsText" text="SP Educação">
      <formula>NOT(ISERROR(SEARCH("SP Educação",B2228)))</formula>
    </cfRule>
    <cfRule type="containsText" dxfId="925" priority="1835" operator="containsText" text="ORSE">
      <formula>NOT(ISERROR(SEARCH("ORSE",B2228)))</formula>
    </cfRule>
    <cfRule type="containsText" dxfId="924" priority="1836" operator="containsText" text="SP Obras">
      <formula>NOT(ISERROR(SEARCH("SP Obras",B2228)))</formula>
    </cfRule>
  </conditionalFormatting>
  <conditionalFormatting sqref="B2235:H2235">
    <cfRule type="containsText" dxfId="923" priority="1825" operator="containsText" text="Não cadastrado">
      <formula>NOT(ISERROR(SEARCH("Não cadastrado",B2235)))</formula>
    </cfRule>
    <cfRule type="containsText" dxfId="922" priority="1826" operator="containsText" text="SP Educação">
      <formula>NOT(ISERROR(SEARCH("SP Educação",B2235)))</formula>
    </cfRule>
    <cfRule type="containsText" dxfId="921" priority="1827" operator="containsText" text="ORSE">
      <formula>NOT(ISERROR(SEARCH("ORSE",B2235)))</formula>
    </cfRule>
    <cfRule type="containsText" dxfId="920" priority="1828" operator="containsText" text="SP Obras">
      <formula>NOT(ISERROR(SEARCH("SP Obras",B2235)))</formula>
    </cfRule>
  </conditionalFormatting>
  <conditionalFormatting sqref="B2245:H2245">
    <cfRule type="containsText" dxfId="919" priority="1817" operator="containsText" text="Não cadastrado">
      <formula>NOT(ISERROR(SEARCH("Não cadastrado",B2245)))</formula>
    </cfRule>
    <cfRule type="containsText" dxfId="918" priority="1818" operator="containsText" text="SP Educação">
      <formula>NOT(ISERROR(SEARCH("SP Educação",B2245)))</formula>
    </cfRule>
    <cfRule type="containsText" dxfId="917" priority="1819" operator="containsText" text="ORSE">
      <formula>NOT(ISERROR(SEARCH("ORSE",B2245)))</formula>
    </cfRule>
    <cfRule type="containsText" dxfId="916" priority="1820" operator="containsText" text="SP Obras">
      <formula>NOT(ISERROR(SEARCH("SP Obras",B2245)))</formula>
    </cfRule>
  </conditionalFormatting>
  <conditionalFormatting sqref="B2257:H2257">
    <cfRule type="containsText" dxfId="915" priority="1809" operator="containsText" text="Não cadastrado">
      <formula>NOT(ISERROR(SEARCH("Não cadastrado",B2257)))</formula>
    </cfRule>
    <cfRule type="containsText" dxfId="914" priority="1810" operator="containsText" text="SP Educação">
      <formula>NOT(ISERROR(SEARCH("SP Educação",B2257)))</formula>
    </cfRule>
    <cfRule type="containsText" dxfId="913" priority="1811" operator="containsText" text="ORSE">
      <formula>NOT(ISERROR(SEARCH("ORSE",B2257)))</formula>
    </cfRule>
    <cfRule type="containsText" dxfId="912" priority="1812" operator="containsText" text="SP Obras">
      <formula>NOT(ISERROR(SEARCH("SP Obras",B2257)))</formula>
    </cfRule>
  </conditionalFormatting>
  <conditionalFormatting sqref="B2276:H2276">
    <cfRule type="containsText" dxfId="911" priority="1801" operator="containsText" text="Não cadastrado">
      <formula>NOT(ISERROR(SEARCH("Não cadastrado",B2276)))</formula>
    </cfRule>
    <cfRule type="containsText" dxfId="910" priority="1802" operator="containsText" text="SP Educação">
      <formula>NOT(ISERROR(SEARCH("SP Educação",B2276)))</formula>
    </cfRule>
    <cfRule type="containsText" dxfId="909" priority="1803" operator="containsText" text="ORSE">
      <formula>NOT(ISERROR(SEARCH("ORSE",B2276)))</formula>
    </cfRule>
    <cfRule type="containsText" dxfId="908" priority="1804" operator="containsText" text="SP Obras">
      <formula>NOT(ISERROR(SEARCH("SP Obras",B2276)))</formula>
    </cfRule>
  </conditionalFormatting>
  <conditionalFormatting sqref="B2290:H2290">
    <cfRule type="containsText" dxfId="907" priority="1793" operator="containsText" text="Não cadastrado">
      <formula>NOT(ISERROR(SEARCH("Não cadastrado",B2290)))</formula>
    </cfRule>
    <cfRule type="containsText" dxfId="906" priority="1794" operator="containsText" text="SP Educação">
      <formula>NOT(ISERROR(SEARCH("SP Educação",B2290)))</formula>
    </cfRule>
    <cfRule type="containsText" dxfId="905" priority="1795" operator="containsText" text="ORSE">
      <formula>NOT(ISERROR(SEARCH("ORSE",B2290)))</formula>
    </cfRule>
    <cfRule type="containsText" dxfId="904" priority="1796" operator="containsText" text="SP Obras">
      <formula>NOT(ISERROR(SEARCH("SP Obras",B2290)))</formula>
    </cfRule>
  </conditionalFormatting>
  <conditionalFormatting sqref="B2300:H2300">
    <cfRule type="containsText" dxfId="903" priority="1785" operator="containsText" text="Não cadastrado">
      <formula>NOT(ISERROR(SEARCH("Não cadastrado",B2300)))</formula>
    </cfRule>
    <cfRule type="containsText" dxfId="902" priority="1786" operator="containsText" text="SP Educação">
      <formula>NOT(ISERROR(SEARCH("SP Educação",B2300)))</formula>
    </cfRule>
    <cfRule type="containsText" dxfId="901" priority="1787" operator="containsText" text="ORSE">
      <formula>NOT(ISERROR(SEARCH("ORSE",B2300)))</formula>
    </cfRule>
    <cfRule type="containsText" dxfId="900" priority="1788" operator="containsText" text="SP Obras">
      <formula>NOT(ISERROR(SEARCH("SP Obras",B2300)))</formula>
    </cfRule>
  </conditionalFormatting>
  <conditionalFormatting sqref="B2310:H2310">
    <cfRule type="containsText" dxfId="899" priority="1777" operator="containsText" text="Não cadastrado">
      <formula>NOT(ISERROR(SEARCH("Não cadastrado",B2310)))</formula>
    </cfRule>
    <cfRule type="containsText" dxfId="898" priority="1778" operator="containsText" text="SP Educação">
      <formula>NOT(ISERROR(SEARCH("SP Educação",B2310)))</formula>
    </cfRule>
    <cfRule type="containsText" dxfId="897" priority="1779" operator="containsText" text="ORSE">
      <formula>NOT(ISERROR(SEARCH("ORSE",B2310)))</formula>
    </cfRule>
    <cfRule type="containsText" dxfId="896" priority="1780" operator="containsText" text="SP Obras">
      <formula>NOT(ISERROR(SEARCH("SP Obras",B2310)))</formula>
    </cfRule>
  </conditionalFormatting>
  <conditionalFormatting sqref="B2316:H2316">
    <cfRule type="containsText" dxfId="895" priority="1769" operator="containsText" text="Não cadastrado">
      <formula>NOT(ISERROR(SEARCH("Não cadastrado",B2316)))</formula>
    </cfRule>
    <cfRule type="containsText" dxfId="894" priority="1770" operator="containsText" text="SP Educação">
      <formula>NOT(ISERROR(SEARCH("SP Educação",B2316)))</formula>
    </cfRule>
    <cfRule type="containsText" dxfId="893" priority="1771" operator="containsText" text="ORSE">
      <formula>NOT(ISERROR(SEARCH("ORSE",B2316)))</formula>
    </cfRule>
    <cfRule type="containsText" dxfId="892" priority="1772" operator="containsText" text="SP Obras">
      <formula>NOT(ISERROR(SEARCH("SP Obras",B2316)))</formula>
    </cfRule>
  </conditionalFormatting>
  <conditionalFormatting sqref="B2326:H2326">
    <cfRule type="containsText" dxfId="891" priority="1761" operator="containsText" text="Não cadastrado">
      <formula>NOT(ISERROR(SEARCH("Não cadastrado",B2326)))</formula>
    </cfRule>
    <cfRule type="containsText" dxfId="890" priority="1762" operator="containsText" text="SP Educação">
      <formula>NOT(ISERROR(SEARCH("SP Educação",B2326)))</formula>
    </cfRule>
    <cfRule type="containsText" dxfId="889" priority="1763" operator="containsText" text="ORSE">
      <formula>NOT(ISERROR(SEARCH("ORSE",B2326)))</formula>
    </cfRule>
    <cfRule type="containsText" dxfId="888" priority="1764" operator="containsText" text="SP Obras">
      <formula>NOT(ISERROR(SEARCH("SP Obras",B2326)))</formula>
    </cfRule>
  </conditionalFormatting>
  <conditionalFormatting sqref="B2336:H2336">
    <cfRule type="containsText" dxfId="887" priority="1753" operator="containsText" text="Não cadastrado">
      <formula>NOT(ISERROR(SEARCH("Não cadastrado",B2336)))</formula>
    </cfRule>
    <cfRule type="containsText" dxfId="886" priority="1754" operator="containsText" text="SP Educação">
      <formula>NOT(ISERROR(SEARCH("SP Educação",B2336)))</formula>
    </cfRule>
    <cfRule type="containsText" dxfId="885" priority="1755" operator="containsText" text="ORSE">
      <formula>NOT(ISERROR(SEARCH("ORSE",B2336)))</formula>
    </cfRule>
    <cfRule type="containsText" dxfId="884" priority="1756" operator="containsText" text="SP Obras">
      <formula>NOT(ISERROR(SEARCH("SP Obras",B2336)))</formula>
    </cfRule>
  </conditionalFormatting>
  <conditionalFormatting sqref="B2350:H2350">
    <cfRule type="containsText" dxfId="883" priority="1745" operator="containsText" text="Não cadastrado">
      <formula>NOT(ISERROR(SEARCH("Não cadastrado",B2350)))</formula>
    </cfRule>
    <cfRule type="containsText" dxfId="882" priority="1746" operator="containsText" text="SP Educação">
      <formula>NOT(ISERROR(SEARCH("SP Educação",B2350)))</formula>
    </cfRule>
    <cfRule type="containsText" dxfId="881" priority="1747" operator="containsText" text="ORSE">
      <formula>NOT(ISERROR(SEARCH("ORSE",B2350)))</formula>
    </cfRule>
    <cfRule type="containsText" dxfId="880" priority="1748" operator="containsText" text="SP Obras">
      <formula>NOT(ISERROR(SEARCH("SP Obras",B2350)))</formula>
    </cfRule>
  </conditionalFormatting>
  <conditionalFormatting sqref="B2363:H2363">
    <cfRule type="containsText" dxfId="879" priority="1737" operator="containsText" text="Não cadastrado">
      <formula>NOT(ISERROR(SEARCH("Não cadastrado",B2363)))</formula>
    </cfRule>
    <cfRule type="containsText" dxfId="878" priority="1738" operator="containsText" text="SP Educação">
      <formula>NOT(ISERROR(SEARCH("SP Educação",B2363)))</formula>
    </cfRule>
    <cfRule type="containsText" dxfId="877" priority="1739" operator="containsText" text="ORSE">
      <formula>NOT(ISERROR(SEARCH("ORSE",B2363)))</formula>
    </cfRule>
    <cfRule type="containsText" dxfId="876" priority="1740" operator="containsText" text="SP Obras">
      <formula>NOT(ISERROR(SEARCH("SP Obras",B2363)))</formula>
    </cfRule>
  </conditionalFormatting>
  <conditionalFormatting sqref="B2376:H2376">
    <cfRule type="containsText" dxfId="875" priority="1729" operator="containsText" text="Não cadastrado">
      <formula>NOT(ISERROR(SEARCH("Não cadastrado",B2376)))</formula>
    </cfRule>
    <cfRule type="containsText" dxfId="874" priority="1730" operator="containsText" text="SP Educação">
      <formula>NOT(ISERROR(SEARCH("SP Educação",B2376)))</formula>
    </cfRule>
    <cfRule type="containsText" dxfId="873" priority="1731" operator="containsText" text="ORSE">
      <formula>NOT(ISERROR(SEARCH("ORSE",B2376)))</formula>
    </cfRule>
    <cfRule type="containsText" dxfId="872" priority="1732" operator="containsText" text="SP Obras">
      <formula>NOT(ISERROR(SEARCH("SP Obras",B2376)))</formula>
    </cfRule>
  </conditionalFormatting>
  <conditionalFormatting sqref="B2387:H2387">
    <cfRule type="containsText" dxfId="871" priority="1721" operator="containsText" text="Não cadastrado">
      <formula>NOT(ISERROR(SEARCH("Não cadastrado",B2387)))</formula>
    </cfRule>
    <cfRule type="containsText" dxfId="870" priority="1722" operator="containsText" text="SP Educação">
      <formula>NOT(ISERROR(SEARCH("SP Educação",B2387)))</formula>
    </cfRule>
    <cfRule type="containsText" dxfId="869" priority="1723" operator="containsText" text="ORSE">
      <formula>NOT(ISERROR(SEARCH("ORSE",B2387)))</formula>
    </cfRule>
    <cfRule type="containsText" dxfId="868" priority="1724" operator="containsText" text="SP Obras">
      <formula>NOT(ISERROR(SEARCH("SP Obras",B2387)))</formula>
    </cfRule>
  </conditionalFormatting>
  <conditionalFormatting sqref="B2398:H2398">
    <cfRule type="containsText" dxfId="867" priority="1713" operator="containsText" text="Não cadastrado">
      <formula>NOT(ISERROR(SEARCH("Não cadastrado",B2398)))</formula>
    </cfRule>
    <cfRule type="containsText" dxfId="866" priority="1714" operator="containsText" text="SP Educação">
      <formula>NOT(ISERROR(SEARCH("SP Educação",B2398)))</formula>
    </cfRule>
    <cfRule type="containsText" dxfId="865" priority="1715" operator="containsText" text="ORSE">
      <formula>NOT(ISERROR(SEARCH("ORSE",B2398)))</formula>
    </cfRule>
    <cfRule type="containsText" dxfId="864" priority="1716" operator="containsText" text="SP Obras">
      <formula>NOT(ISERROR(SEARCH("SP Obras",B2398)))</formula>
    </cfRule>
  </conditionalFormatting>
  <conditionalFormatting sqref="B2413:H2413">
    <cfRule type="containsText" dxfId="863" priority="1705" operator="containsText" text="Não cadastrado">
      <formula>NOT(ISERROR(SEARCH("Não cadastrado",B2413)))</formula>
    </cfRule>
    <cfRule type="containsText" dxfId="862" priority="1706" operator="containsText" text="SP Educação">
      <formula>NOT(ISERROR(SEARCH("SP Educação",B2413)))</formula>
    </cfRule>
    <cfRule type="containsText" dxfId="861" priority="1707" operator="containsText" text="ORSE">
      <formula>NOT(ISERROR(SEARCH("ORSE",B2413)))</formula>
    </cfRule>
    <cfRule type="containsText" dxfId="860" priority="1708" operator="containsText" text="SP Obras">
      <formula>NOT(ISERROR(SEARCH("SP Obras",B2413)))</formula>
    </cfRule>
  </conditionalFormatting>
  <conditionalFormatting sqref="B2428:H2428">
    <cfRule type="containsText" dxfId="859" priority="1697" operator="containsText" text="Não cadastrado">
      <formula>NOT(ISERROR(SEARCH("Não cadastrado",B2428)))</formula>
    </cfRule>
    <cfRule type="containsText" dxfId="858" priority="1698" operator="containsText" text="SP Educação">
      <formula>NOT(ISERROR(SEARCH("SP Educação",B2428)))</formula>
    </cfRule>
    <cfRule type="containsText" dxfId="857" priority="1699" operator="containsText" text="ORSE">
      <formula>NOT(ISERROR(SEARCH("ORSE",B2428)))</formula>
    </cfRule>
    <cfRule type="containsText" dxfId="856" priority="1700" operator="containsText" text="SP Obras">
      <formula>NOT(ISERROR(SEARCH("SP Obras",B2428)))</formula>
    </cfRule>
  </conditionalFormatting>
  <conditionalFormatting sqref="B2446:H2446">
    <cfRule type="containsText" dxfId="855" priority="1689" operator="containsText" text="Não cadastrado">
      <formula>NOT(ISERROR(SEARCH("Não cadastrado",B2446)))</formula>
    </cfRule>
    <cfRule type="containsText" dxfId="854" priority="1690" operator="containsText" text="SP Educação">
      <formula>NOT(ISERROR(SEARCH("SP Educação",B2446)))</formula>
    </cfRule>
    <cfRule type="containsText" dxfId="853" priority="1691" operator="containsText" text="ORSE">
      <formula>NOT(ISERROR(SEARCH("ORSE",B2446)))</formula>
    </cfRule>
    <cfRule type="containsText" dxfId="852" priority="1692" operator="containsText" text="SP Obras">
      <formula>NOT(ISERROR(SEARCH("SP Obras",B2446)))</formula>
    </cfRule>
  </conditionalFormatting>
  <conditionalFormatting sqref="B2460:H2460">
    <cfRule type="containsText" dxfId="851" priority="1681" operator="containsText" text="Não cadastrado">
      <formula>NOT(ISERROR(SEARCH("Não cadastrado",B2460)))</formula>
    </cfRule>
    <cfRule type="containsText" dxfId="850" priority="1682" operator="containsText" text="SP Educação">
      <formula>NOT(ISERROR(SEARCH("SP Educação",B2460)))</formula>
    </cfRule>
    <cfRule type="containsText" dxfId="849" priority="1683" operator="containsText" text="ORSE">
      <formula>NOT(ISERROR(SEARCH("ORSE",B2460)))</formula>
    </cfRule>
    <cfRule type="containsText" dxfId="848" priority="1684" operator="containsText" text="SP Obras">
      <formula>NOT(ISERROR(SEARCH("SP Obras",B2460)))</formula>
    </cfRule>
  </conditionalFormatting>
  <conditionalFormatting sqref="B2472:H2472">
    <cfRule type="containsText" dxfId="847" priority="1673" operator="containsText" text="Não cadastrado">
      <formula>NOT(ISERROR(SEARCH("Não cadastrado",B2472)))</formula>
    </cfRule>
    <cfRule type="containsText" dxfId="846" priority="1674" operator="containsText" text="SP Educação">
      <formula>NOT(ISERROR(SEARCH("SP Educação",B2472)))</formula>
    </cfRule>
    <cfRule type="containsText" dxfId="845" priority="1675" operator="containsText" text="ORSE">
      <formula>NOT(ISERROR(SEARCH("ORSE",B2472)))</formula>
    </cfRule>
    <cfRule type="containsText" dxfId="844" priority="1676" operator="containsText" text="SP Obras">
      <formula>NOT(ISERROR(SEARCH("SP Obras",B2472)))</formula>
    </cfRule>
  </conditionalFormatting>
  <conditionalFormatting sqref="B2490:H2490">
    <cfRule type="containsText" dxfId="843" priority="1665" operator="containsText" text="Não cadastrado">
      <formula>NOT(ISERROR(SEARCH("Não cadastrado",B2490)))</formula>
    </cfRule>
    <cfRule type="containsText" dxfId="842" priority="1666" operator="containsText" text="SP Educação">
      <formula>NOT(ISERROR(SEARCH("SP Educação",B2490)))</formula>
    </cfRule>
    <cfRule type="containsText" dxfId="841" priority="1667" operator="containsText" text="ORSE">
      <formula>NOT(ISERROR(SEARCH("ORSE",B2490)))</formula>
    </cfRule>
    <cfRule type="containsText" dxfId="840" priority="1668" operator="containsText" text="SP Obras">
      <formula>NOT(ISERROR(SEARCH("SP Obras",B2490)))</formula>
    </cfRule>
  </conditionalFormatting>
  <conditionalFormatting sqref="B2509:H2509">
    <cfRule type="containsText" dxfId="839" priority="1657" operator="containsText" text="Não cadastrado">
      <formula>NOT(ISERROR(SEARCH("Não cadastrado",B2509)))</formula>
    </cfRule>
    <cfRule type="containsText" dxfId="838" priority="1658" operator="containsText" text="SP Educação">
      <formula>NOT(ISERROR(SEARCH("SP Educação",B2509)))</formula>
    </cfRule>
    <cfRule type="containsText" dxfId="837" priority="1659" operator="containsText" text="ORSE">
      <formula>NOT(ISERROR(SEARCH("ORSE",B2509)))</formula>
    </cfRule>
    <cfRule type="containsText" dxfId="836" priority="1660" operator="containsText" text="SP Obras">
      <formula>NOT(ISERROR(SEARCH("SP Obras",B2509)))</formula>
    </cfRule>
  </conditionalFormatting>
  <conditionalFormatting sqref="B2520:H2520">
    <cfRule type="containsText" dxfId="835" priority="1649" operator="containsText" text="Não cadastrado">
      <formula>NOT(ISERROR(SEARCH("Não cadastrado",B2520)))</formula>
    </cfRule>
    <cfRule type="containsText" dxfId="834" priority="1650" operator="containsText" text="SP Educação">
      <formula>NOT(ISERROR(SEARCH("SP Educação",B2520)))</formula>
    </cfRule>
    <cfRule type="containsText" dxfId="833" priority="1651" operator="containsText" text="ORSE">
      <formula>NOT(ISERROR(SEARCH("ORSE",B2520)))</formula>
    </cfRule>
    <cfRule type="containsText" dxfId="832" priority="1652" operator="containsText" text="SP Obras">
      <formula>NOT(ISERROR(SEARCH("SP Obras",B2520)))</formula>
    </cfRule>
  </conditionalFormatting>
  <conditionalFormatting sqref="B2539:H2539">
    <cfRule type="containsText" dxfId="831" priority="1641" operator="containsText" text="Não cadastrado">
      <formula>NOT(ISERROR(SEARCH("Não cadastrado",B2539)))</formula>
    </cfRule>
    <cfRule type="containsText" dxfId="830" priority="1642" operator="containsText" text="SP Educação">
      <formula>NOT(ISERROR(SEARCH("SP Educação",B2539)))</formula>
    </cfRule>
    <cfRule type="containsText" dxfId="829" priority="1643" operator="containsText" text="ORSE">
      <formula>NOT(ISERROR(SEARCH("ORSE",B2539)))</formula>
    </cfRule>
    <cfRule type="containsText" dxfId="828" priority="1644" operator="containsText" text="SP Obras">
      <formula>NOT(ISERROR(SEARCH("SP Obras",B2539)))</formula>
    </cfRule>
  </conditionalFormatting>
  <conditionalFormatting sqref="B2552:H2552">
    <cfRule type="containsText" dxfId="827" priority="1633" operator="containsText" text="Não cadastrado">
      <formula>NOT(ISERROR(SEARCH("Não cadastrado",B2552)))</formula>
    </cfRule>
    <cfRule type="containsText" dxfId="826" priority="1634" operator="containsText" text="SP Educação">
      <formula>NOT(ISERROR(SEARCH("SP Educação",B2552)))</formula>
    </cfRule>
    <cfRule type="containsText" dxfId="825" priority="1635" operator="containsText" text="ORSE">
      <formula>NOT(ISERROR(SEARCH("ORSE",B2552)))</formula>
    </cfRule>
    <cfRule type="containsText" dxfId="824" priority="1636" operator="containsText" text="SP Obras">
      <formula>NOT(ISERROR(SEARCH("SP Obras",B2552)))</formula>
    </cfRule>
  </conditionalFormatting>
  <conditionalFormatting sqref="B2567:H2567">
    <cfRule type="containsText" dxfId="823" priority="1625" operator="containsText" text="Não cadastrado">
      <formula>NOT(ISERROR(SEARCH("Não cadastrado",B2567)))</formula>
    </cfRule>
    <cfRule type="containsText" dxfId="822" priority="1626" operator="containsText" text="SP Educação">
      <formula>NOT(ISERROR(SEARCH("SP Educação",B2567)))</formula>
    </cfRule>
    <cfRule type="containsText" dxfId="821" priority="1627" operator="containsText" text="ORSE">
      <formula>NOT(ISERROR(SEARCH("ORSE",B2567)))</formula>
    </cfRule>
    <cfRule type="containsText" dxfId="820" priority="1628" operator="containsText" text="SP Obras">
      <formula>NOT(ISERROR(SEARCH("SP Obras",B2567)))</formula>
    </cfRule>
  </conditionalFormatting>
  <conditionalFormatting sqref="B2577:H2577">
    <cfRule type="containsText" dxfId="819" priority="1617" operator="containsText" text="Não cadastrado">
      <formula>NOT(ISERROR(SEARCH("Não cadastrado",B2577)))</formula>
    </cfRule>
    <cfRule type="containsText" dxfId="818" priority="1618" operator="containsText" text="SP Educação">
      <formula>NOT(ISERROR(SEARCH("SP Educação",B2577)))</formula>
    </cfRule>
    <cfRule type="containsText" dxfId="817" priority="1619" operator="containsText" text="ORSE">
      <formula>NOT(ISERROR(SEARCH("ORSE",B2577)))</formula>
    </cfRule>
    <cfRule type="containsText" dxfId="816" priority="1620" operator="containsText" text="SP Obras">
      <formula>NOT(ISERROR(SEARCH("SP Obras",B2577)))</formula>
    </cfRule>
  </conditionalFormatting>
  <conditionalFormatting sqref="B2590:H2590">
    <cfRule type="containsText" dxfId="815" priority="1609" operator="containsText" text="Não cadastrado">
      <formula>NOT(ISERROR(SEARCH("Não cadastrado",B2590)))</formula>
    </cfRule>
    <cfRule type="containsText" dxfId="814" priority="1610" operator="containsText" text="SP Educação">
      <formula>NOT(ISERROR(SEARCH("SP Educação",B2590)))</formula>
    </cfRule>
    <cfRule type="containsText" dxfId="813" priority="1611" operator="containsText" text="ORSE">
      <formula>NOT(ISERROR(SEARCH("ORSE",B2590)))</formula>
    </cfRule>
    <cfRule type="containsText" dxfId="812" priority="1612" operator="containsText" text="SP Obras">
      <formula>NOT(ISERROR(SEARCH("SP Obras",B2590)))</formula>
    </cfRule>
  </conditionalFormatting>
  <conditionalFormatting sqref="B2604:H2604">
    <cfRule type="containsText" dxfId="811" priority="1593" operator="containsText" text="Não cadastrado">
      <formula>NOT(ISERROR(SEARCH("Não cadastrado",B2604)))</formula>
    </cfRule>
    <cfRule type="containsText" dxfId="810" priority="1594" operator="containsText" text="SP Educação">
      <formula>NOT(ISERROR(SEARCH("SP Educação",B2604)))</formula>
    </cfRule>
    <cfRule type="containsText" dxfId="809" priority="1595" operator="containsText" text="ORSE">
      <formula>NOT(ISERROR(SEARCH("ORSE",B2604)))</formula>
    </cfRule>
    <cfRule type="containsText" dxfId="808" priority="1596" operator="containsText" text="SP Obras">
      <formula>NOT(ISERROR(SEARCH("SP Obras",B2604)))</formula>
    </cfRule>
  </conditionalFormatting>
  <conditionalFormatting sqref="B2614:H2614">
    <cfRule type="containsText" dxfId="807" priority="1585" operator="containsText" text="Não cadastrado">
      <formula>NOT(ISERROR(SEARCH("Não cadastrado",B2614)))</formula>
    </cfRule>
    <cfRule type="containsText" dxfId="806" priority="1586" operator="containsText" text="SP Educação">
      <formula>NOT(ISERROR(SEARCH("SP Educação",B2614)))</formula>
    </cfRule>
    <cfRule type="containsText" dxfId="805" priority="1587" operator="containsText" text="ORSE">
      <formula>NOT(ISERROR(SEARCH("ORSE",B2614)))</formula>
    </cfRule>
    <cfRule type="containsText" dxfId="804" priority="1588" operator="containsText" text="SP Obras">
      <formula>NOT(ISERROR(SEARCH("SP Obras",B2614)))</formula>
    </cfRule>
  </conditionalFormatting>
  <conditionalFormatting sqref="B2624:H2624">
    <cfRule type="containsText" dxfId="803" priority="1577" operator="containsText" text="Não cadastrado">
      <formula>NOT(ISERROR(SEARCH("Não cadastrado",B2624)))</formula>
    </cfRule>
    <cfRule type="containsText" dxfId="802" priority="1578" operator="containsText" text="SP Educação">
      <formula>NOT(ISERROR(SEARCH("SP Educação",B2624)))</formula>
    </cfRule>
    <cfRule type="containsText" dxfId="801" priority="1579" operator="containsText" text="ORSE">
      <formula>NOT(ISERROR(SEARCH("ORSE",B2624)))</formula>
    </cfRule>
    <cfRule type="containsText" dxfId="800" priority="1580" operator="containsText" text="SP Obras">
      <formula>NOT(ISERROR(SEARCH("SP Obras",B2624)))</formula>
    </cfRule>
  </conditionalFormatting>
  <conditionalFormatting sqref="B2637:H2637">
    <cfRule type="containsText" dxfId="799" priority="1569" operator="containsText" text="Não cadastrado">
      <formula>NOT(ISERROR(SEARCH("Não cadastrado",B2637)))</formula>
    </cfRule>
    <cfRule type="containsText" dxfId="798" priority="1570" operator="containsText" text="SP Educação">
      <formula>NOT(ISERROR(SEARCH("SP Educação",B2637)))</formula>
    </cfRule>
    <cfRule type="containsText" dxfId="797" priority="1571" operator="containsText" text="ORSE">
      <formula>NOT(ISERROR(SEARCH("ORSE",B2637)))</formula>
    </cfRule>
    <cfRule type="containsText" dxfId="796" priority="1572" operator="containsText" text="SP Obras">
      <formula>NOT(ISERROR(SEARCH("SP Obras",B2637)))</formula>
    </cfRule>
  </conditionalFormatting>
  <conditionalFormatting sqref="B2650:H2650">
    <cfRule type="containsText" dxfId="795" priority="1561" operator="containsText" text="Não cadastrado">
      <formula>NOT(ISERROR(SEARCH("Não cadastrado",B2650)))</formula>
    </cfRule>
    <cfRule type="containsText" dxfId="794" priority="1562" operator="containsText" text="SP Educação">
      <formula>NOT(ISERROR(SEARCH("SP Educação",B2650)))</formula>
    </cfRule>
    <cfRule type="containsText" dxfId="793" priority="1563" operator="containsText" text="ORSE">
      <formula>NOT(ISERROR(SEARCH("ORSE",B2650)))</formula>
    </cfRule>
    <cfRule type="containsText" dxfId="792" priority="1564" operator="containsText" text="SP Obras">
      <formula>NOT(ISERROR(SEARCH("SP Obras",B2650)))</formula>
    </cfRule>
  </conditionalFormatting>
  <conditionalFormatting sqref="B2663:H2663">
    <cfRule type="containsText" dxfId="791" priority="1553" operator="containsText" text="Não cadastrado">
      <formula>NOT(ISERROR(SEARCH("Não cadastrado",B2663)))</formula>
    </cfRule>
    <cfRule type="containsText" dxfId="790" priority="1554" operator="containsText" text="SP Educação">
      <formula>NOT(ISERROR(SEARCH("SP Educação",B2663)))</formula>
    </cfRule>
    <cfRule type="containsText" dxfId="789" priority="1555" operator="containsText" text="ORSE">
      <formula>NOT(ISERROR(SEARCH("ORSE",B2663)))</formula>
    </cfRule>
    <cfRule type="containsText" dxfId="788" priority="1556" operator="containsText" text="SP Obras">
      <formula>NOT(ISERROR(SEARCH("SP Obras",B2663)))</formula>
    </cfRule>
  </conditionalFormatting>
  <conditionalFormatting sqref="B2676:H2676">
    <cfRule type="containsText" dxfId="787" priority="1545" operator="containsText" text="Não cadastrado">
      <formula>NOT(ISERROR(SEARCH("Não cadastrado",B2676)))</formula>
    </cfRule>
    <cfRule type="containsText" dxfId="786" priority="1546" operator="containsText" text="SP Educação">
      <formula>NOT(ISERROR(SEARCH("SP Educação",B2676)))</formula>
    </cfRule>
    <cfRule type="containsText" dxfId="785" priority="1547" operator="containsText" text="ORSE">
      <formula>NOT(ISERROR(SEARCH("ORSE",B2676)))</formula>
    </cfRule>
    <cfRule type="containsText" dxfId="784" priority="1548" operator="containsText" text="SP Obras">
      <formula>NOT(ISERROR(SEARCH("SP Obras",B2676)))</formula>
    </cfRule>
  </conditionalFormatting>
  <conditionalFormatting sqref="B2689:H2689">
    <cfRule type="containsText" dxfId="783" priority="1537" operator="containsText" text="Não cadastrado">
      <formula>NOT(ISERROR(SEARCH("Não cadastrado",B2689)))</formula>
    </cfRule>
    <cfRule type="containsText" dxfId="782" priority="1538" operator="containsText" text="SP Educação">
      <formula>NOT(ISERROR(SEARCH("SP Educação",B2689)))</formula>
    </cfRule>
    <cfRule type="containsText" dxfId="781" priority="1539" operator="containsText" text="ORSE">
      <formula>NOT(ISERROR(SEARCH("ORSE",B2689)))</formula>
    </cfRule>
    <cfRule type="containsText" dxfId="780" priority="1540" operator="containsText" text="SP Obras">
      <formula>NOT(ISERROR(SEARCH("SP Obras",B2689)))</formula>
    </cfRule>
  </conditionalFormatting>
  <conditionalFormatting sqref="B2702:H2702">
    <cfRule type="containsText" dxfId="779" priority="1529" operator="containsText" text="Não cadastrado">
      <formula>NOT(ISERROR(SEARCH("Não cadastrado",B2702)))</formula>
    </cfRule>
    <cfRule type="containsText" dxfId="778" priority="1530" operator="containsText" text="SP Educação">
      <formula>NOT(ISERROR(SEARCH("SP Educação",B2702)))</formula>
    </cfRule>
    <cfRule type="containsText" dxfId="777" priority="1531" operator="containsText" text="ORSE">
      <formula>NOT(ISERROR(SEARCH("ORSE",B2702)))</formula>
    </cfRule>
    <cfRule type="containsText" dxfId="776" priority="1532" operator="containsText" text="SP Obras">
      <formula>NOT(ISERROR(SEARCH("SP Obras",B2702)))</formula>
    </cfRule>
  </conditionalFormatting>
  <conditionalFormatting sqref="B2715:H2715">
    <cfRule type="containsText" dxfId="775" priority="1521" operator="containsText" text="Não cadastrado">
      <formula>NOT(ISERROR(SEARCH("Não cadastrado",B2715)))</formula>
    </cfRule>
    <cfRule type="containsText" dxfId="774" priority="1522" operator="containsText" text="SP Educação">
      <formula>NOT(ISERROR(SEARCH("SP Educação",B2715)))</formula>
    </cfRule>
    <cfRule type="containsText" dxfId="773" priority="1523" operator="containsText" text="ORSE">
      <formula>NOT(ISERROR(SEARCH("ORSE",B2715)))</formula>
    </cfRule>
    <cfRule type="containsText" dxfId="772" priority="1524" operator="containsText" text="SP Obras">
      <formula>NOT(ISERROR(SEARCH("SP Obras",B2715)))</formula>
    </cfRule>
  </conditionalFormatting>
  <conditionalFormatting sqref="B2728:H2728">
    <cfRule type="containsText" dxfId="771" priority="1513" operator="containsText" text="Não cadastrado">
      <formula>NOT(ISERROR(SEARCH("Não cadastrado",B2728)))</formula>
    </cfRule>
    <cfRule type="containsText" dxfId="770" priority="1514" operator="containsText" text="SP Educação">
      <formula>NOT(ISERROR(SEARCH("SP Educação",B2728)))</formula>
    </cfRule>
    <cfRule type="containsText" dxfId="769" priority="1515" operator="containsText" text="ORSE">
      <formula>NOT(ISERROR(SEARCH("ORSE",B2728)))</formula>
    </cfRule>
    <cfRule type="containsText" dxfId="768" priority="1516" operator="containsText" text="SP Obras">
      <formula>NOT(ISERROR(SEARCH("SP Obras",B2728)))</formula>
    </cfRule>
  </conditionalFormatting>
  <conditionalFormatting sqref="B2741:H2741">
    <cfRule type="containsText" dxfId="767" priority="1505" operator="containsText" text="Não cadastrado">
      <formula>NOT(ISERROR(SEARCH("Não cadastrado",B2741)))</formula>
    </cfRule>
    <cfRule type="containsText" dxfId="766" priority="1506" operator="containsText" text="SP Educação">
      <formula>NOT(ISERROR(SEARCH("SP Educação",B2741)))</formula>
    </cfRule>
    <cfRule type="containsText" dxfId="765" priority="1507" operator="containsText" text="ORSE">
      <formula>NOT(ISERROR(SEARCH("ORSE",B2741)))</formula>
    </cfRule>
    <cfRule type="containsText" dxfId="764" priority="1508" operator="containsText" text="SP Obras">
      <formula>NOT(ISERROR(SEARCH("SP Obras",B2741)))</formula>
    </cfRule>
  </conditionalFormatting>
  <conditionalFormatting sqref="B2754:H2754">
    <cfRule type="containsText" dxfId="763" priority="1497" operator="containsText" text="Não cadastrado">
      <formula>NOT(ISERROR(SEARCH("Não cadastrado",B2754)))</formula>
    </cfRule>
    <cfRule type="containsText" dxfId="762" priority="1498" operator="containsText" text="SP Educação">
      <formula>NOT(ISERROR(SEARCH("SP Educação",B2754)))</formula>
    </cfRule>
    <cfRule type="containsText" dxfId="761" priority="1499" operator="containsText" text="ORSE">
      <formula>NOT(ISERROR(SEARCH("ORSE",B2754)))</formula>
    </cfRule>
    <cfRule type="containsText" dxfId="760" priority="1500" operator="containsText" text="SP Obras">
      <formula>NOT(ISERROR(SEARCH("SP Obras",B2754)))</formula>
    </cfRule>
  </conditionalFormatting>
  <conditionalFormatting sqref="B2767:H2767">
    <cfRule type="containsText" dxfId="759" priority="1489" operator="containsText" text="Não cadastrado">
      <formula>NOT(ISERROR(SEARCH("Não cadastrado",B2767)))</formula>
    </cfRule>
    <cfRule type="containsText" dxfId="758" priority="1490" operator="containsText" text="SP Educação">
      <formula>NOT(ISERROR(SEARCH("SP Educação",B2767)))</formula>
    </cfRule>
    <cfRule type="containsText" dxfId="757" priority="1491" operator="containsText" text="ORSE">
      <formula>NOT(ISERROR(SEARCH("ORSE",B2767)))</formula>
    </cfRule>
    <cfRule type="containsText" dxfId="756" priority="1492" operator="containsText" text="SP Obras">
      <formula>NOT(ISERROR(SEARCH("SP Obras",B2767)))</formula>
    </cfRule>
  </conditionalFormatting>
  <conditionalFormatting sqref="B2780:H2780">
    <cfRule type="containsText" dxfId="755" priority="1481" operator="containsText" text="Não cadastrado">
      <formula>NOT(ISERROR(SEARCH("Não cadastrado",B2780)))</formula>
    </cfRule>
    <cfRule type="containsText" dxfId="754" priority="1482" operator="containsText" text="SP Educação">
      <formula>NOT(ISERROR(SEARCH("SP Educação",B2780)))</formula>
    </cfRule>
    <cfRule type="containsText" dxfId="753" priority="1483" operator="containsText" text="ORSE">
      <formula>NOT(ISERROR(SEARCH("ORSE",B2780)))</formula>
    </cfRule>
    <cfRule type="containsText" dxfId="752" priority="1484" operator="containsText" text="SP Obras">
      <formula>NOT(ISERROR(SEARCH("SP Obras",B2780)))</formula>
    </cfRule>
  </conditionalFormatting>
  <conditionalFormatting sqref="B2793:H2793">
    <cfRule type="containsText" dxfId="751" priority="1473" operator="containsText" text="Não cadastrado">
      <formula>NOT(ISERROR(SEARCH("Não cadastrado",B2793)))</formula>
    </cfRule>
    <cfRule type="containsText" dxfId="750" priority="1474" operator="containsText" text="SP Educação">
      <formula>NOT(ISERROR(SEARCH("SP Educação",B2793)))</formula>
    </cfRule>
    <cfRule type="containsText" dxfId="749" priority="1475" operator="containsText" text="ORSE">
      <formula>NOT(ISERROR(SEARCH("ORSE",B2793)))</formula>
    </cfRule>
    <cfRule type="containsText" dxfId="748" priority="1476" operator="containsText" text="SP Obras">
      <formula>NOT(ISERROR(SEARCH("SP Obras",B2793)))</formula>
    </cfRule>
  </conditionalFormatting>
  <conditionalFormatting sqref="B2806:H2806">
    <cfRule type="containsText" dxfId="747" priority="1465" operator="containsText" text="Não cadastrado">
      <formula>NOT(ISERROR(SEARCH("Não cadastrado",B2806)))</formula>
    </cfRule>
    <cfRule type="containsText" dxfId="746" priority="1466" operator="containsText" text="SP Educação">
      <formula>NOT(ISERROR(SEARCH("SP Educação",B2806)))</formula>
    </cfRule>
    <cfRule type="containsText" dxfId="745" priority="1467" operator="containsText" text="ORSE">
      <formula>NOT(ISERROR(SEARCH("ORSE",B2806)))</formula>
    </cfRule>
    <cfRule type="containsText" dxfId="744" priority="1468" operator="containsText" text="SP Obras">
      <formula>NOT(ISERROR(SEARCH("SP Obras",B2806)))</formula>
    </cfRule>
  </conditionalFormatting>
  <conditionalFormatting sqref="B2819:H2819">
    <cfRule type="containsText" dxfId="743" priority="1457" operator="containsText" text="Não cadastrado">
      <formula>NOT(ISERROR(SEARCH("Não cadastrado",B2819)))</formula>
    </cfRule>
    <cfRule type="containsText" dxfId="742" priority="1458" operator="containsText" text="SP Educação">
      <formula>NOT(ISERROR(SEARCH("SP Educação",B2819)))</formula>
    </cfRule>
    <cfRule type="containsText" dxfId="741" priority="1459" operator="containsText" text="ORSE">
      <formula>NOT(ISERROR(SEARCH("ORSE",B2819)))</formula>
    </cfRule>
    <cfRule type="containsText" dxfId="740" priority="1460" operator="containsText" text="SP Obras">
      <formula>NOT(ISERROR(SEARCH("SP Obras",B2819)))</formula>
    </cfRule>
  </conditionalFormatting>
  <conditionalFormatting sqref="B2832:H2832">
    <cfRule type="containsText" dxfId="739" priority="1449" operator="containsText" text="Não cadastrado">
      <formula>NOT(ISERROR(SEARCH("Não cadastrado",B2832)))</formula>
    </cfRule>
    <cfRule type="containsText" dxfId="738" priority="1450" operator="containsText" text="SP Educação">
      <formula>NOT(ISERROR(SEARCH("SP Educação",B2832)))</formula>
    </cfRule>
    <cfRule type="containsText" dxfId="737" priority="1451" operator="containsText" text="ORSE">
      <formula>NOT(ISERROR(SEARCH("ORSE",B2832)))</formula>
    </cfRule>
    <cfRule type="containsText" dxfId="736" priority="1452" operator="containsText" text="SP Obras">
      <formula>NOT(ISERROR(SEARCH("SP Obras",B2832)))</formula>
    </cfRule>
  </conditionalFormatting>
  <conditionalFormatting sqref="B2845:H2845">
    <cfRule type="containsText" dxfId="735" priority="1441" operator="containsText" text="Não cadastrado">
      <formula>NOT(ISERROR(SEARCH("Não cadastrado",B2845)))</formula>
    </cfRule>
    <cfRule type="containsText" dxfId="734" priority="1442" operator="containsText" text="SP Educação">
      <formula>NOT(ISERROR(SEARCH("SP Educação",B2845)))</formula>
    </cfRule>
    <cfRule type="containsText" dxfId="733" priority="1443" operator="containsText" text="ORSE">
      <formula>NOT(ISERROR(SEARCH("ORSE",B2845)))</formula>
    </cfRule>
    <cfRule type="containsText" dxfId="732" priority="1444" operator="containsText" text="SP Obras">
      <formula>NOT(ISERROR(SEARCH("SP Obras",B2845)))</formula>
    </cfRule>
  </conditionalFormatting>
  <conditionalFormatting sqref="B2858:H2858">
    <cfRule type="containsText" dxfId="731" priority="1433" operator="containsText" text="Não cadastrado">
      <formula>NOT(ISERROR(SEARCH("Não cadastrado",B2858)))</formula>
    </cfRule>
    <cfRule type="containsText" dxfId="730" priority="1434" operator="containsText" text="SP Educação">
      <formula>NOT(ISERROR(SEARCH("SP Educação",B2858)))</formula>
    </cfRule>
    <cfRule type="containsText" dxfId="729" priority="1435" operator="containsText" text="ORSE">
      <formula>NOT(ISERROR(SEARCH("ORSE",B2858)))</formula>
    </cfRule>
    <cfRule type="containsText" dxfId="728" priority="1436" operator="containsText" text="SP Obras">
      <formula>NOT(ISERROR(SEARCH("SP Obras",B2858)))</formula>
    </cfRule>
  </conditionalFormatting>
  <conditionalFormatting sqref="B2871:H2871">
    <cfRule type="containsText" dxfId="727" priority="1425" operator="containsText" text="Não cadastrado">
      <formula>NOT(ISERROR(SEARCH("Não cadastrado",B2871)))</formula>
    </cfRule>
    <cfRule type="containsText" dxfId="726" priority="1426" operator="containsText" text="SP Educação">
      <formula>NOT(ISERROR(SEARCH("SP Educação",B2871)))</formula>
    </cfRule>
    <cfRule type="containsText" dxfId="725" priority="1427" operator="containsText" text="ORSE">
      <formula>NOT(ISERROR(SEARCH("ORSE",B2871)))</formula>
    </cfRule>
    <cfRule type="containsText" dxfId="724" priority="1428" operator="containsText" text="SP Obras">
      <formula>NOT(ISERROR(SEARCH("SP Obras",B2871)))</formula>
    </cfRule>
  </conditionalFormatting>
  <conditionalFormatting sqref="B2884:H2884">
    <cfRule type="containsText" dxfId="723" priority="1417" operator="containsText" text="Não cadastrado">
      <formula>NOT(ISERROR(SEARCH("Não cadastrado",B2884)))</formula>
    </cfRule>
    <cfRule type="containsText" dxfId="722" priority="1418" operator="containsText" text="SP Educação">
      <formula>NOT(ISERROR(SEARCH("SP Educação",B2884)))</formula>
    </cfRule>
    <cfRule type="containsText" dxfId="721" priority="1419" operator="containsText" text="ORSE">
      <formula>NOT(ISERROR(SEARCH("ORSE",B2884)))</formula>
    </cfRule>
    <cfRule type="containsText" dxfId="720" priority="1420" operator="containsText" text="SP Obras">
      <formula>NOT(ISERROR(SEARCH("SP Obras",B2884)))</formula>
    </cfRule>
  </conditionalFormatting>
  <conditionalFormatting sqref="B2897:H2897">
    <cfRule type="containsText" dxfId="719" priority="1409" operator="containsText" text="Não cadastrado">
      <formula>NOT(ISERROR(SEARCH("Não cadastrado",B2897)))</formula>
    </cfRule>
    <cfRule type="containsText" dxfId="718" priority="1410" operator="containsText" text="SP Educação">
      <formula>NOT(ISERROR(SEARCH("SP Educação",B2897)))</formula>
    </cfRule>
    <cfRule type="containsText" dxfId="717" priority="1411" operator="containsText" text="ORSE">
      <formula>NOT(ISERROR(SEARCH("ORSE",B2897)))</formula>
    </cfRule>
    <cfRule type="containsText" dxfId="716" priority="1412" operator="containsText" text="SP Obras">
      <formula>NOT(ISERROR(SEARCH("SP Obras",B2897)))</formula>
    </cfRule>
  </conditionalFormatting>
  <conditionalFormatting sqref="B2910:H2910">
    <cfRule type="containsText" dxfId="715" priority="1401" operator="containsText" text="Não cadastrado">
      <formula>NOT(ISERROR(SEARCH("Não cadastrado",B2910)))</formula>
    </cfRule>
    <cfRule type="containsText" dxfId="714" priority="1402" operator="containsText" text="SP Educação">
      <formula>NOT(ISERROR(SEARCH("SP Educação",B2910)))</formula>
    </cfRule>
    <cfRule type="containsText" dxfId="713" priority="1403" operator="containsText" text="ORSE">
      <formula>NOT(ISERROR(SEARCH("ORSE",B2910)))</formula>
    </cfRule>
    <cfRule type="containsText" dxfId="712" priority="1404" operator="containsText" text="SP Obras">
      <formula>NOT(ISERROR(SEARCH("SP Obras",B2910)))</formula>
    </cfRule>
  </conditionalFormatting>
  <conditionalFormatting sqref="B2924:H2924">
    <cfRule type="containsText" dxfId="711" priority="1393" operator="containsText" text="Não cadastrado">
      <formula>NOT(ISERROR(SEARCH("Não cadastrado",B2924)))</formula>
    </cfRule>
    <cfRule type="containsText" dxfId="710" priority="1394" operator="containsText" text="SP Educação">
      <formula>NOT(ISERROR(SEARCH("SP Educação",B2924)))</formula>
    </cfRule>
    <cfRule type="containsText" dxfId="709" priority="1395" operator="containsText" text="ORSE">
      <formula>NOT(ISERROR(SEARCH("ORSE",B2924)))</formula>
    </cfRule>
    <cfRule type="containsText" dxfId="708" priority="1396" operator="containsText" text="SP Obras">
      <formula>NOT(ISERROR(SEARCH("SP Obras",B2924)))</formula>
    </cfRule>
  </conditionalFormatting>
  <conditionalFormatting sqref="B2937:H2937">
    <cfRule type="containsText" dxfId="707" priority="1385" operator="containsText" text="Não cadastrado">
      <formula>NOT(ISERROR(SEARCH("Não cadastrado",B2937)))</formula>
    </cfRule>
    <cfRule type="containsText" dxfId="706" priority="1386" operator="containsText" text="SP Educação">
      <formula>NOT(ISERROR(SEARCH("SP Educação",B2937)))</formula>
    </cfRule>
    <cfRule type="containsText" dxfId="705" priority="1387" operator="containsText" text="ORSE">
      <formula>NOT(ISERROR(SEARCH("ORSE",B2937)))</formula>
    </cfRule>
    <cfRule type="containsText" dxfId="704" priority="1388" operator="containsText" text="SP Obras">
      <formula>NOT(ISERROR(SEARCH("SP Obras",B2937)))</formula>
    </cfRule>
  </conditionalFormatting>
  <conditionalFormatting sqref="B2949:H2949">
    <cfRule type="containsText" dxfId="703" priority="1377" operator="containsText" text="Não cadastrado">
      <formula>NOT(ISERROR(SEARCH("Não cadastrado",B2949)))</formula>
    </cfRule>
    <cfRule type="containsText" dxfId="702" priority="1378" operator="containsText" text="SP Educação">
      <formula>NOT(ISERROR(SEARCH("SP Educação",B2949)))</formula>
    </cfRule>
    <cfRule type="containsText" dxfId="701" priority="1379" operator="containsText" text="ORSE">
      <formula>NOT(ISERROR(SEARCH("ORSE",B2949)))</formula>
    </cfRule>
    <cfRule type="containsText" dxfId="700" priority="1380" operator="containsText" text="SP Obras">
      <formula>NOT(ISERROR(SEARCH("SP Obras",B2949)))</formula>
    </cfRule>
  </conditionalFormatting>
  <conditionalFormatting sqref="B2962:H2962">
    <cfRule type="containsText" dxfId="699" priority="1369" operator="containsText" text="Não cadastrado">
      <formula>NOT(ISERROR(SEARCH("Não cadastrado",B2962)))</formula>
    </cfRule>
    <cfRule type="containsText" dxfId="698" priority="1370" operator="containsText" text="SP Educação">
      <formula>NOT(ISERROR(SEARCH("SP Educação",B2962)))</formula>
    </cfRule>
    <cfRule type="containsText" dxfId="697" priority="1371" operator="containsText" text="ORSE">
      <formula>NOT(ISERROR(SEARCH("ORSE",B2962)))</formula>
    </cfRule>
    <cfRule type="containsText" dxfId="696" priority="1372" operator="containsText" text="SP Obras">
      <formula>NOT(ISERROR(SEARCH("SP Obras",B2962)))</formula>
    </cfRule>
  </conditionalFormatting>
  <conditionalFormatting sqref="B2974:H2974">
    <cfRule type="containsText" dxfId="695" priority="1361" operator="containsText" text="Não cadastrado">
      <formula>NOT(ISERROR(SEARCH("Não cadastrado",B2974)))</formula>
    </cfRule>
    <cfRule type="containsText" dxfId="694" priority="1362" operator="containsText" text="SP Educação">
      <formula>NOT(ISERROR(SEARCH("SP Educação",B2974)))</formula>
    </cfRule>
    <cfRule type="containsText" dxfId="693" priority="1363" operator="containsText" text="ORSE">
      <formula>NOT(ISERROR(SEARCH("ORSE",B2974)))</formula>
    </cfRule>
    <cfRule type="containsText" dxfId="692" priority="1364" operator="containsText" text="SP Obras">
      <formula>NOT(ISERROR(SEARCH("SP Obras",B2974)))</formula>
    </cfRule>
  </conditionalFormatting>
  <conditionalFormatting sqref="B2987:H2987">
    <cfRule type="containsText" dxfId="691" priority="1353" operator="containsText" text="Não cadastrado">
      <formula>NOT(ISERROR(SEARCH("Não cadastrado",B2987)))</formula>
    </cfRule>
    <cfRule type="containsText" dxfId="690" priority="1354" operator="containsText" text="SP Educação">
      <formula>NOT(ISERROR(SEARCH("SP Educação",B2987)))</formula>
    </cfRule>
    <cfRule type="containsText" dxfId="689" priority="1355" operator="containsText" text="ORSE">
      <formula>NOT(ISERROR(SEARCH("ORSE",B2987)))</formula>
    </cfRule>
    <cfRule type="containsText" dxfId="688" priority="1356" operator="containsText" text="SP Obras">
      <formula>NOT(ISERROR(SEARCH("SP Obras",B2987)))</formula>
    </cfRule>
  </conditionalFormatting>
  <conditionalFormatting sqref="B3000:H3000">
    <cfRule type="containsText" dxfId="687" priority="1345" operator="containsText" text="Não cadastrado">
      <formula>NOT(ISERROR(SEARCH("Não cadastrado",B3000)))</formula>
    </cfRule>
    <cfRule type="containsText" dxfId="686" priority="1346" operator="containsText" text="SP Educação">
      <formula>NOT(ISERROR(SEARCH("SP Educação",B3000)))</formula>
    </cfRule>
    <cfRule type="containsText" dxfId="685" priority="1347" operator="containsText" text="ORSE">
      <formula>NOT(ISERROR(SEARCH("ORSE",B3000)))</formula>
    </cfRule>
    <cfRule type="containsText" dxfId="684" priority="1348" operator="containsText" text="SP Obras">
      <formula>NOT(ISERROR(SEARCH("SP Obras",B3000)))</formula>
    </cfRule>
  </conditionalFormatting>
  <conditionalFormatting sqref="B3014:H3014">
    <cfRule type="containsText" dxfId="683" priority="1337" operator="containsText" text="Não cadastrado">
      <formula>NOT(ISERROR(SEARCH("Não cadastrado",B3014)))</formula>
    </cfRule>
    <cfRule type="containsText" dxfId="682" priority="1338" operator="containsText" text="SP Educação">
      <formula>NOT(ISERROR(SEARCH("SP Educação",B3014)))</formula>
    </cfRule>
    <cfRule type="containsText" dxfId="681" priority="1339" operator="containsText" text="ORSE">
      <formula>NOT(ISERROR(SEARCH("ORSE",B3014)))</formula>
    </cfRule>
    <cfRule type="containsText" dxfId="680" priority="1340" operator="containsText" text="SP Obras">
      <formula>NOT(ISERROR(SEARCH("SP Obras",B3014)))</formula>
    </cfRule>
  </conditionalFormatting>
  <conditionalFormatting sqref="B3029:H3029">
    <cfRule type="containsText" dxfId="679" priority="1329" operator="containsText" text="Não cadastrado">
      <formula>NOT(ISERROR(SEARCH("Não cadastrado",B3029)))</formula>
    </cfRule>
    <cfRule type="containsText" dxfId="678" priority="1330" operator="containsText" text="SP Educação">
      <formula>NOT(ISERROR(SEARCH("SP Educação",B3029)))</formula>
    </cfRule>
    <cfRule type="containsText" dxfId="677" priority="1331" operator="containsText" text="ORSE">
      <formula>NOT(ISERROR(SEARCH("ORSE",B3029)))</formula>
    </cfRule>
    <cfRule type="containsText" dxfId="676" priority="1332" operator="containsText" text="SP Obras">
      <formula>NOT(ISERROR(SEARCH("SP Obras",B3029)))</formula>
    </cfRule>
  </conditionalFormatting>
  <conditionalFormatting sqref="B3044:H3044">
    <cfRule type="containsText" dxfId="675" priority="1321" operator="containsText" text="Não cadastrado">
      <formula>NOT(ISERROR(SEARCH("Não cadastrado",B3044)))</formula>
    </cfRule>
    <cfRule type="containsText" dxfId="674" priority="1322" operator="containsText" text="SP Educação">
      <formula>NOT(ISERROR(SEARCH("SP Educação",B3044)))</formula>
    </cfRule>
    <cfRule type="containsText" dxfId="673" priority="1323" operator="containsText" text="ORSE">
      <formula>NOT(ISERROR(SEARCH("ORSE",B3044)))</formula>
    </cfRule>
    <cfRule type="containsText" dxfId="672" priority="1324" operator="containsText" text="SP Obras">
      <formula>NOT(ISERROR(SEARCH("SP Obras",B3044)))</formula>
    </cfRule>
  </conditionalFormatting>
  <conditionalFormatting sqref="B3057:H3057">
    <cfRule type="containsText" dxfId="671" priority="1313" operator="containsText" text="Não cadastrado">
      <formula>NOT(ISERROR(SEARCH("Não cadastrado",B3057)))</formula>
    </cfRule>
    <cfRule type="containsText" dxfId="670" priority="1314" operator="containsText" text="SP Educação">
      <formula>NOT(ISERROR(SEARCH("SP Educação",B3057)))</formula>
    </cfRule>
    <cfRule type="containsText" dxfId="669" priority="1315" operator="containsText" text="ORSE">
      <formula>NOT(ISERROR(SEARCH("ORSE",B3057)))</formula>
    </cfRule>
    <cfRule type="containsText" dxfId="668" priority="1316" operator="containsText" text="SP Obras">
      <formula>NOT(ISERROR(SEARCH("SP Obras",B3057)))</formula>
    </cfRule>
  </conditionalFormatting>
  <conditionalFormatting sqref="B3070:H3070">
    <cfRule type="containsText" dxfId="667" priority="1305" operator="containsText" text="Não cadastrado">
      <formula>NOT(ISERROR(SEARCH("Não cadastrado",B3070)))</formula>
    </cfRule>
    <cfRule type="containsText" dxfId="666" priority="1306" operator="containsText" text="SP Educação">
      <formula>NOT(ISERROR(SEARCH("SP Educação",B3070)))</formula>
    </cfRule>
    <cfRule type="containsText" dxfId="665" priority="1307" operator="containsText" text="ORSE">
      <formula>NOT(ISERROR(SEARCH("ORSE",B3070)))</formula>
    </cfRule>
    <cfRule type="containsText" dxfId="664" priority="1308" operator="containsText" text="SP Obras">
      <formula>NOT(ISERROR(SEARCH("SP Obras",B3070)))</formula>
    </cfRule>
  </conditionalFormatting>
  <conditionalFormatting sqref="B3083:H3083">
    <cfRule type="containsText" dxfId="663" priority="1297" operator="containsText" text="Não cadastrado">
      <formula>NOT(ISERROR(SEARCH("Não cadastrado",B3083)))</formula>
    </cfRule>
    <cfRule type="containsText" dxfId="662" priority="1298" operator="containsText" text="SP Educação">
      <formula>NOT(ISERROR(SEARCH("SP Educação",B3083)))</formula>
    </cfRule>
    <cfRule type="containsText" dxfId="661" priority="1299" operator="containsText" text="ORSE">
      <formula>NOT(ISERROR(SEARCH("ORSE",B3083)))</formula>
    </cfRule>
    <cfRule type="containsText" dxfId="660" priority="1300" operator="containsText" text="SP Obras">
      <formula>NOT(ISERROR(SEARCH("SP Obras",B3083)))</formula>
    </cfRule>
  </conditionalFormatting>
  <conditionalFormatting sqref="B3096:H3096">
    <cfRule type="containsText" dxfId="659" priority="1289" operator="containsText" text="Não cadastrado">
      <formula>NOT(ISERROR(SEARCH("Não cadastrado",B3096)))</formula>
    </cfRule>
    <cfRule type="containsText" dxfId="658" priority="1290" operator="containsText" text="SP Educação">
      <formula>NOT(ISERROR(SEARCH("SP Educação",B3096)))</formula>
    </cfRule>
    <cfRule type="containsText" dxfId="657" priority="1291" operator="containsText" text="ORSE">
      <formula>NOT(ISERROR(SEARCH("ORSE",B3096)))</formula>
    </cfRule>
    <cfRule type="containsText" dxfId="656" priority="1292" operator="containsText" text="SP Obras">
      <formula>NOT(ISERROR(SEARCH("SP Obras",B3096)))</formula>
    </cfRule>
  </conditionalFormatting>
  <conditionalFormatting sqref="B3108:H3108">
    <cfRule type="containsText" dxfId="655" priority="1281" operator="containsText" text="Não cadastrado">
      <formula>NOT(ISERROR(SEARCH("Não cadastrado",B3108)))</formula>
    </cfRule>
    <cfRule type="containsText" dxfId="654" priority="1282" operator="containsText" text="SP Educação">
      <formula>NOT(ISERROR(SEARCH("SP Educação",B3108)))</formula>
    </cfRule>
    <cfRule type="containsText" dxfId="653" priority="1283" operator="containsText" text="ORSE">
      <formula>NOT(ISERROR(SEARCH("ORSE",B3108)))</formula>
    </cfRule>
    <cfRule type="containsText" dxfId="652" priority="1284" operator="containsText" text="SP Obras">
      <formula>NOT(ISERROR(SEARCH("SP Obras",B3108)))</formula>
    </cfRule>
  </conditionalFormatting>
  <conditionalFormatting sqref="B3120:H3120">
    <cfRule type="containsText" dxfId="651" priority="1273" operator="containsText" text="Não cadastrado">
      <formula>NOT(ISERROR(SEARCH("Não cadastrado",B3120)))</formula>
    </cfRule>
    <cfRule type="containsText" dxfId="650" priority="1274" operator="containsText" text="SP Educação">
      <formula>NOT(ISERROR(SEARCH("SP Educação",B3120)))</formula>
    </cfRule>
    <cfRule type="containsText" dxfId="649" priority="1275" operator="containsText" text="ORSE">
      <formula>NOT(ISERROR(SEARCH("ORSE",B3120)))</formula>
    </cfRule>
    <cfRule type="containsText" dxfId="648" priority="1276" operator="containsText" text="SP Obras">
      <formula>NOT(ISERROR(SEARCH("SP Obras",B3120)))</formula>
    </cfRule>
  </conditionalFormatting>
  <conditionalFormatting sqref="B3132:H3132">
    <cfRule type="containsText" dxfId="647" priority="1265" operator="containsText" text="Não cadastrado">
      <formula>NOT(ISERROR(SEARCH("Não cadastrado",B3132)))</formula>
    </cfRule>
    <cfRule type="containsText" dxfId="646" priority="1266" operator="containsText" text="SP Educação">
      <formula>NOT(ISERROR(SEARCH("SP Educação",B3132)))</formula>
    </cfRule>
    <cfRule type="containsText" dxfId="645" priority="1267" operator="containsText" text="ORSE">
      <formula>NOT(ISERROR(SEARCH("ORSE",B3132)))</formula>
    </cfRule>
    <cfRule type="containsText" dxfId="644" priority="1268" operator="containsText" text="SP Obras">
      <formula>NOT(ISERROR(SEARCH("SP Obras",B3132)))</formula>
    </cfRule>
  </conditionalFormatting>
  <conditionalFormatting sqref="B3144:H3144">
    <cfRule type="containsText" dxfId="643" priority="1257" operator="containsText" text="Não cadastrado">
      <formula>NOT(ISERROR(SEARCH("Não cadastrado",B3144)))</formula>
    </cfRule>
    <cfRule type="containsText" dxfId="642" priority="1258" operator="containsText" text="SP Educação">
      <formula>NOT(ISERROR(SEARCH("SP Educação",B3144)))</formula>
    </cfRule>
    <cfRule type="containsText" dxfId="641" priority="1259" operator="containsText" text="ORSE">
      <formula>NOT(ISERROR(SEARCH("ORSE",B3144)))</formula>
    </cfRule>
    <cfRule type="containsText" dxfId="640" priority="1260" operator="containsText" text="SP Obras">
      <formula>NOT(ISERROR(SEARCH("SP Obras",B3144)))</formula>
    </cfRule>
  </conditionalFormatting>
  <conditionalFormatting sqref="B3156:H3156">
    <cfRule type="containsText" dxfId="639" priority="1249" operator="containsText" text="Não cadastrado">
      <formula>NOT(ISERROR(SEARCH("Não cadastrado",B3156)))</formula>
    </cfRule>
    <cfRule type="containsText" dxfId="638" priority="1250" operator="containsText" text="SP Educação">
      <formula>NOT(ISERROR(SEARCH("SP Educação",B3156)))</formula>
    </cfRule>
    <cfRule type="containsText" dxfId="637" priority="1251" operator="containsText" text="ORSE">
      <formula>NOT(ISERROR(SEARCH("ORSE",B3156)))</formula>
    </cfRule>
    <cfRule type="containsText" dxfId="636" priority="1252" operator="containsText" text="SP Obras">
      <formula>NOT(ISERROR(SEARCH("SP Obras",B3156)))</formula>
    </cfRule>
  </conditionalFormatting>
  <conditionalFormatting sqref="B3168:H3168">
    <cfRule type="containsText" dxfId="635" priority="1241" operator="containsText" text="Não cadastrado">
      <formula>NOT(ISERROR(SEARCH("Não cadastrado",B3168)))</formula>
    </cfRule>
    <cfRule type="containsText" dxfId="634" priority="1242" operator="containsText" text="SP Educação">
      <formula>NOT(ISERROR(SEARCH("SP Educação",B3168)))</formula>
    </cfRule>
    <cfRule type="containsText" dxfId="633" priority="1243" operator="containsText" text="ORSE">
      <formula>NOT(ISERROR(SEARCH("ORSE",B3168)))</formula>
    </cfRule>
    <cfRule type="containsText" dxfId="632" priority="1244" operator="containsText" text="SP Obras">
      <formula>NOT(ISERROR(SEARCH("SP Obras",B3168)))</formula>
    </cfRule>
  </conditionalFormatting>
  <conditionalFormatting sqref="B3180:H3180">
    <cfRule type="containsText" dxfId="631" priority="1233" operator="containsText" text="Não cadastrado">
      <formula>NOT(ISERROR(SEARCH("Não cadastrado",B3180)))</formula>
    </cfRule>
    <cfRule type="containsText" dxfId="630" priority="1234" operator="containsText" text="SP Educação">
      <formula>NOT(ISERROR(SEARCH("SP Educação",B3180)))</formula>
    </cfRule>
    <cfRule type="containsText" dxfId="629" priority="1235" operator="containsText" text="ORSE">
      <formula>NOT(ISERROR(SEARCH("ORSE",B3180)))</formula>
    </cfRule>
    <cfRule type="containsText" dxfId="628" priority="1236" operator="containsText" text="SP Obras">
      <formula>NOT(ISERROR(SEARCH("SP Obras",B3180)))</formula>
    </cfRule>
  </conditionalFormatting>
  <conditionalFormatting sqref="B3192:H3192">
    <cfRule type="containsText" dxfId="627" priority="1225" operator="containsText" text="Não cadastrado">
      <formula>NOT(ISERROR(SEARCH("Não cadastrado",B3192)))</formula>
    </cfRule>
    <cfRule type="containsText" dxfId="626" priority="1226" operator="containsText" text="SP Educação">
      <formula>NOT(ISERROR(SEARCH("SP Educação",B3192)))</formula>
    </cfRule>
    <cfRule type="containsText" dxfId="625" priority="1227" operator="containsText" text="ORSE">
      <formula>NOT(ISERROR(SEARCH("ORSE",B3192)))</formula>
    </cfRule>
    <cfRule type="containsText" dxfId="624" priority="1228" operator="containsText" text="SP Obras">
      <formula>NOT(ISERROR(SEARCH("SP Obras",B3192)))</formula>
    </cfRule>
  </conditionalFormatting>
  <conditionalFormatting sqref="B3204:H3204">
    <cfRule type="containsText" dxfId="623" priority="1217" operator="containsText" text="Não cadastrado">
      <formula>NOT(ISERROR(SEARCH("Não cadastrado",B3204)))</formula>
    </cfRule>
    <cfRule type="containsText" dxfId="622" priority="1218" operator="containsText" text="SP Educação">
      <formula>NOT(ISERROR(SEARCH("SP Educação",B3204)))</formula>
    </cfRule>
    <cfRule type="containsText" dxfId="621" priority="1219" operator="containsText" text="ORSE">
      <formula>NOT(ISERROR(SEARCH("ORSE",B3204)))</formula>
    </cfRule>
    <cfRule type="containsText" dxfId="620" priority="1220" operator="containsText" text="SP Obras">
      <formula>NOT(ISERROR(SEARCH("SP Obras",B3204)))</formula>
    </cfRule>
  </conditionalFormatting>
  <conditionalFormatting sqref="B3216:H3216">
    <cfRule type="containsText" dxfId="619" priority="1209" operator="containsText" text="Não cadastrado">
      <formula>NOT(ISERROR(SEARCH("Não cadastrado",B3216)))</formula>
    </cfRule>
    <cfRule type="containsText" dxfId="618" priority="1210" operator="containsText" text="SP Educação">
      <formula>NOT(ISERROR(SEARCH("SP Educação",B3216)))</formula>
    </cfRule>
    <cfRule type="containsText" dxfId="617" priority="1211" operator="containsText" text="ORSE">
      <formula>NOT(ISERROR(SEARCH("ORSE",B3216)))</formula>
    </cfRule>
    <cfRule type="containsText" dxfId="616" priority="1212" operator="containsText" text="SP Obras">
      <formula>NOT(ISERROR(SEARCH("SP Obras",B3216)))</formula>
    </cfRule>
  </conditionalFormatting>
  <conditionalFormatting sqref="B3229:H3229">
    <cfRule type="containsText" dxfId="615" priority="1201" operator="containsText" text="Não cadastrado">
      <formula>NOT(ISERROR(SEARCH("Não cadastrado",B3229)))</formula>
    </cfRule>
    <cfRule type="containsText" dxfId="614" priority="1202" operator="containsText" text="SP Educação">
      <formula>NOT(ISERROR(SEARCH("SP Educação",B3229)))</formula>
    </cfRule>
    <cfRule type="containsText" dxfId="613" priority="1203" operator="containsText" text="ORSE">
      <formula>NOT(ISERROR(SEARCH("ORSE",B3229)))</formula>
    </cfRule>
    <cfRule type="containsText" dxfId="612" priority="1204" operator="containsText" text="SP Obras">
      <formula>NOT(ISERROR(SEARCH("SP Obras",B3229)))</formula>
    </cfRule>
  </conditionalFormatting>
  <conditionalFormatting sqref="B3241:H3241">
    <cfRule type="containsText" dxfId="611" priority="1193" operator="containsText" text="Não cadastrado">
      <formula>NOT(ISERROR(SEARCH("Não cadastrado",B3241)))</formula>
    </cfRule>
    <cfRule type="containsText" dxfId="610" priority="1194" operator="containsText" text="SP Educação">
      <formula>NOT(ISERROR(SEARCH("SP Educação",B3241)))</formula>
    </cfRule>
    <cfRule type="containsText" dxfId="609" priority="1195" operator="containsText" text="ORSE">
      <formula>NOT(ISERROR(SEARCH("ORSE",B3241)))</formula>
    </cfRule>
    <cfRule type="containsText" dxfId="608" priority="1196" operator="containsText" text="SP Obras">
      <formula>NOT(ISERROR(SEARCH("SP Obras",B3241)))</formula>
    </cfRule>
  </conditionalFormatting>
  <conditionalFormatting sqref="B3253:H3253">
    <cfRule type="containsText" dxfId="607" priority="1185" operator="containsText" text="Não cadastrado">
      <formula>NOT(ISERROR(SEARCH("Não cadastrado",B3253)))</formula>
    </cfRule>
    <cfRule type="containsText" dxfId="606" priority="1186" operator="containsText" text="SP Educação">
      <formula>NOT(ISERROR(SEARCH("SP Educação",B3253)))</formula>
    </cfRule>
    <cfRule type="containsText" dxfId="605" priority="1187" operator="containsText" text="ORSE">
      <formula>NOT(ISERROR(SEARCH("ORSE",B3253)))</formula>
    </cfRule>
    <cfRule type="containsText" dxfId="604" priority="1188" operator="containsText" text="SP Obras">
      <formula>NOT(ISERROR(SEARCH("SP Obras",B3253)))</formula>
    </cfRule>
  </conditionalFormatting>
  <conditionalFormatting sqref="B3265:H3265">
    <cfRule type="containsText" dxfId="603" priority="1177" operator="containsText" text="Não cadastrado">
      <formula>NOT(ISERROR(SEARCH("Não cadastrado",B3265)))</formula>
    </cfRule>
    <cfRule type="containsText" dxfId="602" priority="1178" operator="containsText" text="SP Educação">
      <formula>NOT(ISERROR(SEARCH("SP Educação",B3265)))</formula>
    </cfRule>
    <cfRule type="containsText" dxfId="601" priority="1179" operator="containsText" text="ORSE">
      <formula>NOT(ISERROR(SEARCH("ORSE",B3265)))</formula>
    </cfRule>
    <cfRule type="containsText" dxfId="600" priority="1180" operator="containsText" text="SP Obras">
      <formula>NOT(ISERROR(SEARCH("SP Obras",B3265)))</formula>
    </cfRule>
  </conditionalFormatting>
  <conditionalFormatting sqref="B3277:H3277">
    <cfRule type="containsText" dxfId="599" priority="1169" operator="containsText" text="Não cadastrado">
      <formula>NOT(ISERROR(SEARCH("Não cadastrado",B3277)))</formula>
    </cfRule>
    <cfRule type="containsText" dxfId="598" priority="1170" operator="containsText" text="SP Educação">
      <formula>NOT(ISERROR(SEARCH("SP Educação",B3277)))</formula>
    </cfRule>
    <cfRule type="containsText" dxfId="597" priority="1171" operator="containsText" text="ORSE">
      <formula>NOT(ISERROR(SEARCH("ORSE",B3277)))</formula>
    </cfRule>
    <cfRule type="containsText" dxfId="596" priority="1172" operator="containsText" text="SP Obras">
      <formula>NOT(ISERROR(SEARCH("SP Obras",B3277)))</formula>
    </cfRule>
  </conditionalFormatting>
  <conditionalFormatting sqref="B3289:H3289">
    <cfRule type="containsText" dxfId="595" priority="1161" operator="containsText" text="Não cadastrado">
      <formula>NOT(ISERROR(SEARCH("Não cadastrado",B3289)))</formula>
    </cfRule>
    <cfRule type="containsText" dxfId="594" priority="1162" operator="containsText" text="SP Educação">
      <formula>NOT(ISERROR(SEARCH("SP Educação",B3289)))</formula>
    </cfRule>
    <cfRule type="containsText" dxfId="593" priority="1163" operator="containsText" text="ORSE">
      <formula>NOT(ISERROR(SEARCH("ORSE",B3289)))</formula>
    </cfRule>
    <cfRule type="containsText" dxfId="592" priority="1164" operator="containsText" text="SP Obras">
      <formula>NOT(ISERROR(SEARCH("SP Obras",B3289)))</formula>
    </cfRule>
  </conditionalFormatting>
  <conditionalFormatting sqref="B3301:H3301">
    <cfRule type="containsText" dxfId="591" priority="1153" operator="containsText" text="Não cadastrado">
      <formula>NOT(ISERROR(SEARCH("Não cadastrado",B3301)))</formula>
    </cfRule>
    <cfRule type="containsText" dxfId="590" priority="1154" operator="containsText" text="SP Educação">
      <formula>NOT(ISERROR(SEARCH("SP Educação",B3301)))</formula>
    </cfRule>
    <cfRule type="containsText" dxfId="589" priority="1155" operator="containsText" text="ORSE">
      <formula>NOT(ISERROR(SEARCH("ORSE",B3301)))</formula>
    </cfRule>
    <cfRule type="containsText" dxfId="588" priority="1156" operator="containsText" text="SP Obras">
      <formula>NOT(ISERROR(SEARCH("SP Obras",B3301)))</formula>
    </cfRule>
  </conditionalFormatting>
  <conditionalFormatting sqref="B3314:H3314">
    <cfRule type="containsText" dxfId="587" priority="1145" operator="containsText" text="Não cadastrado">
      <formula>NOT(ISERROR(SEARCH("Não cadastrado",B3314)))</formula>
    </cfRule>
    <cfRule type="containsText" dxfId="586" priority="1146" operator="containsText" text="SP Educação">
      <formula>NOT(ISERROR(SEARCH("SP Educação",B3314)))</formula>
    </cfRule>
    <cfRule type="containsText" dxfId="585" priority="1147" operator="containsText" text="ORSE">
      <formula>NOT(ISERROR(SEARCH("ORSE",B3314)))</formula>
    </cfRule>
    <cfRule type="containsText" dxfId="584" priority="1148" operator="containsText" text="SP Obras">
      <formula>NOT(ISERROR(SEARCH("SP Obras",B3314)))</formula>
    </cfRule>
  </conditionalFormatting>
  <conditionalFormatting sqref="B3326:H3326">
    <cfRule type="containsText" dxfId="583" priority="1137" operator="containsText" text="Não cadastrado">
      <formula>NOT(ISERROR(SEARCH("Não cadastrado",B3326)))</formula>
    </cfRule>
    <cfRule type="containsText" dxfId="582" priority="1138" operator="containsText" text="SP Educação">
      <formula>NOT(ISERROR(SEARCH("SP Educação",B3326)))</formula>
    </cfRule>
    <cfRule type="containsText" dxfId="581" priority="1139" operator="containsText" text="ORSE">
      <formula>NOT(ISERROR(SEARCH("ORSE",B3326)))</formula>
    </cfRule>
    <cfRule type="containsText" dxfId="580" priority="1140" operator="containsText" text="SP Obras">
      <formula>NOT(ISERROR(SEARCH("SP Obras",B3326)))</formula>
    </cfRule>
  </conditionalFormatting>
  <conditionalFormatting sqref="B3339:H3339">
    <cfRule type="containsText" dxfId="579" priority="1129" operator="containsText" text="Não cadastrado">
      <formula>NOT(ISERROR(SEARCH("Não cadastrado",B3339)))</formula>
    </cfRule>
    <cfRule type="containsText" dxfId="578" priority="1130" operator="containsText" text="SP Educação">
      <formula>NOT(ISERROR(SEARCH("SP Educação",B3339)))</formula>
    </cfRule>
    <cfRule type="containsText" dxfId="577" priority="1131" operator="containsText" text="ORSE">
      <formula>NOT(ISERROR(SEARCH("ORSE",B3339)))</formula>
    </cfRule>
    <cfRule type="containsText" dxfId="576" priority="1132" operator="containsText" text="SP Obras">
      <formula>NOT(ISERROR(SEARCH("SP Obras",B3339)))</formula>
    </cfRule>
  </conditionalFormatting>
  <conditionalFormatting sqref="B3352:H3352">
    <cfRule type="containsText" dxfId="575" priority="1121" operator="containsText" text="Não cadastrado">
      <formula>NOT(ISERROR(SEARCH("Não cadastrado",B3352)))</formula>
    </cfRule>
    <cfRule type="containsText" dxfId="574" priority="1122" operator="containsText" text="SP Educação">
      <formula>NOT(ISERROR(SEARCH("SP Educação",B3352)))</formula>
    </cfRule>
    <cfRule type="containsText" dxfId="573" priority="1123" operator="containsText" text="ORSE">
      <formula>NOT(ISERROR(SEARCH("ORSE",B3352)))</formula>
    </cfRule>
    <cfRule type="containsText" dxfId="572" priority="1124" operator="containsText" text="SP Obras">
      <formula>NOT(ISERROR(SEARCH("SP Obras",B3352)))</formula>
    </cfRule>
  </conditionalFormatting>
  <conditionalFormatting sqref="B3365:H3365">
    <cfRule type="containsText" dxfId="571" priority="1113" operator="containsText" text="Não cadastrado">
      <formula>NOT(ISERROR(SEARCH("Não cadastrado",B3365)))</formula>
    </cfRule>
    <cfRule type="containsText" dxfId="570" priority="1114" operator="containsText" text="SP Educação">
      <formula>NOT(ISERROR(SEARCH("SP Educação",B3365)))</formula>
    </cfRule>
    <cfRule type="containsText" dxfId="569" priority="1115" operator="containsText" text="ORSE">
      <formula>NOT(ISERROR(SEARCH("ORSE",B3365)))</formula>
    </cfRule>
    <cfRule type="containsText" dxfId="568" priority="1116" operator="containsText" text="SP Obras">
      <formula>NOT(ISERROR(SEARCH("SP Obras",B3365)))</formula>
    </cfRule>
  </conditionalFormatting>
  <conditionalFormatting sqref="B3376:H3376">
    <cfRule type="containsText" dxfId="567" priority="1105" operator="containsText" text="Não cadastrado">
      <formula>NOT(ISERROR(SEARCH("Não cadastrado",B3376)))</formula>
    </cfRule>
    <cfRule type="containsText" dxfId="566" priority="1106" operator="containsText" text="SP Educação">
      <formula>NOT(ISERROR(SEARCH("SP Educação",B3376)))</formula>
    </cfRule>
    <cfRule type="containsText" dxfId="565" priority="1107" operator="containsText" text="ORSE">
      <formula>NOT(ISERROR(SEARCH("ORSE",B3376)))</formula>
    </cfRule>
    <cfRule type="containsText" dxfId="564" priority="1108" operator="containsText" text="SP Obras">
      <formula>NOT(ISERROR(SEARCH("SP Obras",B3376)))</formula>
    </cfRule>
  </conditionalFormatting>
  <conditionalFormatting sqref="B3388:H3388">
    <cfRule type="containsText" dxfId="563" priority="1097" operator="containsText" text="Não cadastrado">
      <formula>NOT(ISERROR(SEARCH("Não cadastrado",B3388)))</formula>
    </cfRule>
    <cfRule type="containsText" dxfId="562" priority="1098" operator="containsText" text="SP Educação">
      <formula>NOT(ISERROR(SEARCH("SP Educação",B3388)))</formula>
    </cfRule>
    <cfRule type="containsText" dxfId="561" priority="1099" operator="containsText" text="ORSE">
      <formula>NOT(ISERROR(SEARCH("ORSE",B3388)))</formula>
    </cfRule>
    <cfRule type="containsText" dxfId="560" priority="1100" operator="containsText" text="SP Obras">
      <formula>NOT(ISERROR(SEARCH("SP Obras",B3388)))</formula>
    </cfRule>
  </conditionalFormatting>
  <conditionalFormatting sqref="B3401:H3401">
    <cfRule type="containsText" dxfId="559" priority="1089" operator="containsText" text="Não cadastrado">
      <formula>NOT(ISERROR(SEARCH("Não cadastrado",B3401)))</formula>
    </cfRule>
    <cfRule type="containsText" dxfId="558" priority="1090" operator="containsText" text="SP Educação">
      <formula>NOT(ISERROR(SEARCH("SP Educação",B3401)))</formula>
    </cfRule>
    <cfRule type="containsText" dxfId="557" priority="1091" operator="containsText" text="ORSE">
      <formula>NOT(ISERROR(SEARCH("ORSE",B3401)))</formula>
    </cfRule>
    <cfRule type="containsText" dxfId="556" priority="1092" operator="containsText" text="SP Obras">
      <formula>NOT(ISERROR(SEARCH("SP Obras",B3401)))</formula>
    </cfRule>
  </conditionalFormatting>
  <conditionalFormatting sqref="B3412:H3412">
    <cfRule type="containsText" dxfId="555" priority="1073" operator="containsText" text="Não cadastrado">
      <formula>NOT(ISERROR(SEARCH("Não cadastrado",B3412)))</formula>
    </cfRule>
    <cfRule type="containsText" dxfId="554" priority="1074" operator="containsText" text="SP Educação">
      <formula>NOT(ISERROR(SEARCH("SP Educação",B3412)))</formula>
    </cfRule>
    <cfRule type="containsText" dxfId="553" priority="1075" operator="containsText" text="ORSE">
      <formula>NOT(ISERROR(SEARCH("ORSE",B3412)))</formula>
    </cfRule>
    <cfRule type="containsText" dxfId="552" priority="1076" operator="containsText" text="SP Obras">
      <formula>NOT(ISERROR(SEARCH("SP Obras",B3412)))</formula>
    </cfRule>
  </conditionalFormatting>
  <conditionalFormatting sqref="B3423:H3423">
    <cfRule type="containsText" dxfId="551" priority="1081" operator="containsText" text="Não cadastrado">
      <formula>NOT(ISERROR(SEARCH("Não cadastrado",B3423)))</formula>
    </cfRule>
    <cfRule type="containsText" dxfId="550" priority="1082" operator="containsText" text="SP Educação">
      <formula>NOT(ISERROR(SEARCH("SP Educação",B3423)))</formula>
    </cfRule>
    <cfRule type="containsText" dxfId="549" priority="1083" operator="containsText" text="ORSE">
      <formula>NOT(ISERROR(SEARCH("ORSE",B3423)))</formula>
    </cfRule>
    <cfRule type="containsText" dxfId="548" priority="1084" operator="containsText" text="SP Obras">
      <formula>NOT(ISERROR(SEARCH("SP Obras",B3423)))</formula>
    </cfRule>
  </conditionalFormatting>
  <conditionalFormatting sqref="B3434:H3434">
    <cfRule type="containsText" dxfId="547" priority="1065" operator="containsText" text="Não cadastrado">
      <formula>NOT(ISERROR(SEARCH("Não cadastrado",B3434)))</formula>
    </cfRule>
    <cfRule type="containsText" dxfId="546" priority="1066" operator="containsText" text="SP Educação">
      <formula>NOT(ISERROR(SEARCH("SP Educação",B3434)))</formula>
    </cfRule>
    <cfRule type="containsText" dxfId="545" priority="1067" operator="containsText" text="ORSE">
      <formula>NOT(ISERROR(SEARCH("ORSE",B3434)))</formula>
    </cfRule>
    <cfRule type="containsText" dxfId="544" priority="1068" operator="containsText" text="SP Obras">
      <formula>NOT(ISERROR(SEARCH("SP Obras",B3434)))</formula>
    </cfRule>
  </conditionalFormatting>
  <conditionalFormatting sqref="B3445:H3445">
    <cfRule type="containsText" dxfId="543" priority="1057" operator="containsText" text="Não cadastrado">
      <formula>NOT(ISERROR(SEARCH("Não cadastrado",B3445)))</formula>
    </cfRule>
    <cfRule type="containsText" dxfId="542" priority="1058" operator="containsText" text="SP Educação">
      <formula>NOT(ISERROR(SEARCH("SP Educação",B3445)))</formula>
    </cfRule>
    <cfRule type="containsText" dxfId="541" priority="1059" operator="containsText" text="ORSE">
      <formula>NOT(ISERROR(SEARCH("ORSE",B3445)))</formula>
    </cfRule>
    <cfRule type="containsText" dxfId="540" priority="1060" operator="containsText" text="SP Obras">
      <formula>NOT(ISERROR(SEARCH("SP Obras",B3445)))</formula>
    </cfRule>
  </conditionalFormatting>
  <conditionalFormatting sqref="B3456:H3456">
    <cfRule type="containsText" dxfId="539" priority="1049" operator="containsText" text="Não cadastrado">
      <formula>NOT(ISERROR(SEARCH("Não cadastrado",B3456)))</formula>
    </cfRule>
    <cfRule type="containsText" dxfId="538" priority="1050" operator="containsText" text="SP Educação">
      <formula>NOT(ISERROR(SEARCH("SP Educação",B3456)))</formula>
    </cfRule>
    <cfRule type="containsText" dxfId="537" priority="1051" operator="containsText" text="ORSE">
      <formula>NOT(ISERROR(SEARCH("ORSE",B3456)))</formula>
    </cfRule>
    <cfRule type="containsText" dxfId="536" priority="1052" operator="containsText" text="SP Obras">
      <formula>NOT(ISERROR(SEARCH("SP Obras",B3456)))</formula>
    </cfRule>
  </conditionalFormatting>
  <conditionalFormatting sqref="B3467:H3467">
    <cfRule type="containsText" dxfId="535" priority="1041" operator="containsText" text="Não cadastrado">
      <formula>NOT(ISERROR(SEARCH("Não cadastrado",B3467)))</formula>
    </cfRule>
    <cfRule type="containsText" dxfId="534" priority="1042" operator="containsText" text="SP Educação">
      <formula>NOT(ISERROR(SEARCH("SP Educação",B3467)))</formula>
    </cfRule>
    <cfRule type="containsText" dxfId="533" priority="1043" operator="containsText" text="ORSE">
      <formula>NOT(ISERROR(SEARCH("ORSE",B3467)))</formula>
    </cfRule>
    <cfRule type="containsText" dxfId="532" priority="1044" operator="containsText" text="SP Obras">
      <formula>NOT(ISERROR(SEARCH("SP Obras",B3467)))</formula>
    </cfRule>
  </conditionalFormatting>
  <conditionalFormatting sqref="B3478:H3478">
    <cfRule type="containsText" dxfId="531" priority="1033" operator="containsText" text="Não cadastrado">
      <formula>NOT(ISERROR(SEARCH("Não cadastrado",B3478)))</formula>
    </cfRule>
    <cfRule type="containsText" dxfId="530" priority="1034" operator="containsText" text="SP Educação">
      <formula>NOT(ISERROR(SEARCH("SP Educação",B3478)))</formula>
    </cfRule>
    <cfRule type="containsText" dxfId="529" priority="1035" operator="containsText" text="ORSE">
      <formula>NOT(ISERROR(SEARCH("ORSE",B3478)))</formula>
    </cfRule>
    <cfRule type="containsText" dxfId="528" priority="1036" operator="containsText" text="SP Obras">
      <formula>NOT(ISERROR(SEARCH("SP Obras",B3478)))</formula>
    </cfRule>
  </conditionalFormatting>
  <conditionalFormatting sqref="B3490:H3490">
    <cfRule type="containsText" dxfId="527" priority="1025" operator="containsText" text="Não cadastrado">
      <formula>NOT(ISERROR(SEARCH("Não cadastrado",B3490)))</formula>
    </cfRule>
    <cfRule type="containsText" dxfId="526" priority="1026" operator="containsText" text="SP Educação">
      <formula>NOT(ISERROR(SEARCH("SP Educação",B3490)))</formula>
    </cfRule>
    <cfRule type="containsText" dxfId="525" priority="1027" operator="containsText" text="ORSE">
      <formula>NOT(ISERROR(SEARCH("ORSE",B3490)))</formula>
    </cfRule>
    <cfRule type="containsText" dxfId="524" priority="1028" operator="containsText" text="SP Obras">
      <formula>NOT(ISERROR(SEARCH("SP Obras",B3490)))</formula>
    </cfRule>
  </conditionalFormatting>
  <conditionalFormatting sqref="B3501:H3501">
    <cfRule type="containsText" dxfId="523" priority="1017" operator="containsText" text="Não cadastrado">
      <formula>NOT(ISERROR(SEARCH("Não cadastrado",B3501)))</formula>
    </cfRule>
    <cfRule type="containsText" dxfId="522" priority="1018" operator="containsText" text="SP Educação">
      <formula>NOT(ISERROR(SEARCH("SP Educação",B3501)))</formula>
    </cfRule>
    <cfRule type="containsText" dxfId="521" priority="1019" operator="containsText" text="ORSE">
      <formula>NOT(ISERROR(SEARCH("ORSE",B3501)))</formula>
    </cfRule>
    <cfRule type="containsText" dxfId="520" priority="1020" operator="containsText" text="SP Obras">
      <formula>NOT(ISERROR(SEARCH("SP Obras",B3501)))</formula>
    </cfRule>
  </conditionalFormatting>
  <conditionalFormatting sqref="B3511:H3511">
    <cfRule type="containsText" dxfId="519" priority="1009" operator="containsText" text="Não cadastrado">
      <formula>NOT(ISERROR(SEARCH("Não cadastrado",B3511)))</formula>
    </cfRule>
    <cfRule type="containsText" dxfId="518" priority="1010" operator="containsText" text="SP Educação">
      <formula>NOT(ISERROR(SEARCH("SP Educação",B3511)))</formula>
    </cfRule>
    <cfRule type="containsText" dxfId="517" priority="1011" operator="containsText" text="ORSE">
      <formula>NOT(ISERROR(SEARCH("ORSE",B3511)))</formula>
    </cfRule>
    <cfRule type="containsText" dxfId="516" priority="1012" operator="containsText" text="SP Obras">
      <formula>NOT(ISERROR(SEARCH("SP Obras",B3511)))</formula>
    </cfRule>
  </conditionalFormatting>
  <conditionalFormatting sqref="B3522:H3522">
    <cfRule type="containsText" dxfId="515" priority="1001" operator="containsText" text="Não cadastrado">
      <formula>NOT(ISERROR(SEARCH("Não cadastrado",B3522)))</formula>
    </cfRule>
    <cfRule type="containsText" dxfId="514" priority="1002" operator="containsText" text="SP Educação">
      <formula>NOT(ISERROR(SEARCH("SP Educação",B3522)))</formula>
    </cfRule>
    <cfRule type="containsText" dxfId="513" priority="1003" operator="containsText" text="ORSE">
      <formula>NOT(ISERROR(SEARCH("ORSE",B3522)))</formula>
    </cfRule>
    <cfRule type="containsText" dxfId="512" priority="1004" operator="containsText" text="SP Obras">
      <formula>NOT(ISERROR(SEARCH("SP Obras",B3522)))</formula>
    </cfRule>
  </conditionalFormatting>
  <conditionalFormatting sqref="B3532:H3532">
    <cfRule type="containsText" dxfId="511" priority="993" operator="containsText" text="Não cadastrado">
      <formula>NOT(ISERROR(SEARCH("Não cadastrado",B3532)))</formula>
    </cfRule>
    <cfRule type="containsText" dxfId="510" priority="994" operator="containsText" text="SP Educação">
      <formula>NOT(ISERROR(SEARCH("SP Educação",B3532)))</formula>
    </cfRule>
    <cfRule type="containsText" dxfId="509" priority="995" operator="containsText" text="ORSE">
      <formula>NOT(ISERROR(SEARCH("ORSE",B3532)))</formula>
    </cfRule>
    <cfRule type="containsText" dxfId="508" priority="996" operator="containsText" text="SP Obras">
      <formula>NOT(ISERROR(SEARCH("SP Obras",B3532)))</formula>
    </cfRule>
  </conditionalFormatting>
  <conditionalFormatting sqref="B3545:H3545">
    <cfRule type="containsText" dxfId="507" priority="985" operator="containsText" text="Não cadastrado">
      <formula>NOT(ISERROR(SEARCH("Não cadastrado",B3545)))</formula>
    </cfRule>
    <cfRule type="containsText" dxfId="506" priority="986" operator="containsText" text="SP Educação">
      <formula>NOT(ISERROR(SEARCH("SP Educação",B3545)))</formula>
    </cfRule>
    <cfRule type="containsText" dxfId="505" priority="987" operator="containsText" text="ORSE">
      <formula>NOT(ISERROR(SEARCH("ORSE",B3545)))</formula>
    </cfRule>
    <cfRule type="containsText" dxfId="504" priority="988" operator="containsText" text="SP Obras">
      <formula>NOT(ISERROR(SEARCH("SP Obras",B3545)))</formula>
    </cfRule>
  </conditionalFormatting>
  <conditionalFormatting sqref="B3572:H3572">
    <cfRule type="containsText" dxfId="503" priority="977" operator="containsText" text="Não cadastrado">
      <formula>NOT(ISERROR(SEARCH("Não cadastrado",B3572)))</formula>
    </cfRule>
    <cfRule type="containsText" dxfId="502" priority="978" operator="containsText" text="SP Educação">
      <formula>NOT(ISERROR(SEARCH("SP Educação",B3572)))</formula>
    </cfRule>
    <cfRule type="containsText" dxfId="501" priority="979" operator="containsText" text="ORSE">
      <formula>NOT(ISERROR(SEARCH("ORSE",B3572)))</formula>
    </cfRule>
    <cfRule type="containsText" dxfId="500" priority="980" operator="containsText" text="SP Obras">
      <formula>NOT(ISERROR(SEARCH("SP Obras",B3572)))</formula>
    </cfRule>
  </conditionalFormatting>
  <conditionalFormatting sqref="B3583:H3583">
    <cfRule type="containsText" dxfId="499" priority="969" operator="containsText" text="Não cadastrado">
      <formula>NOT(ISERROR(SEARCH("Não cadastrado",B3583)))</formula>
    </cfRule>
    <cfRule type="containsText" dxfId="498" priority="970" operator="containsText" text="SP Educação">
      <formula>NOT(ISERROR(SEARCH("SP Educação",B3583)))</formula>
    </cfRule>
    <cfRule type="containsText" dxfId="497" priority="971" operator="containsText" text="ORSE">
      <formula>NOT(ISERROR(SEARCH("ORSE",B3583)))</formula>
    </cfRule>
    <cfRule type="containsText" dxfId="496" priority="972" operator="containsText" text="SP Obras">
      <formula>NOT(ISERROR(SEARCH("SP Obras",B3583)))</formula>
    </cfRule>
  </conditionalFormatting>
  <conditionalFormatting sqref="B3610:H3610">
    <cfRule type="containsText" dxfId="495" priority="961" operator="containsText" text="Não cadastrado">
      <formula>NOT(ISERROR(SEARCH("Não cadastrado",B3610)))</formula>
    </cfRule>
    <cfRule type="containsText" dxfId="494" priority="962" operator="containsText" text="SP Educação">
      <formula>NOT(ISERROR(SEARCH("SP Educação",B3610)))</formula>
    </cfRule>
    <cfRule type="containsText" dxfId="493" priority="963" operator="containsText" text="ORSE">
      <formula>NOT(ISERROR(SEARCH("ORSE",B3610)))</formula>
    </cfRule>
    <cfRule type="containsText" dxfId="492" priority="964" operator="containsText" text="SP Obras">
      <formula>NOT(ISERROR(SEARCH("SP Obras",B3610)))</formula>
    </cfRule>
  </conditionalFormatting>
  <conditionalFormatting sqref="B3616:H3616">
    <cfRule type="containsText" dxfId="491" priority="953" operator="containsText" text="Não cadastrado">
      <formula>NOT(ISERROR(SEARCH("Não cadastrado",B3616)))</formula>
    </cfRule>
    <cfRule type="containsText" dxfId="490" priority="954" operator="containsText" text="SP Educação">
      <formula>NOT(ISERROR(SEARCH("SP Educação",B3616)))</formula>
    </cfRule>
    <cfRule type="containsText" dxfId="489" priority="955" operator="containsText" text="ORSE">
      <formula>NOT(ISERROR(SEARCH("ORSE",B3616)))</formula>
    </cfRule>
    <cfRule type="containsText" dxfId="488" priority="956" operator="containsText" text="SP Obras">
      <formula>NOT(ISERROR(SEARCH("SP Obras",B3616)))</formula>
    </cfRule>
  </conditionalFormatting>
  <conditionalFormatting sqref="B3637:H3637">
    <cfRule type="containsText" dxfId="487" priority="945" operator="containsText" text="Não cadastrado">
      <formula>NOT(ISERROR(SEARCH("Não cadastrado",B3637)))</formula>
    </cfRule>
    <cfRule type="containsText" dxfId="486" priority="946" operator="containsText" text="SP Educação">
      <formula>NOT(ISERROR(SEARCH("SP Educação",B3637)))</formula>
    </cfRule>
    <cfRule type="containsText" dxfId="485" priority="947" operator="containsText" text="ORSE">
      <formula>NOT(ISERROR(SEARCH("ORSE",B3637)))</formula>
    </cfRule>
    <cfRule type="containsText" dxfId="484" priority="948" operator="containsText" text="SP Obras">
      <formula>NOT(ISERROR(SEARCH("SP Obras",B3637)))</formula>
    </cfRule>
  </conditionalFormatting>
  <conditionalFormatting sqref="B3651:H3651">
    <cfRule type="containsText" dxfId="483" priority="937" operator="containsText" text="Não cadastrado">
      <formula>NOT(ISERROR(SEARCH("Não cadastrado",B3651)))</formula>
    </cfRule>
    <cfRule type="containsText" dxfId="482" priority="938" operator="containsText" text="SP Educação">
      <formula>NOT(ISERROR(SEARCH("SP Educação",B3651)))</formula>
    </cfRule>
    <cfRule type="containsText" dxfId="481" priority="939" operator="containsText" text="ORSE">
      <formula>NOT(ISERROR(SEARCH("ORSE",B3651)))</formula>
    </cfRule>
    <cfRule type="containsText" dxfId="480" priority="940" operator="containsText" text="SP Obras">
      <formula>NOT(ISERROR(SEARCH("SP Obras",B3651)))</formula>
    </cfRule>
  </conditionalFormatting>
  <conditionalFormatting sqref="B3665:H3665">
    <cfRule type="containsText" dxfId="479" priority="929" operator="containsText" text="Não cadastrado">
      <formula>NOT(ISERROR(SEARCH("Não cadastrado",B3665)))</formula>
    </cfRule>
    <cfRule type="containsText" dxfId="478" priority="930" operator="containsText" text="SP Educação">
      <formula>NOT(ISERROR(SEARCH("SP Educação",B3665)))</formula>
    </cfRule>
    <cfRule type="containsText" dxfId="477" priority="931" operator="containsText" text="ORSE">
      <formula>NOT(ISERROR(SEARCH("ORSE",B3665)))</formula>
    </cfRule>
    <cfRule type="containsText" dxfId="476" priority="932" operator="containsText" text="SP Obras">
      <formula>NOT(ISERROR(SEARCH("SP Obras",B3665)))</formula>
    </cfRule>
  </conditionalFormatting>
  <conditionalFormatting sqref="B3679:H3679">
    <cfRule type="containsText" dxfId="475" priority="921" operator="containsText" text="Não cadastrado">
      <formula>NOT(ISERROR(SEARCH("Não cadastrado",B3679)))</formula>
    </cfRule>
    <cfRule type="containsText" dxfId="474" priority="922" operator="containsText" text="SP Educação">
      <formula>NOT(ISERROR(SEARCH("SP Educação",B3679)))</formula>
    </cfRule>
    <cfRule type="containsText" dxfId="473" priority="923" operator="containsText" text="ORSE">
      <formula>NOT(ISERROR(SEARCH("ORSE",B3679)))</formula>
    </cfRule>
    <cfRule type="containsText" dxfId="472" priority="924" operator="containsText" text="SP Obras">
      <formula>NOT(ISERROR(SEARCH("SP Obras",B3679)))</formula>
    </cfRule>
  </conditionalFormatting>
  <conditionalFormatting sqref="B3693:H3693">
    <cfRule type="containsText" dxfId="471" priority="913" operator="containsText" text="Não cadastrado">
      <formula>NOT(ISERROR(SEARCH("Não cadastrado",B3693)))</formula>
    </cfRule>
    <cfRule type="containsText" dxfId="470" priority="914" operator="containsText" text="SP Educação">
      <formula>NOT(ISERROR(SEARCH("SP Educação",B3693)))</formula>
    </cfRule>
    <cfRule type="containsText" dxfId="469" priority="915" operator="containsText" text="ORSE">
      <formula>NOT(ISERROR(SEARCH("ORSE",B3693)))</formula>
    </cfRule>
    <cfRule type="containsText" dxfId="468" priority="916" operator="containsText" text="SP Obras">
      <formula>NOT(ISERROR(SEARCH("SP Obras",B3693)))</formula>
    </cfRule>
  </conditionalFormatting>
  <conditionalFormatting sqref="B3707:H3707">
    <cfRule type="containsText" dxfId="467" priority="905" operator="containsText" text="Não cadastrado">
      <formula>NOT(ISERROR(SEARCH("Não cadastrado",B3707)))</formula>
    </cfRule>
    <cfRule type="containsText" dxfId="466" priority="906" operator="containsText" text="SP Educação">
      <formula>NOT(ISERROR(SEARCH("SP Educação",B3707)))</formula>
    </cfRule>
    <cfRule type="containsText" dxfId="465" priority="907" operator="containsText" text="ORSE">
      <formula>NOT(ISERROR(SEARCH("ORSE",B3707)))</formula>
    </cfRule>
    <cfRule type="containsText" dxfId="464" priority="908" operator="containsText" text="SP Obras">
      <formula>NOT(ISERROR(SEARCH("SP Obras",B3707)))</formula>
    </cfRule>
  </conditionalFormatting>
  <conditionalFormatting sqref="B3721:H3721">
    <cfRule type="containsText" dxfId="463" priority="897" operator="containsText" text="Não cadastrado">
      <formula>NOT(ISERROR(SEARCH("Não cadastrado",B3721)))</formula>
    </cfRule>
    <cfRule type="containsText" dxfId="462" priority="898" operator="containsText" text="SP Educação">
      <formula>NOT(ISERROR(SEARCH("SP Educação",B3721)))</formula>
    </cfRule>
    <cfRule type="containsText" dxfId="461" priority="899" operator="containsText" text="ORSE">
      <formula>NOT(ISERROR(SEARCH("ORSE",B3721)))</formula>
    </cfRule>
    <cfRule type="containsText" dxfId="460" priority="900" operator="containsText" text="SP Obras">
      <formula>NOT(ISERROR(SEARCH("SP Obras",B3721)))</formula>
    </cfRule>
  </conditionalFormatting>
  <conditionalFormatting sqref="B3731:H3731">
    <cfRule type="containsText" dxfId="459" priority="889" operator="containsText" text="Não cadastrado">
      <formula>NOT(ISERROR(SEARCH("Não cadastrado",B3731)))</formula>
    </cfRule>
    <cfRule type="containsText" dxfId="458" priority="890" operator="containsText" text="SP Educação">
      <formula>NOT(ISERROR(SEARCH("SP Educação",B3731)))</formula>
    </cfRule>
    <cfRule type="containsText" dxfId="457" priority="891" operator="containsText" text="ORSE">
      <formula>NOT(ISERROR(SEARCH("ORSE",B3731)))</formula>
    </cfRule>
    <cfRule type="containsText" dxfId="456" priority="892" operator="containsText" text="SP Obras">
      <formula>NOT(ISERROR(SEARCH("SP Obras",B3731)))</formula>
    </cfRule>
  </conditionalFormatting>
  <conditionalFormatting sqref="B3741:H3741">
    <cfRule type="containsText" dxfId="455" priority="881" operator="containsText" text="Não cadastrado">
      <formula>NOT(ISERROR(SEARCH("Não cadastrado",B3741)))</formula>
    </cfRule>
    <cfRule type="containsText" dxfId="454" priority="882" operator="containsText" text="SP Educação">
      <formula>NOT(ISERROR(SEARCH("SP Educação",B3741)))</formula>
    </cfRule>
    <cfRule type="containsText" dxfId="453" priority="883" operator="containsText" text="ORSE">
      <formula>NOT(ISERROR(SEARCH("ORSE",B3741)))</formula>
    </cfRule>
    <cfRule type="containsText" dxfId="452" priority="884" operator="containsText" text="SP Obras">
      <formula>NOT(ISERROR(SEARCH("SP Obras",B3741)))</formula>
    </cfRule>
  </conditionalFormatting>
  <conditionalFormatting sqref="B3752:H3752">
    <cfRule type="containsText" dxfId="451" priority="873" operator="containsText" text="Não cadastrado">
      <formula>NOT(ISERROR(SEARCH("Não cadastrado",B3752)))</formula>
    </cfRule>
    <cfRule type="containsText" dxfId="450" priority="874" operator="containsText" text="SP Educação">
      <formula>NOT(ISERROR(SEARCH("SP Educação",B3752)))</formula>
    </cfRule>
    <cfRule type="containsText" dxfId="449" priority="875" operator="containsText" text="ORSE">
      <formula>NOT(ISERROR(SEARCH("ORSE",B3752)))</formula>
    </cfRule>
    <cfRule type="containsText" dxfId="448" priority="876" operator="containsText" text="SP Obras">
      <formula>NOT(ISERROR(SEARCH("SP Obras",B3752)))</formula>
    </cfRule>
  </conditionalFormatting>
  <conditionalFormatting sqref="B3766:H3766">
    <cfRule type="containsText" dxfId="447" priority="865" operator="containsText" text="Não cadastrado">
      <formula>NOT(ISERROR(SEARCH("Não cadastrado",B3766)))</formula>
    </cfRule>
    <cfRule type="containsText" dxfId="446" priority="866" operator="containsText" text="SP Educação">
      <formula>NOT(ISERROR(SEARCH("SP Educação",B3766)))</formula>
    </cfRule>
    <cfRule type="containsText" dxfId="445" priority="867" operator="containsText" text="ORSE">
      <formula>NOT(ISERROR(SEARCH("ORSE",B3766)))</formula>
    </cfRule>
    <cfRule type="containsText" dxfId="444" priority="868" operator="containsText" text="SP Obras">
      <formula>NOT(ISERROR(SEARCH("SP Obras",B3766)))</formula>
    </cfRule>
  </conditionalFormatting>
  <conditionalFormatting sqref="B3776:H3776">
    <cfRule type="containsText" dxfId="443" priority="857" operator="containsText" text="Não cadastrado">
      <formula>NOT(ISERROR(SEARCH("Não cadastrado",B3776)))</formula>
    </cfRule>
    <cfRule type="containsText" dxfId="442" priority="858" operator="containsText" text="SP Educação">
      <formula>NOT(ISERROR(SEARCH("SP Educação",B3776)))</formula>
    </cfRule>
    <cfRule type="containsText" dxfId="441" priority="859" operator="containsText" text="ORSE">
      <formula>NOT(ISERROR(SEARCH("ORSE",B3776)))</formula>
    </cfRule>
    <cfRule type="containsText" dxfId="440" priority="860" operator="containsText" text="SP Obras">
      <formula>NOT(ISERROR(SEARCH("SP Obras",B3776)))</formula>
    </cfRule>
  </conditionalFormatting>
  <conditionalFormatting sqref="B3787:H3787">
    <cfRule type="containsText" dxfId="439" priority="849" operator="containsText" text="Não cadastrado">
      <formula>NOT(ISERROR(SEARCH("Não cadastrado",B3787)))</formula>
    </cfRule>
    <cfRule type="containsText" dxfId="438" priority="850" operator="containsText" text="SP Educação">
      <formula>NOT(ISERROR(SEARCH("SP Educação",B3787)))</formula>
    </cfRule>
    <cfRule type="containsText" dxfId="437" priority="851" operator="containsText" text="ORSE">
      <formula>NOT(ISERROR(SEARCH("ORSE",B3787)))</formula>
    </cfRule>
    <cfRule type="containsText" dxfId="436" priority="852" operator="containsText" text="SP Obras">
      <formula>NOT(ISERROR(SEARCH("SP Obras",B3787)))</formula>
    </cfRule>
  </conditionalFormatting>
  <conditionalFormatting sqref="B3798:H3798">
    <cfRule type="containsText" dxfId="435" priority="841" operator="containsText" text="Não cadastrado">
      <formula>NOT(ISERROR(SEARCH("Não cadastrado",B3798)))</formula>
    </cfRule>
    <cfRule type="containsText" dxfId="434" priority="842" operator="containsText" text="SP Educação">
      <formula>NOT(ISERROR(SEARCH("SP Educação",B3798)))</formula>
    </cfRule>
    <cfRule type="containsText" dxfId="433" priority="843" operator="containsText" text="ORSE">
      <formula>NOT(ISERROR(SEARCH("ORSE",B3798)))</formula>
    </cfRule>
    <cfRule type="containsText" dxfId="432" priority="844" operator="containsText" text="SP Obras">
      <formula>NOT(ISERROR(SEARCH("SP Obras",B3798)))</formula>
    </cfRule>
  </conditionalFormatting>
  <conditionalFormatting sqref="B3811:H3811">
    <cfRule type="containsText" dxfId="431" priority="833" operator="containsText" text="Não cadastrado">
      <formula>NOT(ISERROR(SEARCH("Não cadastrado",B3811)))</formula>
    </cfRule>
    <cfRule type="containsText" dxfId="430" priority="834" operator="containsText" text="SP Educação">
      <formula>NOT(ISERROR(SEARCH("SP Educação",B3811)))</formula>
    </cfRule>
    <cfRule type="containsText" dxfId="429" priority="835" operator="containsText" text="ORSE">
      <formula>NOT(ISERROR(SEARCH("ORSE",B3811)))</formula>
    </cfRule>
    <cfRule type="containsText" dxfId="428" priority="836" operator="containsText" text="SP Obras">
      <formula>NOT(ISERROR(SEARCH("SP Obras",B3811)))</formula>
    </cfRule>
  </conditionalFormatting>
  <conditionalFormatting sqref="B3824:H3824">
    <cfRule type="containsText" dxfId="427" priority="825" operator="containsText" text="Não cadastrado">
      <formula>NOT(ISERROR(SEARCH("Não cadastrado",B3824)))</formula>
    </cfRule>
    <cfRule type="containsText" dxfId="426" priority="826" operator="containsText" text="SP Educação">
      <formula>NOT(ISERROR(SEARCH("SP Educação",B3824)))</formula>
    </cfRule>
    <cfRule type="containsText" dxfId="425" priority="827" operator="containsText" text="ORSE">
      <formula>NOT(ISERROR(SEARCH("ORSE",B3824)))</formula>
    </cfRule>
    <cfRule type="containsText" dxfId="424" priority="828" operator="containsText" text="SP Obras">
      <formula>NOT(ISERROR(SEARCH("SP Obras",B3824)))</formula>
    </cfRule>
  </conditionalFormatting>
  <conditionalFormatting sqref="B3837:H3837">
    <cfRule type="containsText" dxfId="423" priority="817" operator="containsText" text="Não cadastrado">
      <formula>NOT(ISERROR(SEARCH("Não cadastrado",B3837)))</formula>
    </cfRule>
    <cfRule type="containsText" dxfId="422" priority="818" operator="containsText" text="SP Educação">
      <formula>NOT(ISERROR(SEARCH("SP Educação",B3837)))</formula>
    </cfRule>
    <cfRule type="containsText" dxfId="421" priority="819" operator="containsText" text="ORSE">
      <formula>NOT(ISERROR(SEARCH("ORSE",B3837)))</formula>
    </cfRule>
    <cfRule type="containsText" dxfId="420" priority="820" operator="containsText" text="SP Obras">
      <formula>NOT(ISERROR(SEARCH("SP Obras",B3837)))</formula>
    </cfRule>
  </conditionalFormatting>
  <conditionalFormatting sqref="B3848:H3848">
    <cfRule type="containsText" dxfId="419" priority="809" operator="containsText" text="Não cadastrado">
      <formula>NOT(ISERROR(SEARCH("Não cadastrado",B3848)))</formula>
    </cfRule>
    <cfRule type="containsText" dxfId="418" priority="810" operator="containsText" text="SP Educação">
      <formula>NOT(ISERROR(SEARCH("SP Educação",B3848)))</formula>
    </cfRule>
    <cfRule type="containsText" dxfId="417" priority="811" operator="containsText" text="ORSE">
      <formula>NOT(ISERROR(SEARCH("ORSE",B3848)))</formula>
    </cfRule>
    <cfRule type="containsText" dxfId="416" priority="812" operator="containsText" text="SP Obras">
      <formula>NOT(ISERROR(SEARCH("SP Obras",B3848)))</formula>
    </cfRule>
  </conditionalFormatting>
  <conditionalFormatting sqref="B3860:H3860">
    <cfRule type="containsText" dxfId="415" priority="801" operator="containsText" text="Não cadastrado">
      <formula>NOT(ISERROR(SEARCH("Não cadastrado",B3860)))</formula>
    </cfRule>
    <cfRule type="containsText" dxfId="414" priority="802" operator="containsText" text="SP Educação">
      <formula>NOT(ISERROR(SEARCH("SP Educação",B3860)))</formula>
    </cfRule>
    <cfRule type="containsText" dxfId="413" priority="803" operator="containsText" text="ORSE">
      <formula>NOT(ISERROR(SEARCH("ORSE",B3860)))</formula>
    </cfRule>
    <cfRule type="containsText" dxfId="412" priority="804" operator="containsText" text="SP Obras">
      <formula>NOT(ISERROR(SEARCH("SP Obras",B3860)))</formula>
    </cfRule>
  </conditionalFormatting>
  <conditionalFormatting sqref="B3870:H3870">
    <cfRule type="containsText" dxfId="411" priority="793" operator="containsText" text="Não cadastrado">
      <formula>NOT(ISERROR(SEARCH("Não cadastrado",B3870)))</formula>
    </cfRule>
    <cfRule type="containsText" dxfId="410" priority="794" operator="containsText" text="SP Educação">
      <formula>NOT(ISERROR(SEARCH("SP Educação",B3870)))</formula>
    </cfRule>
    <cfRule type="containsText" dxfId="409" priority="795" operator="containsText" text="ORSE">
      <formula>NOT(ISERROR(SEARCH("ORSE",B3870)))</formula>
    </cfRule>
    <cfRule type="containsText" dxfId="408" priority="796" operator="containsText" text="SP Obras">
      <formula>NOT(ISERROR(SEARCH("SP Obras",B3870)))</formula>
    </cfRule>
  </conditionalFormatting>
  <conditionalFormatting sqref="B3880:H3880">
    <cfRule type="containsText" dxfId="407" priority="785" operator="containsText" text="Não cadastrado">
      <formula>NOT(ISERROR(SEARCH("Não cadastrado",B3880)))</formula>
    </cfRule>
    <cfRule type="containsText" dxfId="406" priority="786" operator="containsText" text="SP Educação">
      <formula>NOT(ISERROR(SEARCH("SP Educação",B3880)))</formula>
    </cfRule>
    <cfRule type="containsText" dxfId="405" priority="787" operator="containsText" text="ORSE">
      <formula>NOT(ISERROR(SEARCH("ORSE",B3880)))</formula>
    </cfRule>
    <cfRule type="containsText" dxfId="404" priority="788" operator="containsText" text="SP Obras">
      <formula>NOT(ISERROR(SEARCH("SP Obras",B3880)))</formula>
    </cfRule>
  </conditionalFormatting>
  <conditionalFormatting sqref="B3890:H3890">
    <cfRule type="containsText" dxfId="403" priority="777" operator="containsText" text="Não cadastrado">
      <formula>NOT(ISERROR(SEARCH("Não cadastrado",B3890)))</formula>
    </cfRule>
    <cfRule type="containsText" dxfId="402" priority="778" operator="containsText" text="SP Educação">
      <formula>NOT(ISERROR(SEARCH("SP Educação",B3890)))</formula>
    </cfRule>
    <cfRule type="containsText" dxfId="401" priority="779" operator="containsText" text="ORSE">
      <formula>NOT(ISERROR(SEARCH("ORSE",B3890)))</formula>
    </cfRule>
    <cfRule type="containsText" dxfId="400" priority="780" operator="containsText" text="SP Obras">
      <formula>NOT(ISERROR(SEARCH("SP Obras",B3890)))</formula>
    </cfRule>
  </conditionalFormatting>
  <conditionalFormatting sqref="B3901:H3901">
    <cfRule type="containsText" dxfId="399" priority="769" operator="containsText" text="Não cadastrado">
      <formula>NOT(ISERROR(SEARCH("Não cadastrado",B3901)))</formula>
    </cfRule>
    <cfRule type="containsText" dxfId="398" priority="770" operator="containsText" text="SP Educação">
      <formula>NOT(ISERROR(SEARCH("SP Educação",B3901)))</formula>
    </cfRule>
    <cfRule type="containsText" dxfId="397" priority="771" operator="containsText" text="ORSE">
      <formula>NOT(ISERROR(SEARCH("ORSE",B3901)))</formula>
    </cfRule>
    <cfRule type="containsText" dxfId="396" priority="772" operator="containsText" text="SP Obras">
      <formula>NOT(ISERROR(SEARCH("SP Obras",B3901)))</formula>
    </cfRule>
  </conditionalFormatting>
  <conditionalFormatting sqref="B3911:H3911">
    <cfRule type="containsText" dxfId="395" priority="761" operator="containsText" text="Não cadastrado">
      <formula>NOT(ISERROR(SEARCH("Não cadastrado",B3911)))</formula>
    </cfRule>
    <cfRule type="containsText" dxfId="394" priority="762" operator="containsText" text="SP Educação">
      <formula>NOT(ISERROR(SEARCH("SP Educação",B3911)))</formula>
    </cfRule>
    <cfRule type="containsText" dxfId="393" priority="763" operator="containsText" text="ORSE">
      <formula>NOT(ISERROR(SEARCH("ORSE",B3911)))</formula>
    </cfRule>
    <cfRule type="containsText" dxfId="392" priority="764" operator="containsText" text="SP Obras">
      <formula>NOT(ISERROR(SEARCH("SP Obras",B3911)))</formula>
    </cfRule>
  </conditionalFormatting>
  <conditionalFormatting sqref="B3921:H3921">
    <cfRule type="containsText" dxfId="391" priority="753" operator="containsText" text="Não cadastrado">
      <formula>NOT(ISERROR(SEARCH("Não cadastrado",B3921)))</formula>
    </cfRule>
    <cfRule type="containsText" dxfId="390" priority="754" operator="containsText" text="SP Educação">
      <formula>NOT(ISERROR(SEARCH("SP Educação",B3921)))</formula>
    </cfRule>
    <cfRule type="containsText" dxfId="389" priority="755" operator="containsText" text="ORSE">
      <formula>NOT(ISERROR(SEARCH("ORSE",B3921)))</formula>
    </cfRule>
    <cfRule type="containsText" dxfId="388" priority="756" operator="containsText" text="SP Obras">
      <formula>NOT(ISERROR(SEARCH("SP Obras",B3921)))</formula>
    </cfRule>
  </conditionalFormatting>
  <conditionalFormatting sqref="B3931:H3931">
    <cfRule type="containsText" dxfId="387" priority="745" operator="containsText" text="Não cadastrado">
      <formula>NOT(ISERROR(SEARCH("Não cadastrado",B3931)))</formula>
    </cfRule>
    <cfRule type="containsText" dxfId="386" priority="746" operator="containsText" text="SP Educação">
      <formula>NOT(ISERROR(SEARCH("SP Educação",B3931)))</formula>
    </cfRule>
    <cfRule type="containsText" dxfId="385" priority="747" operator="containsText" text="ORSE">
      <formula>NOT(ISERROR(SEARCH("ORSE",B3931)))</formula>
    </cfRule>
    <cfRule type="containsText" dxfId="384" priority="748" operator="containsText" text="SP Obras">
      <formula>NOT(ISERROR(SEARCH("SP Obras",B3931)))</formula>
    </cfRule>
  </conditionalFormatting>
  <conditionalFormatting sqref="B3944:H3944">
    <cfRule type="containsText" dxfId="383" priority="737" operator="containsText" text="Não cadastrado">
      <formula>NOT(ISERROR(SEARCH("Não cadastrado",B3944)))</formula>
    </cfRule>
    <cfRule type="containsText" dxfId="382" priority="738" operator="containsText" text="SP Educação">
      <formula>NOT(ISERROR(SEARCH("SP Educação",B3944)))</formula>
    </cfRule>
    <cfRule type="containsText" dxfId="381" priority="739" operator="containsText" text="ORSE">
      <formula>NOT(ISERROR(SEARCH("ORSE",B3944)))</formula>
    </cfRule>
    <cfRule type="containsText" dxfId="380" priority="740" operator="containsText" text="SP Obras">
      <formula>NOT(ISERROR(SEARCH("SP Obras",B3944)))</formula>
    </cfRule>
  </conditionalFormatting>
  <conditionalFormatting sqref="B3957:H3957">
    <cfRule type="containsText" dxfId="379" priority="729" operator="containsText" text="Não cadastrado">
      <formula>NOT(ISERROR(SEARCH("Não cadastrado",B3957)))</formula>
    </cfRule>
    <cfRule type="containsText" dxfId="378" priority="730" operator="containsText" text="SP Educação">
      <formula>NOT(ISERROR(SEARCH("SP Educação",B3957)))</formula>
    </cfRule>
    <cfRule type="containsText" dxfId="377" priority="731" operator="containsText" text="ORSE">
      <formula>NOT(ISERROR(SEARCH("ORSE",B3957)))</formula>
    </cfRule>
    <cfRule type="containsText" dxfId="376" priority="732" operator="containsText" text="SP Obras">
      <formula>NOT(ISERROR(SEARCH("SP Obras",B3957)))</formula>
    </cfRule>
  </conditionalFormatting>
  <conditionalFormatting sqref="B3967:H3967">
    <cfRule type="containsText" dxfId="375" priority="721" operator="containsText" text="Não cadastrado">
      <formula>NOT(ISERROR(SEARCH("Não cadastrado",B3967)))</formula>
    </cfRule>
    <cfRule type="containsText" dxfId="374" priority="722" operator="containsText" text="SP Educação">
      <formula>NOT(ISERROR(SEARCH("SP Educação",B3967)))</formula>
    </cfRule>
    <cfRule type="containsText" dxfId="373" priority="723" operator="containsText" text="ORSE">
      <formula>NOT(ISERROR(SEARCH("ORSE",B3967)))</formula>
    </cfRule>
    <cfRule type="containsText" dxfId="372" priority="724" operator="containsText" text="SP Obras">
      <formula>NOT(ISERROR(SEARCH("SP Obras",B3967)))</formula>
    </cfRule>
  </conditionalFormatting>
  <conditionalFormatting sqref="B3980:H3980">
    <cfRule type="containsText" dxfId="371" priority="713" operator="containsText" text="Não cadastrado">
      <formula>NOT(ISERROR(SEARCH("Não cadastrado",B3980)))</formula>
    </cfRule>
    <cfRule type="containsText" dxfId="370" priority="714" operator="containsText" text="SP Educação">
      <formula>NOT(ISERROR(SEARCH("SP Educação",B3980)))</formula>
    </cfRule>
    <cfRule type="containsText" dxfId="369" priority="715" operator="containsText" text="ORSE">
      <formula>NOT(ISERROR(SEARCH("ORSE",B3980)))</formula>
    </cfRule>
    <cfRule type="containsText" dxfId="368" priority="716" operator="containsText" text="SP Obras">
      <formula>NOT(ISERROR(SEARCH("SP Obras",B3980)))</formula>
    </cfRule>
  </conditionalFormatting>
  <conditionalFormatting sqref="B4001:H4001">
    <cfRule type="containsText" dxfId="367" priority="705" operator="containsText" text="Não cadastrado">
      <formula>NOT(ISERROR(SEARCH("Não cadastrado",B4001)))</formula>
    </cfRule>
    <cfRule type="containsText" dxfId="366" priority="706" operator="containsText" text="SP Educação">
      <formula>NOT(ISERROR(SEARCH("SP Educação",B4001)))</formula>
    </cfRule>
    <cfRule type="containsText" dxfId="365" priority="707" operator="containsText" text="ORSE">
      <formula>NOT(ISERROR(SEARCH("ORSE",B4001)))</formula>
    </cfRule>
    <cfRule type="containsText" dxfId="364" priority="708" operator="containsText" text="SP Obras">
      <formula>NOT(ISERROR(SEARCH("SP Obras",B4001)))</formula>
    </cfRule>
  </conditionalFormatting>
  <conditionalFormatting sqref="B4012:H4012">
    <cfRule type="containsText" dxfId="363" priority="697" operator="containsText" text="Não cadastrado">
      <formula>NOT(ISERROR(SEARCH("Não cadastrado",B4012)))</formula>
    </cfRule>
    <cfRule type="containsText" dxfId="362" priority="698" operator="containsText" text="SP Educação">
      <formula>NOT(ISERROR(SEARCH("SP Educação",B4012)))</formula>
    </cfRule>
    <cfRule type="containsText" dxfId="361" priority="699" operator="containsText" text="ORSE">
      <formula>NOT(ISERROR(SEARCH("ORSE",B4012)))</formula>
    </cfRule>
    <cfRule type="containsText" dxfId="360" priority="700" operator="containsText" text="SP Obras">
      <formula>NOT(ISERROR(SEARCH("SP Obras",B4012)))</formula>
    </cfRule>
  </conditionalFormatting>
  <conditionalFormatting sqref="B4023:H4023">
    <cfRule type="containsText" dxfId="359" priority="689" operator="containsText" text="Não cadastrado">
      <formula>NOT(ISERROR(SEARCH("Não cadastrado",B4023)))</formula>
    </cfRule>
    <cfRule type="containsText" dxfId="358" priority="690" operator="containsText" text="SP Educação">
      <formula>NOT(ISERROR(SEARCH("SP Educação",B4023)))</formula>
    </cfRule>
    <cfRule type="containsText" dxfId="357" priority="691" operator="containsText" text="ORSE">
      <formula>NOT(ISERROR(SEARCH("ORSE",B4023)))</formula>
    </cfRule>
    <cfRule type="containsText" dxfId="356" priority="692" operator="containsText" text="SP Obras">
      <formula>NOT(ISERROR(SEARCH("SP Obras",B4023)))</formula>
    </cfRule>
  </conditionalFormatting>
  <conditionalFormatting sqref="B4034:H4034">
    <cfRule type="containsText" dxfId="355" priority="681" operator="containsText" text="Não cadastrado">
      <formula>NOT(ISERROR(SEARCH("Não cadastrado",B4034)))</formula>
    </cfRule>
    <cfRule type="containsText" dxfId="354" priority="682" operator="containsText" text="SP Educação">
      <formula>NOT(ISERROR(SEARCH("SP Educação",B4034)))</formula>
    </cfRule>
    <cfRule type="containsText" dxfId="353" priority="683" operator="containsText" text="ORSE">
      <formula>NOT(ISERROR(SEARCH("ORSE",B4034)))</formula>
    </cfRule>
    <cfRule type="containsText" dxfId="352" priority="684" operator="containsText" text="SP Obras">
      <formula>NOT(ISERROR(SEARCH("SP Obras",B4034)))</formula>
    </cfRule>
  </conditionalFormatting>
  <conditionalFormatting sqref="B4045:H4045">
    <cfRule type="containsText" dxfId="351" priority="673" operator="containsText" text="Não cadastrado">
      <formula>NOT(ISERROR(SEARCH("Não cadastrado",B4045)))</formula>
    </cfRule>
    <cfRule type="containsText" dxfId="350" priority="674" operator="containsText" text="SP Educação">
      <formula>NOT(ISERROR(SEARCH("SP Educação",B4045)))</formula>
    </cfRule>
    <cfRule type="containsText" dxfId="349" priority="675" operator="containsText" text="ORSE">
      <formula>NOT(ISERROR(SEARCH("ORSE",B4045)))</formula>
    </cfRule>
    <cfRule type="containsText" dxfId="348" priority="676" operator="containsText" text="SP Obras">
      <formula>NOT(ISERROR(SEARCH("SP Obras",B4045)))</formula>
    </cfRule>
  </conditionalFormatting>
  <conditionalFormatting sqref="B4056:H4056">
    <cfRule type="containsText" dxfId="347" priority="665" operator="containsText" text="Não cadastrado">
      <formula>NOT(ISERROR(SEARCH("Não cadastrado",B4056)))</formula>
    </cfRule>
    <cfRule type="containsText" dxfId="346" priority="666" operator="containsText" text="SP Educação">
      <formula>NOT(ISERROR(SEARCH("SP Educação",B4056)))</formula>
    </cfRule>
    <cfRule type="containsText" dxfId="345" priority="667" operator="containsText" text="ORSE">
      <formula>NOT(ISERROR(SEARCH("ORSE",B4056)))</formula>
    </cfRule>
    <cfRule type="containsText" dxfId="344" priority="668" operator="containsText" text="SP Obras">
      <formula>NOT(ISERROR(SEARCH("SP Obras",B4056)))</formula>
    </cfRule>
  </conditionalFormatting>
  <conditionalFormatting sqref="B4067:H4067">
    <cfRule type="containsText" dxfId="343" priority="657" operator="containsText" text="Não cadastrado">
      <formula>NOT(ISERROR(SEARCH("Não cadastrado",B4067)))</formula>
    </cfRule>
    <cfRule type="containsText" dxfId="342" priority="658" operator="containsText" text="SP Educação">
      <formula>NOT(ISERROR(SEARCH("SP Educação",B4067)))</formula>
    </cfRule>
    <cfRule type="containsText" dxfId="341" priority="659" operator="containsText" text="ORSE">
      <formula>NOT(ISERROR(SEARCH("ORSE",B4067)))</formula>
    </cfRule>
    <cfRule type="containsText" dxfId="340" priority="660" operator="containsText" text="SP Obras">
      <formula>NOT(ISERROR(SEARCH("SP Obras",B4067)))</formula>
    </cfRule>
  </conditionalFormatting>
  <conditionalFormatting sqref="B4078:H4078">
    <cfRule type="containsText" dxfId="339" priority="649" operator="containsText" text="Não cadastrado">
      <formula>NOT(ISERROR(SEARCH("Não cadastrado",B4078)))</formula>
    </cfRule>
    <cfRule type="containsText" dxfId="338" priority="650" operator="containsText" text="SP Educação">
      <formula>NOT(ISERROR(SEARCH("SP Educação",B4078)))</formula>
    </cfRule>
    <cfRule type="containsText" dxfId="337" priority="651" operator="containsText" text="ORSE">
      <formula>NOT(ISERROR(SEARCH("ORSE",B4078)))</formula>
    </cfRule>
    <cfRule type="containsText" dxfId="336" priority="652" operator="containsText" text="SP Obras">
      <formula>NOT(ISERROR(SEARCH("SP Obras",B4078)))</formula>
    </cfRule>
  </conditionalFormatting>
  <conditionalFormatting sqref="B4089:H4089">
    <cfRule type="containsText" dxfId="335" priority="641" operator="containsText" text="Não cadastrado">
      <formula>NOT(ISERROR(SEARCH("Não cadastrado",B4089)))</formula>
    </cfRule>
    <cfRule type="containsText" dxfId="334" priority="642" operator="containsText" text="SP Educação">
      <formula>NOT(ISERROR(SEARCH("SP Educação",B4089)))</formula>
    </cfRule>
    <cfRule type="containsText" dxfId="333" priority="643" operator="containsText" text="ORSE">
      <formula>NOT(ISERROR(SEARCH("ORSE",B4089)))</formula>
    </cfRule>
    <cfRule type="containsText" dxfId="332" priority="644" operator="containsText" text="SP Obras">
      <formula>NOT(ISERROR(SEARCH("SP Obras",B4089)))</formula>
    </cfRule>
  </conditionalFormatting>
  <conditionalFormatting sqref="B4100:H4100">
    <cfRule type="containsText" dxfId="331" priority="633" operator="containsText" text="Não cadastrado">
      <formula>NOT(ISERROR(SEARCH("Não cadastrado",B4100)))</formula>
    </cfRule>
    <cfRule type="containsText" dxfId="330" priority="634" operator="containsText" text="SP Educação">
      <formula>NOT(ISERROR(SEARCH("SP Educação",B4100)))</formula>
    </cfRule>
    <cfRule type="containsText" dxfId="329" priority="635" operator="containsText" text="ORSE">
      <formula>NOT(ISERROR(SEARCH("ORSE",B4100)))</formula>
    </cfRule>
    <cfRule type="containsText" dxfId="328" priority="636" operator="containsText" text="SP Obras">
      <formula>NOT(ISERROR(SEARCH("SP Obras",B4100)))</formula>
    </cfRule>
  </conditionalFormatting>
  <conditionalFormatting sqref="B4111:H4111">
    <cfRule type="containsText" dxfId="327" priority="625" operator="containsText" text="Não cadastrado">
      <formula>NOT(ISERROR(SEARCH("Não cadastrado",B4111)))</formula>
    </cfRule>
    <cfRule type="containsText" dxfId="326" priority="626" operator="containsText" text="SP Educação">
      <formula>NOT(ISERROR(SEARCH("SP Educação",B4111)))</formula>
    </cfRule>
    <cfRule type="containsText" dxfId="325" priority="627" operator="containsText" text="ORSE">
      <formula>NOT(ISERROR(SEARCH("ORSE",B4111)))</formula>
    </cfRule>
    <cfRule type="containsText" dxfId="324" priority="628" operator="containsText" text="SP Obras">
      <formula>NOT(ISERROR(SEARCH("SP Obras",B4111)))</formula>
    </cfRule>
  </conditionalFormatting>
  <conditionalFormatting sqref="B4122:H4122">
    <cfRule type="containsText" dxfId="323" priority="617" operator="containsText" text="Não cadastrado">
      <formula>NOT(ISERROR(SEARCH("Não cadastrado",B4122)))</formula>
    </cfRule>
    <cfRule type="containsText" dxfId="322" priority="618" operator="containsText" text="SP Educação">
      <formula>NOT(ISERROR(SEARCH("SP Educação",B4122)))</formula>
    </cfRule>
    <cfRule type="containsText" dxfId="321" priority="619" operator="containsText" text="ORSE">
      <formula>NOT(ISERROR(SEARCH("ORSE",B4122)))</formula>
    </cfRule>
    <cfRule type="containsText" dxfId="320" priority="620" operator="containsText" text="SP Obras">
      <formula>NOT(ISERROR(SEARCH("SP Obras",B4122)))</formula>
    </cfRule>
  </conditionalFormatting>
  <conditionalFormatting sqref="B4133:H4133">
    <cfRule type="containsText" dxfId="319" priority="601" operator="containsText" text="Não cadastrado">
      <formula>NOT(ISERROR(SEARCH("Não cadastrado",B4133)))</formula>
    </cfRule>
    <cfRule type="containsText" dxfId="318" priority="602" operator="containsText" text="SP Educação">
      <formula>NOT(ISERROR(SEARCH("SP Educação",B4133)))</formula>
    </cfRule>
    <cfRule type="containsText" dxfId="317" priority="603" operator="containsText" text="ORSE">
      <formula>NOT(ISERROR(SEARCH("ORSE",B4133)))</formula>
    </cfRule>
    <cfRule type="containsText" dxfId="316" priority="604" operator="containsText" text="SP Obras">
      <formula>NOT(ISERROR(SEARCH("SP Obras",B4133)))</formula>
    </cfRule>
  </conditionalFormatting>
  <conditionalFormatting sqref="B4144:H4144">
    <cfRule type="containsText" dxfId="315" priority="593" operator="containsText" text="Não cadastrado">
      <formula>NOT(ISERROR(SEARCH("Não cadastrado",B4144)))</formula>
    </cfRule>
    <cfRule type="containsText" dxfId="314" priority="594" operator="containsText" text="SP Educação">
      <formula>NOT(ISERROR(SEARCH("SP Educação",B4144)))</formula>
    </cfRule>
    <cfRule type="containsText" dxfId="313" priority="595" operator="containsText" text="ORSE">
      <formula>NOT(ISERROR(SEARCH("ORSE",B4144)))</formula>
    </cfRule>
    <cfRule type="containsText" dxfId="312" priority="596" operator="containsText" text="SP Obras">
      <formula>NOT(ISERROR(SEARCH("SP Obras",B4144)))</formula>
    </cfRule>
  </conditionalFormatting>
  <conditionalFormatting sqref="B4150:H4150">
    <cfRule type="containsText" dxfId="311" priority="585" operator="containsText" text="Não cadastrado">
      <formula>NOT(ISERROR(SEARCH("Não cadastrado",B4150)))</formula>
    </cfRule>
    <cfRule type="containsText" dxfId="310" priority="586" operator="containsText" text="SP Educação">
      <formula>NOT(ISERROR(SEARCH("SP Educação",B4150)))</formula>
    </cfRule>
    <cfRule type="containsText" dxfId="309" priority="587" operator="containsText" text="ORSE">
      <formula>NOT(ISERROR(SEARCH("ORSE",B4150)))</formula>
    </cfRule>
    <cfRule type="containsText" dxfId="308" priority="588" operator="containsText" text="SP Obras">
      <formula>NOT(ISERROR(SEARCH("SP Obras",B4150)))</formula>
    </cfRule>
  </conditionalFormatting>
  <conditionalFormatting sqref="B4160:H4160">
    <cfRule type="containsText" dxfId="307" priority="577" operator="containsText" text="Não cadastrado">
      <formula>NOT(ISERROR(SEARCH("Não cadastrado",B4160)))</formula>
    </cfRule>
    <cfRule type="containsText" dxfId="306" priority="578" operator="containsText" text="SP Educação">
      <formula>NOT(ISERROR(SEARCH("SP Educação",B4160)))</formula>
    </cfRule>
    <cfRule type="containsText" dxfId="305" priority="579" operator="containsText" text="ORSE">
      <formula>NOT(ISERROR(SEARCH("ORSE",B4160)))</formula>
    </cfRule>
    <cfRule type="containsText" dxfId="304" priority="580" operator="containsText" text="SP Obras">
      <formula>NOT(ISERROR(SEARCH("SP Obras",B4160)))</formula>
    </cfRule>
  </conditionalFormatting>
  <conditionalFormatting sqref="B4171:H4171">
    <cfRule type="containsText" dxfId="303" priority="569" operator="containsText" text="Não cadastrado">
      <formula>NOT(ISERROR(SEARCH("Não cadastrado",B4171)))</formula>
    </cfRule>
    <cfRule type="containsText" dxfId="302" priority="570" operator="containsText" text="SP Educação">
      <formula>NOT(ISERROR(SEARCH("SP Educação",B4171)))</formula>
    </cfRule>
    <cfRule type="containsText" dxfId="301" priority="571" operator="containsText" text="ORSE">
      <formula>NOT(ISERROR(SEARCH("ORSE",B4171)))</formula>
    </cfRule>
    <cfRule type="containsText" dxfId="300" priority="572" operator="containsText" text="SP Obras">
      <formula>NOT(ISERROR(SEARCH("SP Obras",B4171)))</formula>
    </cfRule>
  </conditionalFormatting>
  <conditionalFormatting sqref="B4178:H4178">
    <cfRule type="containsText" dxfId="299" priority="561" operator="containsText" text="Não cadastrado">
      <formula>NOT(ISERROR(SEARCH("Não cadastrado",B4178)))</formula>
    </cfRule>
    <cfRule type="containsText" dxfId="298" priority="562" operator="containsText" text="SP Educação">
      <formula>NOT(ISERROR(SEARCH("SP Educação",B4178)))</formula>
    </cfRule>
    <cfRule type="containsText" dxfId="297" priority="563" operator="containsText" text="ORSE">
      <formula>NOT(ISERROR(SEARCH("ORSE",B4178)))</formula>
    </cfRule>
    <cfRule type="containsText" dxfId="296" priority="564" operator="containsText" text="SP Obras">
      <formula>NOT(ISERROR(SEARCH("SP Obras",B4178)))</formula>
    </cfRule>
  </conditionalFormatting>
  <conditionalFormatting sqref="B4185:H4185">
    <cfRule type="containsText" dxfId="295" priority="553" operator="containsText" text="Não cadastrado">
      <formula>NOT(ISERROR(SEARCH("Não cadastrado",B4185)))</formula>
    </cfRule>
    <cfRule type="containsText" dxfId="294" priority="554" operator="containsText" text="SP Educação">
      <formula>NOT(ISERROR(SEARCH("SP Educação",B4185)))</formula>
    </cfRule>
    <cfRule type="containsText" dxfId="293" priority="555" operator="containsText" text="ORSE">
      <formula>NOT(ISERROR(SEARCH("ORSE",B4185)))</formula>
    </cfRule>
    <cfRule type="containsText" dxfId="292" priority="556" operator="containsText" text="SP Obras">
      <formula>NOT(ISERROR(SEARCH("SP Obras",B4185)))</formula>
    </cfRule>
  </conditionalFormatting>
  <conditionalFormatting sqref="B4192:H4192">
    <cfRule type="containsText" dxfId="291" priority="545" operator="containsText" text="Não cadastrado">
      <formula>NOT(ISERROR(SEARCH("Não cadastrado",B4192)))</formula>
    </cfRule>
    <cfRule type="containsText" dxfId="290" priority="546" operator="containsText" text="SP Educação">
      <formula>NOT(ISERROR(SEARCH("SP Educação",B4192)))</formula>
    </cfRule>
    <cfRule type="containsText" dxfId="289" priority="547" operator="containsText" text="ORSE">
      <formula>NOT(ISERROR(SEARCH("ORSE",B4192)))</formula>
    </cfRule>
    <cfRule type="containsText" dxfId="288" priority="548" operator="containsText" text="SP Obras">
      <formula>NOT(ISERROR(SEARCH("SP Obras",B4192)))</formula>
    </cfRule>
  </conditionalFormatting>
  <conditionalFormatting sqref="B4199:H4199">
    <cfRule type="containsText" dxfId="287" priority="537" operator="containsText" text="Não cadastrado">
      <formula>NOT(ISERROR(SEARCH("Não cadastrado",B4199)))</formula>
    </cfRule>
    <cfRule type="containsText" dxfId="286" priority="538" operator="containsText" text="SP Educação">
      <formula>NOT(ISERROR(SEARCH("SP Educação",B4199)))</formula>
    </cfRule>
    <cfRule type="containsText" dxfId="285" priority="539" operator="containsText" text="ORSE">
      <formula>NOT(ISERROR(SEARCH("ORSE",B4199)))</formula>
    </cfRule>
    <cfRule type="containsText" dxfId="284" priority="540" operator="containsText" text="SP Obras">
      <formula>NOT(ISERROR(SEARCH("SP Obras",B4199)))</formula>
    </cfRule>
  </conditionalFormatting>
  <conditionalFormatting sqref="B4206:H4206">
    <cfRule type="containsText" dxfId="283" priority="529" operator="containsText" text="Não cadastrado">
      <formula>NOT(ISERROR(SEARCH("Não cadastrado",B4206)))</formula>
    </cfRule>
    <cfRule type="containsText" dxfId="282" priority="530" operator="containsText" text="SP Educação">
      <formula>NOT(ISERROR(SEARCH("SP Educação",B4206)))</formula>
    </cfRule>
    <cfRule type="containsText" dxfId="281" priority="531" operator="containsText" text="ORSE">
      <formula>NOT(ISERROR(SEARCH("ORSE",B4206)))</formula>
    </cfRule>
    <cfRule type="containsText" dxfId="280" priority="532" operator="containsText" text="SP Obras">
      <formula>NOT(ISERROR(SEARCH("SP Obras",B4206)))</formula>
    </cfRule>
  </conditionalFormatting>
  <conditionalFormatting sqref="B4213:H4213">
    <cfRule type="containsText" dxfId="279" priority="521" operator="containsText" text="Não cadastrado">
      <formula>NOT(ISERROR(SEARCH("Não cadastrado",B4213)))</formula>
    </cfRule>
    <cfRule type="containsText" dxfId="278" priority="522" operator="containsText" text="SP Educação">
      <formula>NOT(ISERROR(SEARCH("SP Educação",B4213)))</formula>
    </cfRule>
    <cfRule type="containsText" dxfId="277" priority="523" operator="containsText" text="ORSE">
      <formula>NOT(ISERROR(SEARCH("ORSE",B4213)))</formula>
    </cfRule>
    <cfRule type="containsText" dxfId="276" priority="524" operator="containsText" text="SP Obras">
      <formula>NOT(ISERROR(SEARCH("SP Obras",B4213)))</formula>
    </cfRule>
  </conditionalFormatting>
  <conditionalFormatting sqref="B4223:H4223">
    <cfRule type="containsText" dxfId="275" priority="513" operator="containsText" text="Não cadastrado">
      <formula>NOT(ISERROR(SEARCH("Não cadastrado",B4223)))</formula>
    </cfRule>
    <cfRule type="containsText" dxfId="274" priority="514" operator="containsText" text="SP Educação">
      <formula>NOT(ISERROR(SEARCH("SP Educação",B4223)))</formula>
    </cfRule>
    <cfRule type="containsText" dxfId="273" priority="515" operator="containsText" text="ORSE">
      <formula>NOT(ISERROR(SEARCH("ORSE",B4223)))</formula>
    </cfRule>
    <cfRule type="containsText" dxfId="272" priority="516" operator="containsText" text="SP Obras">
      <formula>NOT(ISERROR(SEARCH("SP Obras",B4223)))</formula>
    </cfRule>
  </conditionalFormatting>
  <conditionalFormatting sqref="B4230:H4230">
    <cfRule type="containsText" dxfId="271" priority="505" operator="containsText" text="Não cadastrado">
      <formula>NOT(ISERROR(SEARCH("Não cadastrado",B4230)))</formula>
    </cfRule>
    <cfRule type="containsText" dxfId="270" priority="506" operator="containsText" text="SP Educação">
      <formula>NOT(ISERROR(SEARCH("SP Educação",B4230)))</formula>
    </cfRule>
    <cfRule type="containsText" dxfId="269" priority="507" operator="containsText" text="ORSE">
      <formula>NOT(ISERROR(SEARCH("ORSE",B4230)))</formula>
    </cfRule>
    <cfRule type="containsText" dxfId="268" priority="508" operator="containsText" text="SP Obras">
      <formula>NOT(ISERROR(SEARCH("SP Obras",B4230)))</formula>
    </cfRule>
  </conditionalFormatting>
  <conditionalFormatting sqref="B4237:H4237">
    <cfRule type="containsText" dxfId="267" priority="497" operator="containsText" text="Não cadastrado">
      <formula>NOT(ISERROR(SEARCH("Não cadastrado",B4237)))</formula>
    </cfRule>
    <cfRule type="containsText" dxfId="266" priority="498" operator="containsText" text="SP Educação">
      <formula>NOT(ISERROR(SEARCH("SP Educação",B4237)))</formula>
    </cfRule>
    <cfRule type="containsText" dxfId="265" priority="499" operator="containsText" text="ORSE">
      <formula>NOT(ISERROR(SEARCH("ORSE",B4237)))</formula>
    </cfRule>
    <cfRule type="containsText" dxfId="264" priority="500" operator="containsText" text="SP Obras">
      <formula>NOT(ISERROR(SEARCH("SP Obras",B4237)))</formula>
    </cfRule>
  </conditionalFormatting>
  <conditionalFormatting sqref="B4248:H4248">
    <cfRule type="containsText" dxfId="263" priority="489" operator="containsText" text="Não cadastrado">
      <formula>NOT(ISERROR(SEARCH("Não cadastrado",B4248)))</formula>
    </cfRule>
    <cfRule type="containsText" dxfId="262" priority="490" operator="containsText" text="SP Educação">
      <formula>NOT(ISERROR(SEARCH("SP Educação",B4248)))</formula>
    </cfRule>
    <cfRule type="containsText" dxfId="261" priority="491" operator="containsText" text="ORSE">
      <formula>NOT(ISERROR(SEARCH("ORSE",B4248)))</formula>
    </cfRule>
    <cfRule type="containsText" dxfId="260" priority="492" operator="containsText" text="SP Obras">
      <formula>NOT(ISERROR(SEARCH("SP Obras",B4248)))</formula>
    </cfRule>
  </conditionalFormatting>
  <conditionalFormatting sqref="B4259:H4259">
    <cfRule type="containsText" dxfId="259" priority="481" operator="containsText" text="Não cadastrado">
      <formula>NOT(ISERROR(SEARCH("Não cadastrado",B4259)))</formula>
    </cfRule>
    <cfRule type="containsText" dxfId="258" priority="482" operator="containsText" text="SP Educação">
      <formula>NOT(ISERROR(SEARCH("SP Educação",B4259)))</formula>
    </cfRule>
    <cfRule type="containsText" dxfId="257" priority="483" operator="containsText" text="ORSE">
      <formula>NOT(ISERROR(SEARCH("ORSE",B4259)))</formula>
    </cfRule>
    <cfRule type="containsText" dxfId="256" priority="484" operator="containsText" text="SP Obras">
      <formula>NOT(ISERROR(SEARCH("SP Obras",B4259)))</formula>
    </cfRule>
  </conditionalFormatting>
  <conditionalFormatting sqref="B4270:H4270">
    <cfRule type="containsText" dxfId="255" priority="473" operator="containsText" text="Não cadastrado">
      <formula>NOT(ISERROR(SEARCH("Não cadastrado",B4270)))</formula>
    </cfRule>
    <cfRule type="containsText" dxfId="254" priority="474" operator="containsText" text="SP Educação">
      <formula>NOT(ISERROR(SEARCH("SP Educação",B4270)))</formula>
    </cfRule>
    <cfRule type="containsText" dxfId="253" priority="475" operator="containsText" text="ORSE">
      <formula>NOT(ISERROR(SEARCH("ORSE",B4270)))</formula>
    </cfRule>
    <cfRule type="containsText" dxfId="252" priority="476" operator="containsText" text="SP Obras">
      <formula>NOT(ISERROR(SEARCH("SP Obras",B4270)))</formula>
    </cfRule>
  </conditionalFormatting>
  <conditionalFormatting sqref="B4281:H4281">
    <cfRule type="containsText" dxfId="251" priority="465" operator="containsText" text="Não cadastrado">
      <formula>NOT(ISERROR(SEARCH("Não cadastrado",B4281)))</formula>
    </cfRule>
    <cfRule type="containsText" dxfId="250" priority="466" operator="containsText" text="SP Educação">
      <formula>NOT(ISERROR(SEARCH("SP Educação",B4281)))</formula>
    </cfRule>
    <cfRule type="containsText" dxfId="249" priority="467" operator="containsText" text="ORSE">
      <formula>NOT(ISERROR(SEARCH("ORSE",B4281)))</formula>
    </cfRule>
    <cfRule type="containsText" dxfId="248" priority="468" operator="containsText" text="SP Obras">
      <formula>NOT(ISERROR(SEARCH("SP Obras",B4281)))</formula>
    </cfRule>
  </conditionalFormatting>
  <conditionalFormatting sqref="B4292:H4292">
    <cfRule type="containsText" dxfId="247" priority="457" operator="containsText" text="Não cadastrado">
      <formula>NOT(ISERROR(SEARCH("Não cadastrado",B4292)))</formula>
    </cfRule>
    <cfRule type="containsText" dxfId="246" priority="458" operator="containsText" text="SP Educação">
      <formula>NOT(ISERROR(SEARCH("SP Educação",B4292)))</formula>
    </cfRule>
    <cfRule type="containsText" dxfId="245" priority="459" operator="containsText" text="ORSE">
      <formula>NOT(ISERROR(SEARCH("ORSE",B4292)))</formula>
    </cfRule>
    <cfRule type="containsText" dxfId="244" priority="460" operator="containsText" text="SP Obras">
      <formula>NOT(ISERROR(SEARCH("SP Obras",B4292)))</formula>
    </cfRule>
  </conditionalFormatting>
  <conditionalFormatting sqref="B4303:H4303">
    <cfRule type="containsText" dxfId="243" priority="449" operator="containsText" text="Não cadastrado">
      <formula>NOT(ISERROR(SEARCH("Não cadastrado",B4303)))</formula>
    </cfRule>
    <cfRule type="containsText" dxfId="242" priority="450" operator="containsText" text="SP Educação">
      <formula>NOT(ISERROR(SEARCH("SP Educação",B4303)))</formula>
    </cfRule>
    <cfRule type="containsText" dxfId="241" priority="451" operator="containsText" text="ORSE">
      <formula>NOT(ISERROR(SEARCH("ORSE",B4303)))</formula>
    </cfRule>
    <cfRule type="containsText" dxfId="240" priority="452" operator="containsText" text="SP Obras">
      <formula>NOT(ISERROR(SEARCH("SP Obras",B4303)))</formula>
    </cfRule>
  </conditionalFormatting>
  <conditionalFormatting sqref="B4314:H4314">
    <cfRule type="containsText" dxfId="239" priority="441" operator="containsText" text="Não cadastrado">
      <formula>NOT(ISERROR(SEARCH("Não cadastrado",B4314)))</formula>
    </cfRule>
    <cfRule type="containsText" dxfId="238" priority="442" operator="containsText" text="SP Educação">
      <formula>NOT(ISERROR(SEARCH("SP Educação",B4314)))</formula>
    </cfRule>
    <cfRule type="containsText" dxfId="237" priority="443" operator="containsText" text="ORSE">
      <formula>NOT(ISERROR(SEARCH("ORSE",B4314)))</formula>
    </cfRule>
    <cfRule type="containsText" dxfId="236" priority="444" operator="containsText" text="SP Obras">
      <formula>NOT(ISERROR(SEARCH("SP Obras",B4314)))</formula>
    </cfRule>
  </conditionalFormatting>
  <conditionalFormatting sqref="B4325:H4325">
    <cfRule type="containsText" dxfId="235" priority="433" operator="containsText" text="Não cadastrado">
      <formula>NOT(ISERROR(SEARCH("Não cadastrado",B4325)))</formula>
    </cfRule>
    <cfRule type="containsText" dxfId="234" priority="434" operator="containsText" text="SP Educação">
      <formula>NOT(ISERROR(SEARCH("SP Educação",B4325)))</formula>
    </cfRule>
    <cfRule type="containsText" dxfId="233" priority="435" operator="containsText" text="ORSE">
      <formula>NOT(ISERROR(SEARCH("ORSE",B4325)))</formula>
    </cfRule>
    <cfRule type="containsText" dxfId="232" priority="436" operator="containsText" text="SP Obras">
      <formula>NOT(ISERROR(SEARCH("SP Obras",B4325)))</formula>
    </cfRule>
  </conditionalFormatting>
  <conditionalFormatting sqref="B4337:H4337">
    <cfRule type="containsText" dxfId="231" priority="425" operator="containsText" text="Não cadastrado">
      <formula>NOT(ISERROR(SEARCH("Não cadastrado",B4337)))</formula>
    </cfRule>
    <cfRule type="containsText" dxfId="230" priority="426" operator="containsText" text="SP Educação">
      <formula>NOT(ISERROR(SEARCH("SP Educação",B4337)))</formula>
    </cfRule>
    <cfRule type="containsText" dxfId="229" priority="427" operator="containsText" text="ORSE">
      <formula>NOT(ISERROR(SEARCH("ORSE",B4337)))</formula>
    </cfRule>
    <cfRule type="containsText" dxfId="228" priority="428" operator="containsText" text="SP Obras">
      <formula>NOT(ISERROR(SEARCH("SP Obras",B4337)))</formula>
    </cfRule>
  </conditionalFormatting>
  <conditionalFormatting sqref="B4349:H4349">
    <cfRule type="containsText" dxfId="227" priority="417" operator="containsText" text="Não cadastrado">
      <formula>NOT(ISERROR(SEARCH("Não cadastrado",B4349)))</formula>
    </cfRule>
    <cfRule type="containsText" dxfId="226" priority="418" operator="containsText" text="SP Educação">
      <formula>NOT(ISERROR(SEARCH("SP Educação",B4349)))</formula>
    </cfRule>
    <cfRule type="containsText" dxfId="225" priority="419" operator="containsText" text="ORSE">
      <formula>NOT(ISERROR(SEARCH("ORSE",B4349)))</formula>
    </cfRule>
    <cfRule type="containsText" dxfId="224" priority="420" operator="containsText" text="SP Obras">
      <formula>NOT(ISERROR(SEARCH("SP Obras",B4349)))</formula>
    </cfRule>
  </conditionalFormatting>
  <conditionalFormatting sqref="B4360:H4360">
    <cfRule type="containsText" dxfId="223" priority="409" operator="containsText" text="Não cadastrado">
      <formula>NOT(ISERROR(SEARCH("Não cadastrado",B4360)))</formula>
    </cfRule>
    <cfRule type="containsText" dxfId="222" priority="410" operator="containsText" text="SP Educação">
      <formula>NOT(ISERROR(SEARCH("SP Educação",B4360)))</formula>
    </cfRule>
    <cfRule type="containsText" dxfId="221" priority="411" operator="containsText" text="ORSE">
      <formula>NOT(ISERROR(SEARCH("ORSE",B4360)))</formula>
    </cfRule>
    <cfRule type="containsText" dxfId="220" priority="412" operator="containsText" text="SP Obras">
      <formula>NOT(ISERROR(SEARCH("SP Obras",B4360)))</formula>
    </cfRule>
  </conditionalFormatting>
  <conditionalFormatting sqref="B4366:H4366">
    <cfRule type="containsText" dxfId="219" priority="401" operator="containsText" text="Não cadastrado">
      <formula>NOT(ISERROR(SEARCH("Não cadastrado",B4366)))</formula>
    </cfRule>
    <cfRule type="containsText" dxfId="218" priority="402" operator="containsText" text="SP Educação">
      <formula>NOT(ISERROR(SEARCH("SP Educação",B4366)))</formula>
    </cfRule>
    <cfRule type="containsText" dxfId="217" priority="403" operator="containsText" text="ORSE">
      <formula>NOT(ISERROR(SEARCH("ORSE",B4366)))</formula>
    </cfRule>
    <cfRule type="containsText" dxfId="216" priority="404" operator="containsText" text="SP Obras">
      <formula>NOT(ISERROR(SEARCH("SP Obras",B4366)))</formula>
    </cfRule>
  </conditionalFormatting>
  <conditionalFormatting sqref="B4372:H4372">
    <cfRule type="containsText" dxfId="215" priority="393" operator="containsText" text="Não cadastrado">
      <formula>NOT(ISERROR(SEARCH("Não cadastrado",B4372)))</formula>
    </cfRule>
    <cfRule type="containsText" dxfId="214" priority="394" operator="containsText" text="SP Educação">
      <formula>NOT(ISERROR(SEARCH("SP Educação",B4372)))</formula>
    </cfRule>
    <cfRule type="containsText" dxfId="213" priority="395" operator="containsText" text="ORSE">
      <formula>NOT(ISERROR(SEARCH("ORSE",B4372)))</formula>
    </cfRule>
    <cfRule type="containsText" dxfId="212" priority="396" operator="containsText" text="SP Obras">
      <formula>NOT(ISERROR(SEARCH("SP Obras",B4372)))</formula>
    </cfRule>
  </conditionalFormatting>
  <conditionalFormatting sqref="B4383:H4383">
    <cfRule type="containsText" dxfId="211" priority="385" operator="containsText" text="Não cadastrado">
      <formula>NOT(ISERROR(SEARCH("Não cadastrado",B4383)))</formula>
    </cfRule>
    <cfRule type="containsText" dxfId="210" priority="386" operator="containsText" text="SP Educação">
      <formula>NOT(ISERROR(SEARCH("SP Educação",B4383)))</formula>
    </cfRule>
    <cfRule type="containsText" dxfId="209" priority="387" operator="containsText" text="ORSE">
      <formula>NOT(ISERROR(SEARCH("ORSE",B4383)))</formula>
    </cfRule>
    <cfRule type="containsText" dxfId="208" priority="388" operator="containsText" text="SP Obras">
      <formula>NOT(ISERROR(SEARCH("SP Obras",B4383)))</formula>
    </cfRule>
  </conditionalFormatting>
  <conditionalFormatting sqref="B4396:H4396">
    <cfRule type="containsText" dxfId="207" priority="377" operator="containsText" text="Não cadastrado">
      <formula>NOT(ISERROR(SEARCH("Não cadastrado",B4396)))</formula>
    </cfRule>
    <cfRule type="containsText" dxfId="206" priority="378" operator="containsText" text="SP Educação">
      <formula>NOT(ISERROR(SEARCH("SP Educação",B4396)))</formula>
    </cfRule>
    <cfRule type="containsText" dxfId="205" priority="379" operator="containsText" text="ORSE">
      <formula>NOT(ISERROR(SEARCH("ORSE",B4396)))</formula>
    </cfRule>
    <cfRule type="containsText" dxfId="204" priority="380" operator="containsText" text="SP Obras">
      <formula>NOT(ISERROR(SEARCH("SP Obras",B4396)))</formula>
    </cfRule>
  </conditionalFormatting>
  <conditionalFormatting sqref="B4406:H4406">
    <cfRule type="containsText" dxfId="203" priority="369" operator="containsText" text="Não cadastrado">
      <formula>NOT(ISERROR(SEARCH("Não cadastrado",B4406)))</formula>
    </cfRule>
    <cfRule type="containsText" dxfId="202" priority="370" operator="containsText" text="SP Educação">
      <formula>NOT(ISERROR(SEARCH("SP Educação",B4406)))</formula>
    </cfRule>
    <cfRule type="containsText" dxfId="201" priority="371" operator="containsText" text="ORSE">
      <formula>NOT(ISERROR(SEARCH("ORSE",B4406)))</formula>
    </cfRule>
    <cfRule type="containsText" dxfId="200" priority="372" operator="containsText" text="SP Obras">
      <formula>NOT(ISERROR(SEARCH("SP Obras",B4406)))</formula>
    </cfRule>
  </conditionalFormatting>
  <conditionalFormatting sqref="B4419:H4419">
    <cfRule type="containsText" dxfId="199" priority="361" operator="containsText" text="Não cadastrado">
      <formula>NOT(ISERROR(SEARCH("Não cadastrado",B4419)))</formula>
    </cfRule>
    <cfRule type="containsText" dxfId="198" priority="362" operator="containsText" text="SP Educação">
      <formula>NOT(ISERROR(SEARCH("SP Educação",B4419)))</formula>
    </cfRule>
    <cfRule type="containsText" dxfId="197" priority="363" operator="containsText" text="ORSE">
      <formula>NOT(ISERROR(SEARCH("ORSE",B4419)))</formula>
    </cfRule>
    <cfRule type="containsText" dxfId="196" priority="364" operator="containsText" text="SP Obras">
      <formula>NOT(ISERROR(SEARCH("SP Obras",B4419)))</formula>
    </cfRule>
  </conditionalFormatting>
  <conditionalFormatting sqref="B4432:H4432">
    <cfRule type="containsText" dxfId="195" priority="353" operator="containsText" text="Não cadastrado">
      <formula>NOT(ISERROR(SEARCH("Não cadastrado",B4432)))</formula>
    </cfRule>
    <cfRule type="containsText" dxfId="194" priority="354" operator="containsText" text="SP Educação">
      <formula>NOT(ISERROR(SEARCH("SP Educação",B4432)))</formula>
    </cfRule>
    <cfRule type="containsText" dxfId="193" priority="355" operator="containsText" text="ORSE">
      <formula>NOT(ISERROR(SEARCH("ORSE",B4432)))</formula>
    </cfRule>
    <cfRule type="containsText" dxfId="192" priority="356" operator="containsText" text="SP Obras">
      <formula>NOT(ISERROR(SEARCH("SP Obras",B4432)))</formula>
    </cfRule>
  </conditionalFormatting>
  <conditionalFormatting sqref="B4442:H4442">
    <cfRule type="containsText" dxfId="191" priority="345" operator="containsText" text="Não cadastrado">
      <formula>NOT(ISERROR(SEARCH("Não cadastrado",B4442)))</formula>
    </cfRule>
    <cfRule type="containsText" dxfId="190" priority="346" operator="containsText" text="SP Educação">
      <formula>NOT(ISERROR(SEARCH("SP Educação",B4442)))</formula>
    </cfRule>
    <cfRule type="containsText" dxfId="189" priority="347" operator="containsText" text="ORSE">
      <formula>NOT(ISERROR(SEARCH("ORSE",B4442)))</formula>
    </cfRule>
    <cfRule type="containsText" dxfId="188" priority="348" operator="containsText" text="SP Obras">
      <formula>NOT(ISERROR(SEARCH("SP Obras",B4442)))</formula>
    </cfRule>
  </conditionalFormatting>
  <conditionalFormatting sqref="B4452:H4452">
    <cfRule type="containsText" dxfId="187" priority="337" operator="containsText" text="Não cadastrado">
      <formula>NOT(ISERROR(SEARCH("Não cadastrado",B4452)))</formula>
    </cfRule>
    <cfRule type="containsText" dxfId="186" priority="338" operator="containsText" text="SP Educação">
      <formula>NOT(ISERROR(SEARCH("SP Educação",B4452)))</formula>
    </cfRule>
    <cfRule type="containsText" dxfId="185" priority="339" operator="containsText" text="ORSE">
      <formula>NOT(ISERROR(SEARCH("ORSE",B4452)))</formula>
    </cfRule>
    <cfRule type="containsText" dxfId="184" priority="340" operator="containsText" text="SP Obras">
      <formula>NOT(ISERROR(SEARCH("SP Obras",B4452)))</formula>
    </cfRule>
  </conditionalFormatting>
  <conditionalFormatting sqref="B4462:H4462">
    <cfRule type="containsText" dxfId="183" priority="329" operator="containsText" text="Não cadastrado">
      <formula>NOT(ISERROR(SEARCH("Não cadastrado",B4462)))</formula>
    </cfRule>
    <cfRule type="containsText" dxfId="182" priority="330" operator="containsText" text="SP Educação">
      <formula>NOT(ISERROR(SEARCH("SP Educação",B4462)))</formula>
    </cfRule>
    <cfRule type="containsText" dxfId="181" priority="331" operator="containsText" text="ORSE">
      <formula>NOT(ISERROR(SEARCH("ORSE",B4462)))</formula>
    </cfRule>
    <cfRule type="containsText" dxfId="180" priority="332" operator="containsText" text="SP Obras">
      <formula>NOT(ISERROR(SEARCH("SP Obras",B4462)))</formula>
    </cfRule>
  </conditionalFormatting>
  <conditionalFormatting sqref="B4468:H4468">
    <cfRule type="containsText" dxfId="179" priority="313" operator="containsText" text="Não cadastrado">
      <formula>NOT(ISERROR(SEARCH("Não cadastrado",B4468)))</formula>
    </cfRule>
    <cfRule type="containsText" dxfId="178" priority="314" operator="containsText" text="SP Educação">
      <formula>NOT(ISERROR(SEARCH("SP Educação",B4468)))</formula>
    </cfRule>
    <cfRule type="containsText" dxfId="177" priority="315" operator="containsText" text="ORSE">
      <formula>NOT(ISERROR(SEARCH("ORSE",B4468)))</formula>
    </cfRule>
    <cfRule type="containsText" dxfId="176" priority="316" operator="containsText" text="SP Obras">
      <formula>NOT(ISERROR(SEARCH("SP Obras",B4468)))</formula>
    </cfRule>
  </conditionalFormatting>
  <conditionalFormatting sqref="B4478:H4478">
    <cfRule type="containsText" dxfId="175" priority="305" operator="containsText" text="Não cadastrado">
      <formula>NOT(ISERROR(SEARCH("Não cadastrado",B4478)))</formula>
    </cfRule>
    <cfRule type="containsText" dxfId="174" priority="306" operator="containsText" text="SP Educação">
      <formula>NOT(ISERROR(SEARCH("SP Educação",B4478)))</formula>
    </cfRule>
    <cfRule type="containsText" dxfId="173" priority="307" operator="containsText" text="ORSE">
      <formula>NOT(ISERROR(SEARCH("ORSE",B4478)))</formula>
    </cfRule>
    <cfRule type="containsText" dxfId="172" priority="308" operator="containsText" text="SP Obras">
      <formula>NOT(ISERROR(SEARCH("SP Obras",B4478)))</formula>
    </cfRule>
  </conditionalFormatting>
  <conditionalFormatting sqref="B4495:H4495">
    <cfRule type="containsText" dxfId="171" priority="297" operator="containsText" text="Não cadastrado">
      <formula>NOT(ISERROR(SEARCH("Não cadastrado",B4495)))</formula>
    </cfRule>
    <cfRule type="containsText" dxfId="170" priority="298" operator="containsText" text="SP Educação">
      <formula>NOT(ISERROR(SEARCH("SP Educação",B4495)))</formula>
    </cfRule>
    <cfRule type="containsText" dxfId="169" priority="299" operator="containsText" text="ORSE">
      <formula>NOT(ISERROR(SEARCH("ORSE",B4495)))</formula>
    </cfRule>
    <cfRule type="containsText" dxfId="168" priority="300" operator="containsText" text="SP Obras">
      <formula>NOT(ISERROR(SEARCH("SP Obras",B4495)))</formula>
    </cfRule>
  </conditionalFormatting>
  <conditionalFormatting sqref="B4512:H4512">
    <cfRule type="containsText" dxfId="167" priority="289" operator="containsText" text="Não cadastrado">
      <formula>NOT(ISERROR(SEARCH("Não cadastrado",B4512)))</formula>
    </cfRule>
    <cfRule type="containsText" dxfId="166" priority="290" operator="containsText" text="SP Educação">
      <formula>NOT(ISERROR(SEARCH("SP Educação",B4512)))</formula>
    </cfRule>
    <cfRule type="containsText" dxfId="165" priority="291" operator="containsText" text="ORSE">
      <formula>NOT(ISERROR(SEARCH("ORSE",B4512)))</formula>
    </cfRule>
    <cfRule type="containsText" dxfId="164" priority="292" operator="containsText" text="SP Obras">
      <formula>NOT(ISERROR(SEARCH("SP Obras",B4512)))</formula>
    </cfRule>
  </conditionalFormatting>
  <conditionalFormatting sqref="B4529:H4529">
    <cfRule type="containsText" dxfId="163" priority="281" operator="containsText" text="Não cadastrado">
      <formula>NOT(ISERROR(SEARCH("Não cadastrado",B4529)))</formula>
    </cfRule>
    <cfRule type="containsText" dxfId="162" priority="282" operator="containsText" text="SP Educação">
      <formula>NOT(ISERROR(SEARCH("SP Educação",B4529)))</formula>
    </cfRule>
    <cfRule type="containsText" dxfId="161" priority="283" operator="containsText" text="ORSE">
      <formula>NOT(ISERROR(SEARCH("ORSE",B4529)))</formula>
    </cfRule>
    <cfRule type="containsText" dxfId="160" priority="284" operator="containsText" text="SP Obras">
      <formula>NOT(ISERROR(SEARCH("SP Obras",B4529)))</formula>
    </cfRule>
  </conditionalFormatting>
  <conditionalFormatting sqref="B4546:H4546">
    <cfRule type="containsText" dxfId="159" priority="273" operator="containsText" text="Não cadastrado">
      <formula>NOT(ISERROR(SEARCH("Não cadastrado",B4546)))</formula>
    </cfRule>
    <cfRule type="containsText" dxfId="158" priority="274" operator="containsText" text="SP Educação">
      <formula>NOT(ISERROR(SEARCH("SP Educação",B4546)))</formula>
    </cfRule>
    <cfRule type="containsText" dxfId="157" priority="275" operator="containsText" text="ORSE">
      <formula>NOT(ISERROR(SEARCH("ORSE",B4546)))</formula>
    </cfRule>
    <cfRule type="containsText" dxfId="156" priority="276" operator="containsText" text="SP Obras">
      <formula>NOT(ISERROR(SEARCH("SP Obras",B4546)))</formula>
    </cfRule>
  </conditionalFormatting>
  <conditionalFormatting sqref="B4565:H4565">
    <cfRule type="containsText" dxfId="155" priority="265" operator="containsText" text="Não cadastrado">
      <formula>NOT(ISERROR(SEARCH("Não cadastrado",B4565)))</formula>
    </cfRule>
    <cfRule type="containsText" dxfId="154" priority="266" operator="containsText" text="SP Educação">
      <formula>NOT(ISERROR(SEARCH("SP Educação",B4565)))</formula>
    </cfRule>
    <cfRule type="containsText" dxfId="153" priority="267" operator="containsText" text="ORSE">
      <formula>NOT(ISERROR(SEARCH("ORSE",B4565)))</formula>
    </cfRule>
    <cfRule type="containsText" dxfId="152" priority="268" operator="containsText" text="SP Obras">
      <formula>NOT(ISERROR(SEARCH("SP Obras",B4565)))</formula>
    </cfRule>
  </conditionalFormatting>
  <conditionalFormatting sqref="B4587:H4587">
    <cfRule type="containsText" dxfId="151" priority="257" operator="containsText" text="Não cadastrado">
      <formula>NOT(ISERROR(SEARCH("Não cadastrado",B4587)))</formula>
    </cfRule>
    <cfRule type="containsText" dxfId="150" priority="258" operator="containsText" text="SP Educação">
      <formula>NOT(ISERROR(SEARCH("SP Educação",B4587)))</formula>
    </cfRule>
    <cfRule type="containsText" dxfId="149" priority="259" operator="containsText" text="ORSE">
      <formula>NOT(ISERROR(SEARCH("ORSE",B4587)))</formula>
    </cfRule>
    <cfRule type="containsText" dxfId="148" priority="260" operator="containsText" text="SP Obras">
      <formula>NOT(ISERROR(SEARCH("SP Obras",B4587)))</formula>
    </cfRule>
  </conditionalFormatting>
  <conditionalFormatting sqref="B4598:H4598">
    <cfRule type="containsText" dxfId="147" priority="249" operator="containsText" text="Não cadastrado">
      <formula>NOT(ISERROR(SEARCH("Não cadastrado",B4598)))</formula>
    </cfRule>
    <cfRule type="containsText" dxfId="146" priority="250" operator="containsText" text="SP Educação">
      <formula>NOT(ISERROR(SEARCH("SP Educação",B4598)))</formula>
    </cfRule>
    <cfRule type="containsText" dxfId="145" priority="251" operator="containsText" text="ORSE">
      <formula>NOT(ISERROR(SEARCH("ORSE",B4598)))</formula>
    </cfRule>
    <cfRule type="containsText" dxfId="144" priority="252" operator="containsText" text="SP Obras">
      <formula>NOT(ISERROR(SEARCH("SP Obras",B4598)))</formula>
    </cfRule>
  </conditionalFormatting>
  <conditionalFormatting sqref="B4609:H4609">
    <cfRule type="containsText" dxfId="143" priority="241" operator="containsText" text="Não cadastrado">
      <formula>NOT(ISERROR(SEARCH("Não cadastrado",B4609)))</formula>
    </cfRule>
    <cfRule type="containsText" dxfId="142" priority="242" operator="containsText" text="SP Educação">
      <formula>NOT(ISERROR(SEARCH("SP Educação",B4609)))</formula>
    </cfRule>
    <cfRule type="containsText" dxfId="141" priority="243" operator="containsText" text="ORSE">
      <formula>NOT(ISERROR(SEARCH("ORSE",B4609)))</formula>
    </cfRule>
    <cfRule type="containsText" dxfId="140" priority="244" operator="containsText" text="SP Obras">
      <formula>NOT(ISERROR(SEARCH("SP Obras",B4609)))</formula>
    </cfRule>
  </conditionalFormatting>
  <conditionalFormatting sqref="B4620:H4620">
    <cfRule type="containsText" dxfId="139" priority="233" operator="containsText" text="Não cadastrado">
      <formula>NOT(ISERROR(SEARCH("Não cadastrado",B4620)))</formula>
    </cfRule>
    <cfRule type="containsText" dxfId="138" priority="234" operator="containsText" text="SP Educação">
      <formula>NOT(ISERROR(SEARCH("SP Educação",B4620)))</formula>
    </cfRule>
    <cfRule type="containsText" dxfId="137" priority="235" operator="containsText" text="ORSE">
      <formula>NOT(ISERROR(SEARCH("ORSE",B4620)))</formula>
    </cfRule>
    <cfRule type="containsText" dxfId="136" priority="236" operator="containsText" text="SP Obras">
      <formula>NOT(ISERROR(SEARCH("SP Obras",B4620)))</formula>
    </cfRule>
  </conditionalFormatting>
  <conditionalFormatting sqref="B4632:H4632">
    <cfRule type="containsText" dxfId="135" priority="225" operator="containsText" text="Não cadastrado">
      <formula>NOT(ISERROR(SEARCH("Não cadastrado",B4632)))</formula>
    </cfRule>
    <cfRule type="containsText" dxfId="134" priority="226" operator="containsText" text="SP Educação">
      <formula>NOT(ISERROR(SEARCH("SP Educação",B4632)))</formula>
    </cfRule>
    <cfRule type="containsText" dxfId="133" priority="227" operator="containsText" text="ORSE">
      <formula>NOT(ISERROR(SEARCH("ORSE",B4632)))</formula>
    </cfRule>
    <cfRule type="containsText" dxfId="132" priority="228" operator="containsText" text="SP Obras">
      <formula>NOT(ISERROR(SEARCH("SP Obras",B4632)))</formula>
    </cfRule>
  </conditionalFormatting>
  <conditionalFormatting sqref="B4642:H4642">
    <cfRule type="containsText" dxfId="131" priority="217" operator="containsText" text="Não cadastrado">
      <formula>NOT(ISERROR(SEARCH("Não cadastrado",B4642)))</formula>
    </cfRule>
    <cfRule type="containsText" dxfId="130" priority="218" operator="containsText" text="SP Educação">
      <formula>NOT(ISERROR(SEARCH("SP Educação",B4642)))</formula>
    </cfRule>
    <cfRule type="containsText" dxfId="129" priority="219" operator="containsText" text="ORSE">
      <formula>NOT(ISERROR(SEARCH("ORSE",B4642)))</formula>
    </cfRule>
    <cfRule type="containsText" dxfId="128" priority="220" operator="containsText" text="SP Obras">
      <formula>NOT(ISERROR(SEARCH("SP Obras",B4642)))</formula>
    </cfRule>
  </conditionalFormatting>
  <conditionalFormatting sqref="B4652:H4652">
    <cfRule type="containsText" dxfId="127" priority="209" operator="containsText" text="Não cadastrado">
      <formula>NOT(ISERROR(SEARCH("Não cadastrado",B4652)))</formula>
    </cfRule>
    <cfRule type="containsText" dxfId="126" priority="210" operator="containsText" text="SP Educação">
      <formula>NOT(ISERROR(SEARCH("SP Educação",B4652)))</formula>
    </cfRule>
    <cfRule type="containsText" dxfId="125" priority="211" operator="containsText" text="ORSE">
      <formula>NOT(ISERROR(SEARCH("ORSE",B4652)))</formula>
    </cfRule>
    <cfRule type="containsText" dxfId="124" priority="212" operator="containsText" text="SP Obras">
      <formula>NOT(ISERROR(SEARCH("SP Obras",B4652)))</formula>
    </cfRule>
  </conditionalFormatting>
  <conditionalFormatting sqref="B4662:H4662">
    <cfRule type="containsText" dxfId="123" priority="201" operator="containsText" text="Não cadastrado">
      <formula>NOT(ISERROR(SEARCH("Não cadastrado",B4662)))</formula>
    </cfRule>
    <cfRule type="containsText" dxfId="122" priority="202" operator="containsText" text="SP Educação">
      <formula>NOT(ISERROR(SEARCH("SP Educação",B4662)))</formula>
    </cfRule>
    <cfRule type="containsText" dxfId="121" priority="203" operator="containsText" text="ORSE">
      <formula>NOT(ISERROR(SEARCH("ORSE",B4662)))</formula>
    </cfRule>
    <cfRule type="containsText" dxfId="120" priority="204" operator="containsText" text="SP Obras">
      <formula>NOT(ISERROR(SEARCH("SP Obras",B4662)))</formula>
    </cfRule>
  </conditionalFormatting>
  <conditionalFormatting sqref="B4672:H4672">
    <cfRule type="containsText" dxfId="119" priority="193" operator="containsText" text="Não cadastrado">
      <formula>NOT(ISERROR(SEARCH("Não cadastrado",B4672)))</formula>
    </cfRule>
    <cfRule type="containsText" dxfId="118" priority="194" operator="containsText" text="SP Educação">
      <formula>NOT(ISERROR(SEARCH("SP Educação",B4672)))</formula>
    </cfRule>
    <cfRule type="containsText" dxfId="117" priority="195" operator="containsText" text="ORSE">
      <formula>NOT(ISERROR(SEARCH("ORSE",B4672)))</formula>
    </cfRule>
    <cfRule type="containsText" dxfId="116" priority="196" operator="containsText" text="SP Obras">
      <formula>NOT(ISERROR(SEARCH("SP Obras",B4672)))</formula>
    </cfRule>
  </conditionalFormatting>
  <conditionalFormatting sqref="B4683:H4683">
    <cfRule type="containsText" dxfId="115" priority="185" operator="containsText" text="Não cadastrado">
      <formula>NOT(ISERROR(SEARCH("Não cadastrado",B4683)))</formula>
    </cfRule>
    <cfRule type="containsText" dxfId="114" priority="186" operator="containsText" text="SP Educação">
      <formula>NOT(ISERROR(SEARCH("SP Educação",B4683)))</formula>
    </cfRule>
    <cfRule type="containsText" dxfId="113" priority="187" operator="containsText" text="ORSE">
      <formula>NOT(ISERROR(SEARCH("ORSE",B4683)))</formula>
    </cfRule>
    <cfRule type="containsText" dxfId="112" priority="188" operator="containsText" text="SP Obras">
      <formula>NOT(ISERROR(SEARCH("SP Obras",B4683)))</formula>
    </cfRule>
  </conditionalFormatting>
  <conditionalFormatting sqref="B4694:H4694">
    <cfRule type="containsText" dxfId="111" priority="177" operator="containsText" text="Não cadastrado">
      <formula>NOT(ISERROR(SEARCH("Não cadastrado",B4694)))</formula>
    </cfRule>
    <cfRule type="containsText" dxfId="110" priority="178" operator="containsText" text="SP Educação">
      <formula>NOT(ISERROR(SEARCH("SP Educação",B4694)))</formula>
    </cfRule>
    <cfRule type="containsText" dxfId="109" priority="179" operator="containsText" text="ORSE">
      <formula>NOT(ISERROR(SEARCH("ORSE",B4694)))</formula>
    </cfRule>
    <cfRule type="containsText" dxfId="108" priority="180" operator="containsText" text="SP Obras">
      <formula>NOT(ISERROR(SEARCH("SP Obras",B4694)))</formula>
    </cfRule>
  </conditionalFormatting>
  <conditionalFormatting sqref="B4706:H4706">
    <cfRule type="containsText" dxfId="107" priority="169" operator="containsText" text="Não cadastrado">
      <formula>NOT(ISERROR(SEARCH("Não cadastrado",B4706)))</formula>
    </cfRule>
    <cfRule type="containsText" dxfId="106" priority="170" operator="containsText" text="SP Educação">
      <formula>NOT(ISERROR(SEARCH("SP Educação",B4706)))</formula>
    </cfRule>
    <cfRule type="containsText" dxfId="105" priority="171" operator="containsText" text="ORSE">
      <formula>NOT(ISERROR(SEARCH("ORSE",B4706)))</formula>
    </cfRule>
    <cfRule type="containsText" dxfId="104" priority="172" operator="containsText" text="SP Obras">
      <formula>NOT(ISERROR(SEARCH("SP Obras",B4706)))</formula>
    </cfRule>
  </conditionalFormatting>
  <conditionalFormatting sqref="B4718:H4718">
    <cfRule type="containsText" dxfId="103" priority="161" operator="containsText" text="Não cadastrado">
      <formula>NOT(ISERROR(SEARCH("Não cadastrado",B4718)))</formula>
    </cfRule>
    <cfRule type="containsText" dxfId="102" priority="162" operator="containsText" text="SP Educação">
      <formula>NOT(ISERROR(SEARCH("SP Educação",B4718)))</formula>
    </cfRule>
    <cfRule type="containsText" dxfId="101" priority="163" operator="containsText" text="ORSE">
      <formula>NOT(ISERROR(SEARCH("ORSE",B4718)))</formula>
    </cfRule>
    <cfRule type="containsText" dxfId="100" priority="164" operator="containsText" text="SP Obras">
      <formula>NOT(ISERROR(SEARCH("SP Obras",B4718)))</formula>
    </cfRule>
  </conditionalFormatting>
  <conditionalFormatting sqref="B4730:H4730">
    <cfRule type="containsText" dxfId="99" priority="153" operator="containsText" text="Não cadastrado">
      <formula>NOT(ISERROR(SEARCH("Não cadastrado",B4730)))</formula>
    </cfRule>
    <cfRule type="containsText" dxfId="98" priority="154" operator="containsText" text="SP Educação">
      <formula>NOT(ISERROR(SEARCH("SP Educação",B4730)))</formula>
    </cfRule>
    <cfRule type="containsText" dxfId="97" priority="155" operator="containsText" text="ORSE">
      <formula>NOT(ISERROR(SEARCH("ORSE",B4730)))</formula>
    </cfRule>
    <cfRule type="containsText" dxfId="96" priority="156" operator="containsText" text="SP Obras">
      <formula>NOT(ISERROR(SEARCH("SP Obras",B4730)))</formula>
    </cfRule>
  </conditionalFormatting>
  <conditionalFormatting sqref="B4741:H4741">
    <cfRule type="containsText" dxfId="95" priority="145" operator="containsText" text="Não cadastrado">
      <formula>NOT(ISERROR(SEARCH("Não cadastrado",B4741)))</formula>
    </cfRule>
    <cfRule type="containsText" dxfId="94" priority="146" operator="containsText" text="SP Educação">
      <formula>NOT(ISERROR(SEARCH("SP Educação",B4741)))</formula>
    </cfRule>
    <cfRule type="containsText" dxfId="93" priority="147" operator="containsText" text="ORSE">
      <formula>NOT(ISERROR(SEARCH("ORSE",B4741)))</formula>
    </cfRule>
    <cfRule type="containsText" dxfId="92" priority="148" operator="containsText" text="SP Obras">
      <formula>NOT(ISERROR(SEARCH("SP Obras",B4741)))</formula>
    </cfRule>
  </conditionalFormatting>
  <conditionalFormatting sqref="B4752:H4752">
    <cfRule type="containsText" dxfId="91" priority="137" operator="containsText" text="Não cadastrado">
      <formula>NOT(ISERROR(SEARCH("Não cadastrado",B4752)))</formula>
    </cfRule>
    <cfRule type="containsText" dxfId="90" priority="138" operator="containsText" text="SP Educação">
      <formula>NOT(ISERROR(SEARCH("SP Educação",B4752)))</formula>
    </cfRule>
    <cfRule type="containsText" dxfId="89" priority="139" operator="containsText" text="ORSE">
      <formula>NOT(ISERROR(SEARCH("ORSE",B4752)))</formula>
    </cfRule>
    <cfRule type="containsText" dxfId="88" priority="140" operator="containsText" text="SP Obras">
      <formula>NOT(ISERROR(SEARCH("SP Obras",B4752)))</formula>
    </cfRule>
  </conditionalFormatting>
  <conditionalFormatting sqref="B4764:H4764">
    <cfRule type="containsText" dxfId="87" priority="129" operator="containsText" text="Não cadastrado">
      <formula>NOT(ISERROR(SEARCH("Não cadastrado",B4764)))</formula>
    </cfRule>
    <cfRule type="containsText" dxfId="86" priority="130" operator="containsText" text="SP Educação">
      <formula>NOT(ISERROR(SEARCH("SP Educação",B4764)))</formula>
    </cfRule>
    <cfRule type="containsText" dxfId="85" priority="131" operator="containsText" text="ORSE">
      <formula>NOT(ISERROR(SEARCH("ORSE",B4764)))</formula>
    </cfRule>
    <cfRule type="containsText" dxfId="84" priority="132" operator="containsText" text="SP Obras">
      <formula>NOT(ISERROR(SEARCH("SP Obras",B4764)))</formula>
    </cfRule>
  </conditionalFormatting>
  <conditionalFormatting sqref="B4776:H4776 B4788:H4788">
    <cfRule type="containsText" dxfId="83" priority="113" operator="containsText" text="Não cadastrado">
      <formula>NOT(ISERROR(SEARCH("Não cadastrado",B4776)))</formula>
    </cfRule>
    <cfRule type="containsText" dxfId="82" priority="114" operator="containsText" text="SP Educação">
      <formula>NOT(ISERROR(SEARCH("SP Educação",B4776)))</formula>
    </cfRule>
    <cfRule type="containsText" dxfId="81" priority="115" operator="containsText" text="ORSE">
      <formula>NOT(ISERROR(SEARCH("ORSE",B4776)))</formula>
    </cfRule>
    <cfRule type="containsText" dxfId="80" priority="116" operator="containsText" text="SP Obras">
      <formula>NOT(ISERROR(SEARCH("SP Obras",B4776)))</formula>
    </cfRule>
  </conditionalFormatting>
  <conditionalFormatting sqref="B4799:H4799">
    <cfRule type="containsText" dxfId="79" priority="105" operator="containsText" text="Não cadastrado">
      <formula>NOT(ISERROR(SEARCH("Não cadastrado",B4799)))</formula>
    </cfRule>
    <cfRule type="containsText" dxfId="78" priority="106" operator="containsText" text="SP Educação">
      <formula>NOT(ISERROR(SEARCH("SP Educação",B4799)))</formula>
    </cfRule>
    <cfRule type="containsText" dxfId="77" priority="107" operator="containsText" text="ORSE">
      <formula>NOT(ISERROR(SEARCH("ORSE",B4799)))</formula>
    </cfRule>
    <cfRule type="containsText" dxfId="76" priority="108" operator="containsText" text="SP Obras">
      <formula>NOT(ISERROR(SEARCH("SP Obras",B4799)))</formula>
    </cfRule>
  </conditionalFormatting>
  <conditionalFormatting sqref="B4811:H4811">
    <cfRule type="containsText" dxfId="75" priority="97" operator="containsText" text="Não cadastrado">
      <formula>NOT(ISERROR(SEARCH("Não cadastrado",B4811)))</formula>
    </cfRule>
    <cfRule type="containsText" dxfId="74" priority="98" operator="containsText" text="SP Educação">
      <formula>NOT(ISERROR(SEARCH("SP Educação",B4811)))</formula>
    </cfRule>
    <cfRule type="containsText" dxfId="73" priority="99" operator="containsText" text="ORSE">
      <formula>NOT(ISERROR(SEARCH("ORSE",B4811)))</formula>
    </cfRule>
    <cfRule type="containsText" dxfId="72" priority="100" operator="containsText" text="SP Obras">
      <formula>NOT(ISERROR(SEARCH("SP Obras",B4811)))</formula>
    </cfRule>
  </conditionalFormatting>
  <conditionalFormatting sqref="B4823:H4823">
    <cfRule type="containsText" dxfId="71" priority="89" operator="containsText" text="Não cadastrado">
      <formula>NOT(ISERROR(SEARCH("Não cadastrado",B4823)))</formula>
    </cfRule>
    <cfRule type="containsText" dxfId="70" priority="90" operator="containsText" text="SP Educação">
      <formula>NOT(ISERROR(SEARCH("SP Educação",B4823)))</formula>
    </cfRule>
    <cfRule type="containsText" dxfId="69" priority="91" operator="containsText" text="ORSE">
      <formula>NOT(ISERROR(SEARCH("ORSE",B4823)))</formula>
    </cfRule>
    <cfRule type="containsText" dxfId="68" priority="92" operator="containsText" text="SP Obras">
      <formula>NOT(ISERROR(SEARCH("SP Obras",B4823)))</formula>
    </cfRule>
  </conditionalFormatting>
  <conditionalFormatting sqref="B4835:H4835">
    <cfRule type="containsText" dxfId="67" priority="81" operator="containsText" text="Não cadastrado">
      <formula>NOT(ISERROR(SEARCH("Não cadastrado",B4835)))</formula>
    </cfRule>
    <cfRule type="containsText" dxfId="66" priority="82" operator="containsText" text="SP Educação">
      <formula>NOT(ISERROR(SEARCH("SP Educação",B4835)))</formula>
    </cfRule>
    <cfRule type="containsText" dxfId="65" priority="83" operator="containsText" text="ORSE">
      <formula>NOT(ISERROR(SEARCH("ORSE",B4835)))</formula>
    </cfRule>
    <cfRule type="containsText" dxfId="64" priority="84" operator="containsText" text="SP Obras">
      <formula>NOT(ISERROR(SEARCH("SP Obras",B4835)))</formula>
    </cfRule>
  </conditionalFormatting>
  <conditionalFormatting sqref="B4846:H4846">
    <cfRule type="containsText" dxfId="63" priority="73" operator="containsText" text="Não cadastrado">
      <formula>NOT(ISERROR(SEARCH("Não cadastrado",B4846)))</formula>
    </cfRule>
    <cfRule type="containsText" dxfId="62" priority="74" operator="containsText" text="SP Educação">
      <formula>NOT(ISERROR(SEARCH("SP Educação",B4846)))</formula>
    </cfRule>
    <cfRule type="containsText" dxfId="61" priority="75" operator="containsText" text="ORSE">
      <formula>NOT(ISERROR(SEARCH("ORSE",B4846)))</formula>
    </cfRule>
    <cfRule type="containsText" dxfId="60" priority="76" operator="containsText" text="SP Obras">
      <formula>NOT(ISERROR(SEARCH("SP Obras",B4846)))</formula>
    </cfRule>
  </conditionalFormatting>
  <conditionalFormatting sqref="B4858:H4858">
    <cfRule type="containsText" dxfId="59" priority="65" operator="containsText" text="Não cadastrado">
      <formula>NOT(ISERROR(SEARCH("Não cadastrado",B4858)))</formula>
    </cfRule>
    <cfRule type="containsText" dxfId="58" priority="66" operator="containsText" text="SP Educação">
      <formula>NOT(ISERROR(SEARCH("SP Educação",B4858)))</formula>
    </cfRule>
    <cfRule type="containsText" dxfId="57" priority="67" operator="containsText" text="ORSE">
      <formula>NOT(ISERROR(SEARCH("ORSE",B4858)))</formula>
    </cfRule>
    <cfRule type="containsText" dxfId="56" priority="68" operator="containsText" text="SP Obras">
      <formula>NOT(ISERROR(SEARCH("SP Obras",B4858)))</formula>
    </cfRule>
  </conditionalFormatting>
  <conditionalFormatting sqref="B4870:H4870">
    <cfRule type="containsText" dxfId="55" priority="57" operator="containsText" text="Não cadastrado">
      <formula>NOT(ISERROR(SEARCH("Não cadastrado",B4870)))</formula>
    </cfRule>
    <cfRule type="containsText" dxfId="54" priority="58" operator="containsText" text="SP Educação">
      <formula>NOT(ISERROR(SEARCH("SP Educação",B4870)))</formula>
    </cfRule>
    <cfRule type="containsText" dxfId="53" priority="59" operator="containsText" text="ORSE">
      <formula>NOT(ISERROR(SEARCH("ORSE",B4870)))</formula>
    </cfRule>
    <cfRule type="containsText" dxfId="52" priority="60" operator="containsText" text="SP Obras">
      <formula>NOT(ISERROR(SEARCH("SP Obras",B4870)))</formula>
    </cfRule>
  </conditionalFormatting>
  <conditionalFormatting sqref="B4881:H4881">
    <cfRule type="containsText" dxfId="51" priority="49" operator="containsText" text="Não cadastrado">
      <formula>NOT(ISERROR(SEARCH("Não cadastrado",B4881)))</formula>
    </cfRule>
    <cfRule type="containsText" dxfId="50" priority="50" operator="containsText" text="SP Educação">
      <formula>NOT(ISERROR(SEARCH("SP Educação",B4881)))</formula>
    </cfRule>
    <cfRule type="containsText" dxfId="49" priority="51" operator="containsText" text="ORSE">
      <formula>NOT(ISERROR(SEARCH("ORSE",B4881)))</formula>
    </cfRule>
    <cfRule type="containsText" dxfId="48" priority="52" operator="containsText" text="SP Obras">
      <formula>NOT(ISERROR(SEARCH("SP Obras",B4881)))</formula>
    </cfRule>
  </conditionalFormatting>
  <conditionalFormatting sqref="B4891:H4891">
    <cfRule type="containsText" dxfId="47" priority="41" operator="containsText" text="Não cadastrado">
      <formula>NOT(ISERROR(SEARCH("Não cadastrado",B4891)))</formula>
    </cfRule>
    <cfRule type="containsText" dxfId="46" priority="42" operator="containsText" text="SP Educação">
      <formula>NOT(ISERROR(SEARCH("SP Educação",B4891)))</formula>
    </cfRule>
    <cfRule type="containsText" dxfId="45" priority="43" operator="containsText" text="ORSE">
      <formula>NOT(ISERROR(SEARCH("ORSE",B4891)))</formula>
    </cfRule>
    <cfRule type="containsText" dxfId="44" priority="44" operator="containsText" text="SP Obras">
      <formula>NOT(ISERROR(SEARCH("SP Obras",B4891)))</formula>
    </cfRule>
  </conditionalFormatting>
  <conditionalFormatting sqref="B4897:H4897">
    <cfRule type="containsText" dxfId="43" priority="33" operator="containsText" text="Não cadastrado">
      <formula>NOT(ISERROR(SEARCH("Não cadastrado",B4897)))</formula>
    </cfRule>
    <cfRule type="containsText" dxfId="42" priority="34" operator="containsText" text="SP Educação">
      <formula>NOT(ISERROR(SEARCH("SP Educação",B4897)))</formula>
    </cfRule>
    <cfRule type="containsText" dxfId="41" priority="35" operator="containsText" text="ORSE">
      <formula>NOT(ISERROR(SEARCH("ORSE",B4897)))</formula>
    </cfRule>
    <cfRule type="containsText" dxfId="40" priority="36" operator="containsText" text="SP Obras">
      <formula>NOT(ISERROR(SEARCH("SP Obras",B4897)))</formula>
    </cfRule>
  </conditionalFormatting>
  <conditionalFormatting sqref="B4904:H4904">
    <cfRule type="containsText" dxfId="39" priority="17" operator="containsText" text="Não cadastrado">
      <formula>NOT(ISERROR(SEARCH("Não cadastrado",B4904)))</formula>
    </cfRule>
    <cfRule type="containsText" dxfId="38" priority="18" operator="containsText" text="SP Educação">
      <formula>NOT(ISERROR(SEARCH("SP Educação",B4904)))</formula>
    </cfRule>
    <cfRule type="containsText" dxfId="37" priority="19" operator="containsText" text="ORSE">
      <formula>NOT(ISERROR(SEARCH("ORSE",B4904)))</formula>
    </cfRule>
    <cfRule type="containsText" dxfId="36" priority="20" operator="containsText" text="SP Obras">
      <formula>NOT(ISERROR(SEARCH("SP Obras",B4904)))</formula>
    </cfRule>
  </conditionalFormatting>
  <conditionalFormatting sqref="A1839:H1850">
    <cfRule type="containsText" dxfId="35" priority="5" operator="containsText" text="Não cadastrado">
      <formula>NOT(ISERROR(SEARCH("Não cadastrado",A1839)))</formula>
    </cfRule>
    <cfRule type="containsText" dxfId="34" priority="6" operator="containsText" text="SP Educação">
      <formula>NOT(ISERROR(SEARCH("SP Educação",A1839)))</formula>
    </cfRule>
    <cfRule type="containsText" dxfId="33" priority="7" operator="containsText" text="ORSE">
      <formula>NOT(ISERROR(SEARCH("ORSE",A1839)))</formula>
    </cfRule>
    <cfRule type="containsText" dxfId="32" priority="8" operator="containsText" text="SP Obras">
      <formula>NOT(ISERROR(SEARCH("SP Obras",A1839)))</formula>
    </cfRule>
  </conditionalFormatting>
  <conditionalFormatting sqref="B1838:H1838">
    <cfRule type="containsText" dxfId="31" priority="1" operator="containsText" text="Não cadastrado">
      <formula>NOT(ISERROR(SEARCH("Não cadastrado",B1838)))</formula>
    </cfRule>
    <cfRule type="containsText" dxfId="30" priority="2" operator="containsText" text="SP Educação">
      <formula>NOT(ISERROR(SEARCH("SP Educação",B1838)))</formula>
    </cfRule>
    <cfRule type="containsText" dxfId="29" priority="3" operator="containsText" text="ORSE">
      <formula>NOT(ISERROR(SEARCH("ORSE",B1838)))</formula>
    </cfRule>
    <cfRule type="containsText" dxfId="28" priority="4" operator="containsText" text="SP Obras">
      <formula>NOT(ISERROR(SEARCH("SP Obras",B1838)))</formula>
    </cfRule>
  </conditionalFormatting>
  <pageMargins left="0.25" right="0.25" top="0.75" bottom="0.75" header="0.3" footer="0.3"/>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D616-E790-4743-B6C7-8ED04A150A61}">
  <sheetPr>
    <tabColor rgb="FF00B0F0"/>
    <pageSetUpPr fitToPage="1"/>
  </sheetPr>
  <dimension ref="A1:H2253"/>
  <sheetViews>
    <sheetView topLeftCell="A1859" zoomScale="70" zoomScaleNormal="70" workbookViewId="0">
      <selection activeCell="K1891" sqref="K1891"/>
    </sheetView>
  </sheetViews>
  <sheetFormatPr defaultColWidth="9.140625" defaultRowHeight="12.75"/>
  <cols>
    <col min="1" max="1" width="11.85546875" style="104" customWidth="1"/>
    <col min="2" max="2" width="16.85546875" style="104" customWidth="1"/>
    <col min="3" max="3" width="100.5703125" style="104" customWidth="1"/>
    <col min="4" max="4" width="11.140625" style="104" customWidth="1"/>
    <col min="5" max="5" width="9.140625" style="104"/>
    <col min="6" max="6" width="14.7109375" style="104" customWidth="1"/>
    <col min="7" max="7" width="17.7109375" style="104" customWidth="1"/>
    <col min="8" max="8" width="13" style="104" customWidth="1"/>
    <col min="9" max="16384" width="9.140625" style="104"/>
  </cols>
  <sheetData>
    <row r="1" spans="1:8" ht="17.25" customHeight="1">
      <c r="A1" s="395" t="s">
        <v>68</v>
      </c>
      <c r="B1" s="395"/>
      <c r="C1" s="395"/>
      <c r="D1" s="395"/>
      <c r="E1" s="395"/>
      <c r="F1" s="395"/>
      <c r="G1" s="395"/>
      <c r="H1" s="395"/>
    </row>
    <row r="2" spans="1:8" ht="17.25" customHeight="1">
      <c r="A2" s="395"/>
      <c r="B2" s="395"/>
      <c r="C2" s="395"/>
      <c r="D2" s="395"/>
      <c r="E2" s="395"/>
      <c r="F2" s="395"/>
      <c r="G2" s="395"/>
      <c r="H2" s="395"/>
    </row>
    <row r="3" spans="1:8" ht="17.25" customHeight="1">
      <c r="A3" s="395"/>
      <c r="B3" s="395"/>
      <c r="C3" s="395"/>
      <c r="D3" s="395"/>
      <c r="E3" s="395"/>
      <c r="F3" s="395"/>
      <c r="G3" s="395"/>
      <c r="H3" s="395"/>
    </row>
    <row r="4" spans="1:8" ht="17.25" customHeight="1">
      <c r="A4" s="395"/>
      <c r="B4" s="395"/>
      <c r="C4" s="395"/>
      <c r="D4" s="395"/>
      <c r="E4" s="395"/>
      <c r="F4" s="395"/>
      <c r="G4" s="395"/>
      <c r="H4" s="395"/>
    </row>
    <row r="5" spans="1:8" ht="17.25" customHeight="1">
      <c r="A5" s="435" t="s">
        <v>3826</v>
      </c>
      <c r="B5" s="435"/>
      <c r="C5" s="435"/>
      <c r="D5" s="435"/>
      <c r="E5" s="435"/>
      <c r="F5" s="435"/>
      <c r="G5" s="435"/>
      <c r="H5" s="435"/>
    </row>
    <row r="7" spans="1:8" ht="12.75" customHeight="1">
      <c r="A7" s="434" t="s">
        <v>1903</v>
      </c>
      <c r="B7" s="434"/>
      <c r="C7" s="434"/>
      <c r="D7" s="434"/>
      <c r="E7" s="434"/>
      <c r="F7" s="434"/>
      <c r="G7" s="434"/>
      <c r="H7" s="434"/>
    </row>
    <row r="8" spans="1:8" ht="12.75" customHeight="1">
      <c r="A8" s="434"/>
      <c r="B8" s="434"/>
      <c r="C8" s="434"/>
      <c r="D8" s="434"/>
      <c r="E8" s="434"/>
      <c r="F8" s="434"/>
      <c r="G8" s="434"/>
      <c r="H8" s="434"/>
    </row>
    <row r="9" spans="1:8" ht="12.75" customHeight="1">
      <c r="A9" s="434"/>
      <c r="B9" s="434"/>
      <c r="C9" s="434"/>
      <c r="D9" s="434"/>
      <c r="E9" s="434"/>
      <c r="F9" s="434"/>
      <c r="G9" s="434"/>
      <c r="H9" s="434"/>
    </row>
    <row r="11" spans="1:8" ht="41.25" customHeight="1">
      <c r="A11" s="179" t="str">
        <f>ORÇAMENTO!A221</f>
        <v>4.1.2.1.1</v>
      </c>
      <c r="B11" s="179" t="str">
        <f>ORÇAMENTO!B221</f>
        <v>CCU 001</v>
      </c>
      <c r="C11" s="404" t="str">
        <f>ORÇAMENTO!C221</f>
        <v>KIT DE PORTA PRONTA DE MADEIRA, 80X210CM, ITENS INCLUSOS: DOBRADIÇAS, MONTAGEM E INSTALAÇÃO DO BATENTE, FECHADURA - FORNECIMENTO E INSTALAÇÃO REFERÊNCIA PORMADE - CAPPUCCINO LISA. (P1) REF. 91334/SINAPI</v>
      </c>
      <c r="D11" s="405"/>
      <c r="E11" s="405"/>
      <c r="F11" s="405"/>
      <c r="G11" s="406"/>
      <c r="H11" s="121" t="str">
        <f>ORÇAMENTO!E221</f>
        <v>UN</v>
      </c>
    </row>
    <row r="12" spans="1:8">
      <c r="B12" s="431" t="s">
        <v>813</v>
      </c>
      <c r="C12" s="424"/>
      <c r="D12" s="102" t="s">
        <v>806</v>
      </c>
      <c r="E12" s="102" t="s">
        <v>807</v>
      </c>
      <c r="F12" s="102" t="s">
        <v>808</v>
      </c>
      <c r="G12" s="102" t="s">
        <v>809</v>
      </c>
      <c r="H12" s="102" t="s">
        <v>810</v>
      </c>
    </row>
    <row r="13" spans="1:8" ht="25.5">
      <c r="B13" s="138">
        <v>100659</v>
      </c>
      <c r="C13" s="139" t="s">
        <v>3830</v>
      </c>
      <c r="D13" s="138" t="s">
        <v>125</v>
      </c>
      <c r="E13" s="138" t="s">
        <v>180</v>
      </c>
      <c r="F13" s="140">
        <v>10</v>
      </c>
      <c r="G13" s="141">
        <v>14.34</v>
      </c>
      <c r="H13" s="141">
        <f>F13*G13</f>
        <v>143.4</v>
      </c>
    </row>
    <row r="14" spans="1:8" ht="25.5">
      <c r="B14" s="138">
        <v>90806</v>
      </c>
      <c r="C14" s="139" t="s">
        <v>1915</v>
      </c>
      <c r="D14" s="138" t="s">
        <v>125</v>
      </c>
      <c r="E14" s="138" t="s">
        <v>150</v>
      </c>
      <c r="F14" s="140">
        <v>1</v>
      </c>
      <c r="G14" s="141">
        <v>486.61</v>
      </c>
      <c r="H14" s="141">
        <f>F14*G14</f>
        <v>486.61</v>
      </c>
    </row>
    <row r="15" spans="1:8" ht="25.5">
      <c r="B15" s="138" t="str">
        <f>'COMPOSIÇÃO PRÓPRIA'!B15</f>
        <v>COT 01.002</v>
      </c>
      <c r="C15" s="139" t="s">
        <v>1900</v>
      </c>
      <c r="D15" s="138" t="s">
        <v>1901</v>
      </c>
      <c r="E15" s="138" t="s">
        <v>150</v>
      </c>
      <c r="F15" s="140">
        <v>1</v>
      </c>
      <c r="G15" s="141">
        <f>'COMPOSIÇÃO PRÓPRIA'!D15</f>
        <v>283.33666666666664</v>
      </c>
      <c r="H15" s="141">
        <f>F15*G15</f>
        <v>283.33666666666664</v>
      </c>
    </row>
    <row r="16" spans="1:8">
      <c r="B16" s="138" t="str">
        <f>'COMPOSIÇÃO PRÓPRIA'!B126</f>
        <v>COT 01.014</v>
      </c>
      <c r="C16" s="139" t="str">
        <f>'COMPOSIÇÃO PRÓPRIA'!C126</f>
        <v>PORTAS 80X210 E 90X210 - REF. PORMADE - CAPPUCCINO LISA</v>
      </c>
      <c r="D16" s="138" t="s">
        <v>1901</v>
      </c>
      <c r="E16" s="138" t="s">
        <v>150</v>
      </c>
      <c r="F16" s="140">
        <v>1</v>
      </c>
      <c r="G16" s="141">
        <f>'COMPOSIÇÃO PRÓPRIA'!D126</f>
        <v>1922.85</v>
      </c>
      <c r="H16" s="141">
        <f>F16*G16</f>
        <v>1922.85</v>
      </c>
    </row>
    <row r="17" spans="1:8">
      <c r="B17" s="142"/>
      <c r="C17" s="142"/>
      <c r="D17" s="142"/>
      <c r="E17" s="142"/>
      <c r="F17" s="430" t="s">
        <v>814</v>
      </c>
      <c r="G17" s="430"/>
      <c r="H17" s="143">
        <f>SUM(H13:H16)</f>
        <v>2836.1966666666667</v>
      </c>
    </row>
    <row r="18" spans="1:8">
      <c r="B18" s="142"/>
      <c r="C18" s="142"/>
      <c r="D18" s="142"/>
      <c r="E18" s="142"/>
      <c r="F18" s="409" t="s">
        <v>585</v>
      </c>
      <c r="G18" s="409"/>
      <c r="H18" s="101">
        <f>H17</f>
        <v>2836.1966666666667</v>
      </c>
    </row>
    <row r="20" spans="1:8" ht="41.25" customHeight="1">
      <c r="A20" s="179" t="str">
        <f>ORÇAMENTO!A222</f>
        <v>4.1.2.1.2</v>
      </c>
      <c r="B20" s="179" t="str">
        <f>ORÇAMENTO!B222</f>
        <v>CCU 002</v>
      </c>
      <c r="C20" s="404" t="str">
        <f>ORÇAMENTO!C222</f>
        <v>KIT DE PORTA PRONTA DE MADEIRA, 90X210CM, ITENS INCLUSOS: DOBRADIÇAS, MONTAGEM E INSTALAÇÃO DE BATENTE, FECHADURA - FORNECIMENTO E INSTALAÇÃO REFERÊNCIA PORMADE - CAPPUCCINO LISA. (P2) REF. 100691/SINAPI</v>
      </c>
      <c r="D20" s="405"/>
      <c r="E20" s="405"/>
      <c r="F20" s="405"/>
      <c r="G20" s="406"/>
      <c r="H20" s="121" t="s">
        <v>150</v>
      </c>
    </row>
    <row r="21" spans="1:8">
      <c r="B21" s="431" t="s">
        <v>813</v>
      </c>
      <c r="C21" s="424"/>
      <c r="D21" s="102" t="s">
        <v>806</v>
      </c>
      <c r="E21" s="102" t="s">
        <v>807</v>
      </c>
      <c r="F21" s="102" t="s">
        <v>808</v>
      </c>
      <c r="G21" s="102" t="s">
        <v>809</v>
      </c>
      <c r="H21" s="102" t="s">
        <v>810</v>
      </c>
    </row>
    <row r="22" spans="1:8" ht="25.5">
      <c r="B22" s="138">
        <v>100659</v>
      </c>
      <c r="C22" s="139" t="s">
        <v>3830</v>
      </c>
      <c r="D22" s="138" t="s">
        <v>125</v>
      </c>
      <c r="E22" s="138" t="s">
        <v>180</v>
      </c>
      <c r="F22" s="140">
        <v>10</v>
      </c>
      <c r="G22" s="141">
        <v>14.34</v>
      </c>
      <c r="H22" s="141">
        <f>F22*G22</f>
        <v>143.4</v>
      </c>
    </row>
    <row r="23" spans="1:8" ht="25.5">
      <c r="B23" s="138">
        <v>90806</v>
      </c>
      <c r="C23" s="139" t="s">
        <v>1915</v>
      </c>
      <c r="D23" s="138" t="s">
        <v>125</v>
      </c>
      <c r="E23" s="138" t="s">
        <v>150</v>
      </c>
      <c r="F23" s="140">
        <v>1</v>
      </c>
      <c r="G23" s="141">
        <v>486.61</v>
      </c>
      <c r="H23" s="141">
        <f>F23*G23</f>
        <v>486.61</v>
      </c>
    </row>
    <row r="24" spans="1:8" ht="25.5">
      <c r="B24" s="138" t="str">
        <f>'COMPOSIÇÃO PRÓPRIA'!B15</f>
        <v>COT 01.002</v>
      </c>
      <c r="C24" s="139" t="s">
        <v>1900</v>
      </c>
      <c r="D24" s="138" t="s">
        <v>1901</v>
      </c>
      <c r="E24" s="138" t="s">
        <v>150</v>
      </c>
      <c r="F24" s="140">
        <v>1</v>
      </c>
      <c r="G24" s="141">
        <f>'COMPOSIÇÃO PRÓPRIA'!D15</f>
        <v>283.33666666666664</v>
      </c>
      <c r="H24" s="141">
        <f>F24*G24</f>
        <v>283.33666666666664</v>
      </c>
    </row>
    <row r="25" spans="1:8">
      <c r="B25" s="138" t="str">
        <f>'COMPOSIÇÃO PRÓPRIA'!B126</f>
        <v>COT 01.014</v>
      </c>
      <c r="C25" s="139" t="str">
        <f>'COMPOSIÇÃO PRÓPRIA'!C126</f>
        <v>PORTAS 80X210 E 90X210 - REF. PORMADE - CAPPUCCINO LISA</v>
      </c>
      <c r="D25" s="138" t="s">
        <v>1901</v>
      </c>
      <c r="E25" s="138" t="s">
        <v>150</v>
      </c>
      <c r="F25" s="140">
        <v>1</v>
      </c>
      <c r="G25" s="141">
        <f>'COMPOSIÇÃO PRÓPRIA'!D126</f>
        <v>1922.85</v>
      </c>
      <c r="H25" s="141">
        <f>F25*G25</f>
        <v>1922.85</v>
      </c>
    </row>
    <row r="26" spans="1:8">
      <c r="B26" s="142"/>
      <c r="C26" s="142"/>
      <c r="D26" s="142"/>
      <c r="E26" s="142"/>
      <c r="F26" s="430" t="s">
        <v>814</v>
      </c>
      <c r="G26" s="430"/>
      <c r="H26" s="143">
        <f>SUM(H22:H25)</f>
        <v>2836.1966666666667</v>
      </c>
    </row>
    <row r="27" spans="1:8">
      <c r="B27" s="142"/>
      <c r="C27" s="142"/>
      <c r="D27" s="142"/>
      <c r="E27" s="142"/>
      <c r="F27" s="409" t="s">
        <v>585</v>
      </c>
      <c r="G27" s="409"/>
      <c r="H27" s="101">
        <f>H26</f>
        <v>2836.1966666666667</v>
      </c>
    </row>
    <row r="29" spans="1:8" ht="39" customHeight="1">
      <c r="A29" s="179" t="str">
        <f>ORÇAMENTO!A223</f>
        <v>4.1.2.1.3</v>
      </c>
      <c r="B29" s="179" t="str">
        <f>ORÇAMENTO!B223</f>
        <v>CCU 080</v>
      </c>
      <c r="C29" s="404" t="str">
        <f>ORÇAMENTO!C223</f>
        <v>KIT DE PORTA PRONTA DE MADEIRA, 80X210CM, ITENS INCLUSOS: DOBRADIÇAS, MONTAGEM E INSTALAÇÃO DO BATENTE, FECHADURA - FORNECIMENTO E INSTALAÇÃO REFERÊNCIA PORMADE - CAPPUCCINO LISA - VENEZIANA INFERIOR. (P3) REF. 91334/SINAPI</v>
      </c>
      <c r="D29" s="405"/>
      <c r="E29" s="405"/>
      <c r="F29" s="405"/>
      <c r="G29" s="406"/>
      <c r="H29" s="121" t="s">
        <v>150</v>
      </c>
    </row>
    <row r="30" spans="1:8">
      <c r="B30" s="431" t="s">
        <v>813</v>
      </c>
      <c r="C30" s="424"/>
      <c r="D30" s="102" t="s">
        <v>806</v>
      </c>
      <c r="E30" s="102" t="s">
        <v>807</v>
      </c>
      <c r="F30" s="102" t="s">
        <v>808</v>
      </c>
      <c r="G30" s="102" t="s">
        <v>809</v>
      </c>
      <c r="H30" s="102" t="s">
        <v>810</v>
      </c>
    </row>
    <row r="31" spans="1:8" ht="25.5">
      <c r="B31" s="138">
        <v>100659</v>
      </c>
      <c r="C31" s="139" t="s">
        <v>3830</v>
      </c>
      <c r="D31" s="138" t="s">
        <v>125</v>
      </c>
      <c r="E31" s="138" t="s">
        <v>180</v>
      </c>
      <c r="F31" s="140">
        <v>10</v>
      </c>
      <c r="G31" s="141">
        <v>14.34</v>
      </c>
      <c r="H31" s="141">
        <f>F31*G31</f>
        <v>143.4</v>
      </c>
    </row>
    <row r="32" spans="1:8" ht="25.5">
      <c r="B32" s="138">
        <v>90806</v>
      </c>
      <c r="C32" s="139" t="s">
        <v>1915</v>
      </c>
      <c r="D32" s="138" t="s">
        <v>125</v>
      </c>
      <c r="E32" s="138" t="s">
        <v>150</v>
      </c>
      <c r="F32" s="140">
        <v>1</v>
      </c>
      <c r="G32" s="141">
        <v>486.61</v>
      </c>
      <c r="H32" s="141">
        <f>F32*G32</f>
        <v>486.61</v>
      </c>
    </row>
    <row r="33" spans="1:8" ht="25.5">
      <c r="B33" s="138" t="str">
        <f>'COMPOSIÇÃO PRÓPRIA'!B15</f>
        <v>COT 01.002</v>
      </c>
      <c r="C33" s="139" t="s">
        <v>1900</v>
      </c>
      <c r="D33" s="138" t="s">
        <v>1901</v>
      </c>
      <c r="E33" s="138" t="s">
        <v>150</v>
      </c>
      <c r="F33" s="140">
        <v>1</v>
      </c>
      <c r="G33" s="141">
        <f>'COMPOSIÇÃO PRÓPRIA'!D23</f>
        <v>2743.99</v>
      </c>
      <c r="H33" s="141">
        <f>F33*G33</f>
        <v>2743.99</v>
      </c>
    </row>
    <row r="34" spans="1:8">
      <c r="B34" s="138" t="str">
        <f>'COMPOSIÇÃO PRÓPRIA'!B136</f>
        <v>COT 01.015</v>
      </c>
      <c r="C34" s="139" t="str">
        <f>'COMPOSIÇÃO PRÓPRIA'!C136</f>
        <v>PORTAS 80X210 - REF. PORMADE - CAPPUCCINO LISA - VENEZIANA INFERIOR</v>
      </c>
      <c r="D34" s="138" t="s">
        <v>1901</v>
      </c>
      <c r="E34" s="138" t="s">
        <v>150</v>
      </c>
      <c r="F34" s="140">
        <v>1</v>
      </c>
      <c r="G34" s="141">
        <f>'COMPOSIÇÃO PRÓPRIA'!D136</f>
        <v>2160.0700000000002</v>
      </c>
      <c r="H34" s="141">
        <f>F34*G34</f>
        <v>2160.0700000000002</v>
      </c>
    </row>
    <row r="35" spans="1:8">
      <c r="B35" s="142"/>
      <c r="C35" s="142"/>
      <c r="D35" s="142"/>
      <c r="E35" s="142"/>
      <c r="F35" s="430" t="s">
        <v>814</v>
      </c>
      <c r="G35" s="430"/>
      <c r="H35" s="143">
        <f>SUM(H31:H34)</f>
        <v>5534.07</v>
      </c>
    </row>
    <row r="36" spans="1:8">
      <c r="B36" s="142"/>
      <c r="C36" s="142"/>
      <c r="D36" s="142"/>
      <c r="E36" s="142"/>
      <c r="F36" s="409" t="s">
        <v>585</v>
      </c>
      <c r="G36" s="409"/>
      <c r="H36" s="101">
        <f>H35</f>
        <v>5534.07</v>
      </c>
    </row>
    <row r="38" spans="1:8" ht="27" customHeight="1">
      <c r="A38" s="179" t="str">
        <f>ORÇAMENTO!A306</f>
        <v>4.1.6.1.9</v>
      </c>
      <c r="B38" s="179" t="str">
        <f>ORÇAMENTO!B306</f>
        <v>CCU 003</v>
      </c>
      <c r="C38" s="404" t="str">
        <f>ORÇAMENTO!C306</f>
        <v>CHUVEIRO C/DESVIADOR E DUCHA MANUAL EM LATÃO CROMADO DN 15MM REF. 100860/SINAPI</v>
      </c>
      <c r="D38" s="405"/>
      <c r="E38" s="405"/>
      <c r="F38" s="405"/>
      <c r="G38" s="406"/>
      <c r="H38" s="121" t="s">
        <v>150</v>
      </c>
    </row>
    <row r="39" spans="1:8">
      <c r="B39" s="407" t="s">
        <v>820</v>
      </c>
      <c r="C39" s="407"/>
      <c r="D39" s="102" t="s">
        <v>806</v>
      </c>
      <c r="E39" s="102" t="s">
        <v>807</v>
      </c>
      <c r="F39" s="102" t="s">
        <v>808</v>
      </c>
      <c r="G39" s="102" t="s">
        <v>809</v>
      </c>
      <c r="H39" s="102" t="s">
        <v>810</v>
      </c>
    </row>
    <row r="40" spans="1:8">
      <c r="B40" s="116" t="s">
        <v>1706</v>
      </c>
      <c r="C40" s="117" t="s">
        <v>1707</v>
      </c>
      <c r="D40" s="116" t="s">
        <v>125</v>
      </c>
      <c r="E40" s="116" t="s">
        <v>384</v>
      </c>
      <c r="F40" s="118">
        <v>1</v>
      </c>
      <c r="G40" s="119">
        <v>664.45</v>
      </c>
      <c r="H40" s="119">
        <f>F40*G40</f>
        <v>664.45</v>
      </c>
    </row>
    <row r="41" spans="1:8">
      <c r="B41" s="125" t="s">
        <v>1916</v>
      </c>
      <c r="C41" s="139" t="s">
        <v>1524</v>
      </c>
      <c r="D41" s="116" t="s">
        <v>125</v>
      </c>
      <c r="E41" s="116" t="s">
        <v>145</v>
      </c>
      <c r="F41" s="118">
        <v>2.1000000000000001E-2</v>
      </c>
      <c r="G41" s="119">
        <v>3.9</v>
      </c>
      <c r="H41" s="119">
        <f>F41*G41</f>
        <v>8.1900000000000001E-2</v>
      </c>
    </row>
    <row r="42" spans="1:8">
      <c r="F42" s="408" t="s">
        <v>831</v>
      </c>
      <c r="G42" s="408"/>
      <c r="H42" s="120">
        <f>H40+H41</f>
        <v>664.53190000000006</v>
      </c>
    </row>
    <row r="43" spans="1:8">
      <c r="B43" s="407" t="s">
        <v>811</v>
      </c>
      <c r="C43" s="407"/>
      <c r="D43" s="102" t="s">
        <v>806</v>
      </c>
      <c r="E43" s="102" t="s">
        <v>807</v>
      </c>
      <c r="F43" s="102" t="s">
        <v>808</v>
      </c>
      <c r="G43" s="102" t="s">
        <v>809</v>
      </c>
      <c r="H43" s="102" t="s">
        <v>810</v>
      </c>
    </row>
    <row r="44" spans="1:8">
      <c r="B44" s="116">
        <v>88264</v>
      </c>
      <c r="C44" s="117" t="s">
        <v>839</v>
      </c>
      <c r="D44" s="116" t="s">
        <v>125</v>
      </c>
      <c r="E44" s="116" t="s">
        <v>127</v>
      </c>
      <c r="F44" s="118">
        <v>0.44669999999999999</v>
      </c>
      <c r="G44" s="119">
        <v>30.33</v>
      </c>
      <c r="H44" s="119">
        <f>F44*G44</f>
        <v>13.548410999999998</v>
      </c>
    </row>
    <row r="45" spans="1:8">
      <c r="B45" s="116">
        <v>88316</v>
      </c>
      <c r="C45" s="117" t="s">
        <v>853</v>
      </c>
      <c r="D45" s="116" t="s">
        <v>125</v>
      </c>
      <c r="E45" s="116" t="s">
        <v>127</v>
      </c>
      <c r="F45" s="118">
        <v>0.14069999999999999</v>
      </c>
      <c r="G45" s="119">
        <v>23.4</v>
      </c>
      <c r="H45" s="119">
        <f>F45*G45</f>
        <v>3.2923799999999996</v>
      </c>
    </row>
    <row r="46" spans="1:8">
      <c r="B46" s="103"/>
      <c r="C46" s="103"/>
      <c r="D46" s="103"/>
      <c r="E46" s="103"/>
      <c r="F46" s="408" t="s">
        <v>812</v>
      </c>
      <c r="G46" s="408"/>
      <c r="H46" s="120">
        <f>H44+H45</f>
        <v>16.840790999999996</v>
      </c>
    </row>
    <row r="47" spans="1:8">
      <c r="B47" s="103"/>
      <c r="C47" s="103"/>
      <c r="D47" s="103"/>
      <c r="E47" s="103"/>
      <c r="F47" s="409" t="s">
        <v>585</v>
      </c>
      <c r="G47" s="409"/>
      <c r="H47" s="101">
        <f>H42+H46</f>
        <v>681.37269100000003</v>
      </c>
    </row>
    <row r="49" spans="1:8" ht="12.75" customHeight="1">
      <c r="A49" s="179" t="str">
        <f>ORÇAMENTO!A654</f>
        <v>6.3.2.6</v>
      </c>
      <c r="B49" s="179" t="str">
        <f>ORÇAMENTO!B654</f>
        <v>CCU 182</v>
      </c>
      <c r="C49" s="404" t="str">
        <f>ORÇAMENTO!C654</f>
        <v>PATCH PANEL 24 PORTAS CAT.6A - FORNECIMENTO E INSTALAÇÃO REF. 98302/SINAPI</v>
      </c>
      <c r="D49" s="405"/>
      <c r="E49" s="405"/>
      <c r="F49" s="405"/>
      <c r="G49" s="406"/>
      <c r="H49" s="121" t="str">
        <f>ORÇAMENTO!E654</f>
        <v>UN</v>
      </c>
    </row>
    <row r="50" spans="1:8">
      <c r="B50" s="424" t="s">
        <v>820</v>
      </c>
      <c r="C50" s="424"/>
      <c r="D50" s="102" t="s">
        <v>806</v>
      </c>
      <c r="E50" s="102" t="s">
        <v>807</v>
      </c>
      <c r="F50" s="102" t="s">
        <v>808</v>
      </c>
      <c r="G50" s="102" t="s">
        <v>809</v>
      </c>
      <c r="H50" s="102" t="s">
        <v>810</v>
      </c>
    </row>
    <row r="51" spans="1:8">
      <c r="B51" s="138" t="str">
        <f>'COMPOSIÇÃO PRÓPRIA'!B80</f>
        <v>COT 01.009</v>
      </c>
      <c r="C51" s="221" t="str">
        <f>'COMPOSIÇÃO PRÓPRIA'!C80</f>
        <v>PATCH PANEL 24 PORTAS CAT.6A</v>
      </c>
      <c r="D51" s="138" t="s">
        <v>3489</v>
      </c>
      <c r="E51" s="138" t="s">
        <v>150</v>
      </c>
      <c r="F51" s="140">
        <v>1</v>
      </c>
      <c r="G51" s="141">
        <f>'COMPOSIÇÃO PRÓPRIA'!D80</f>
        <v>1400</v>
      </c>
      <c r="H51" s="141">
        <f>F51*G51</f>
        <v>1400</v>
      </c>
    </row>
    <row r="52" spans="1:8">
      <c r="B52" s="142"/>
      <c r="C52" s="142"/>
      <c r="D52" s="142"/>
      <c r="E52" s="142"/>
      <c r="F52" s="430" t="s">
        <v>831</v>
      </c>
      <c r="G52" s="430"/>
      <c r="H52" s="143">
        <f>H51</f>
        <v>1400</v>
      </c>
    </row>
    <row r="53" spans="1:8">
      <c r="B53" s="424" t="s">
        <v>834</v>
      </c>
      <c r="C53" s="424"/>
      <c r="D53" s="102" t="s">
        <v>806</v>
      </c>
      <c r="E53" s="102" t="s">
        <v>807</v>
      </c>
      <c r="F53" s="102" t="s">
        <v>808</v>
      </c>
      <c r="G53" s="102" t="s">
        <v>809</v>
      </c>
      <c r="H53" s="102" t="s">
        <v>810</v>
      </c>
    </row>
    <row r="54" spans="1:8">
      <c r="B54" s="138" t="s">
        <v>2074</v>
      </c>
      <c r="C54" s="139" t="s">
        <v>835</v>
      </c>
      <c r="D54" s="138" t="s">
        <v>125</v>
      </c>
      <c r="E54" s="138" t="s">
        <v>127</v>
      </c>
      <c r="F54" s="140">
        <v>6.2007000000000003</v>
      </c>
      <c r="G54" s="141">
        <v>24.65</v>
      </c>
      <c r="H54" s="141">
        <f>F54*G54</f>
        <v>152.84725499999999</v>
      </c>
    </row>
    <row r="55" spans="1:8">
      <c r="B55" s="138" t="s">
        <v>2075</v>
      </c>
      <c r="C55" s="139" t="s">
        <v>836</v>
      </c>
      <c r="D55" s="138" t="s">
        <v>125</v>
      </c>
      <c r="E55" s="138" t="s">
        <v>127</v>
      </c>
      <c r="F55" s="140">
        <v>6.2007000000000003</v>
      </c>
      <c r="G55" s="141">
        <v>31.49</v>
      </c>
      <c r="H55" s="141">
        <f>F55*G55</f>
        <v>195.260043</v>
      </c>
    </row>
    <row r="56" spans="1:8">
      <c r="B56" s="142"/>
      <c r="C56" s="142"/>
      <c r="D56" s="142"/>
      <c r="E56" s="142"/>
      <c r="F56" s="430" t="s">
        <v>837</v>
      </c>
      <c r="G56" s="430"/>
      <c r="H56" s="143">
        <f>SUM(H54:H55)</f>
        <v>348.10729800000001</v>
      </c>
    </row>
    <row r="57" spans="1:8">
      <c r="B57" s="142"/>
      <c r="C57" s="142"/>
      <c r="D57" s="142"/>
      <c r="E57" s="142"/>
      <c r="F57" s="409" t="s">
        <v>585</v>
      </c>
      <c r="G57" s="409"/>
      <c r="H57" s="101">
        <f>H56+H52</f>
        <v>1748.1072979999999</v>
      </c>
    </row>
    <row r="58" spans="1:8">
      <c r="B58" s="142"/>
      <c r="C58" s="142"/>
      <c r="D58" s="142"/>
      <c r="E58" s="142"/>
      <c r="F58" s="109"/>
      <c r="G58" s="109"/>
      <c r="H58" s="145"/>
    </row>
    <row r="59" spans="1:8" ht="27" customHeight="1">
      <c r="A59" s="179" t="str">
        <f>ORÇAMENTO!A72</f>
        <v>3.1.1.1</v>
      </c>
      <c r="B59" s="179" t="str">
        <f>ORÇAMENTO!B72</f>
        <v>CCU 183</v>
      </c>
      <c r="C59" s="404" t="str">
        <f>ORÇAMENTO!C72</f>
        <v>ESTACA HÉLICE CONTÍNUA, DIÂMETRO DE 30 CM, INCLUSO CONCRETO FCK=30MPA - SEM ARMAÇÃO (EXCLUSIVE BOMBEAMENTO, MOBILIZAÇÃO E DESMOBILIZAÇÃO). AF_12/2019_PA REF. 100651/SINAPI</v>
      </c>
      <c r="D59" s="405"/>
      <c r="E59" s="405"/>
      <c r="F59" s="405"/>
      <c r="G59" s="406"/>
      <c r="H59" s="121" t="str">
        <f>ORÇAMENTO!E72</f>
        <v>M</v>
      </c>
    </row>
    <row r="60" spans="1:8">
      <c r="B60" s="424" t="s">
        <v>2121</v>
      </c>
      <c r="C60" s="424"/>
      <c r="D60" s="102" t="s">
        <v>806</v>
      </c>
      <c r="E60" s="102" t="s">
        <v>807</v>
      </c>
      <c r="F60" s="102" t="s">
        <v>808</v>
      </c>
      <c r="G60" s="102" t="s">
        <v>809</v>
      </c>
      <c r="H60" s="102" t="s">
        <v>810</v>
      </c>
    </row>
    <row r="61" spans="1:8" ht="38.25">
      <c r="B61" s="138" t="s">
        <v>2186</v>
      </c>
      <c r="C61" s="139" t="s">
        <v>2187</v>
      </c>
      <c r="D61" s="138" t="s">
        <v>125</v>
      </c>
      <c r="E61" s="138" t="s">
        <v>2124</v>
      </c>
      <c r="F61" s="140">
        <v>5.9400000000000001E-2</v>
      </c>
      <c r="G61" s="141">
        <v>294.5</v>
      </c>
      <c r="H61" s="141">
        <f>F61*G61</f>
        <v>17.493300000000001</v>
      </c>
    </row>
    <row r="62" spans="1:8" ht="38.25">
      <c r="B62" s="138" t="s">
        <v>2188</v>
      </c>
      <c r="C62" s="139" t="s">
        <v>2189</v>
      </c>
      <c r="D62" s="138" t="s">
        <v>125</v>
      </c>
      <c r="E62" s="138" t="s">
        <v>2127</v>
      </c>
      <c r="F62" s="140">
        <v>2.4199999999999999E-2</v>
      </c>
      <c r="G62" s="141">
        <v>677.39</v>
      </c>
      <c r="H62" s="141">
        <f>F62*G62</f>
        <v>16.392837999999998</v>
      </c>
    </row>
    <row r="63" spans="1:8">
      <c r="B63" s="142"/>
      <c r="C63" s="142"/>
      <c r="D63" s="142"/>
      <c r="E63" s="142"/>
      <c r="F63" s="430" t="s">
        <v>2128</v>
      </c>
      <c r="G63" s="430"/>
      <c r="H63" s="143">
        <f>H61+H62</f>
        <v>33.886138000000003</v>
      </c>
    </row>
    <row r="64" spans="1:8">
      <c r="B64" s="424" t="s">
        <v>820</v>
      </c>
      <c r="C64" s="424"/>
      <c r="D64" s="102" t="s">
        <v>806</v>
      </c>
      <c r="E64" s="102" t="s">
        <v>807</v>
      </c>
      <c r="F64" s="102" t="s">
        <v>808</v>
      </c>
      <c r="G64" s="102" t="s">
        <v>809</v>
      </c>
      <c r="H64" s="102" t="s">
        <v>810</v>
      </c>
    </row>
    <row r="65" spans="1:8" ht="25.5">
      <c r="B65" s="138" t="s">
        <v>2190</v>
      </c>
      <c r="C65" s="139" t="s">
        <v>2191</v>
      </c>
      <c r="D65" s="138" t="s">
        <v>125</v>
      </c>
      <c r="E65" s="138" t="s">
        <v>174</v>
      </c>
      <c r="F65" s="140">
        <v>0.1133</v>
      </c>
      <c r="G65" s="141">
        <v>580.05999999999995</v>
      </c>
      <c r="H65" s="141">
        <f>G65*F65</f>
        <v>65.720797999999988</v>
      </c>
    </row>
    <row r="66" spans="1:8">
      <c r="B66" s="142"/>
      <c r="C66" s="142"/>
      <c r="D66" s="142"/>
      <c r="E66" s="142"/>
      <c r="F66" s="430" t="s">
        <v>831</v>
      </c>
      <c r="G66" s="430"/>
      <c r="H66" s="143">
        <f>H65</f>
        <v>65.720797999999988</v>
      </c>
    </row>
    <row r="67" spans="1:8">
      <c r="B67" s="424" t="s">
        <v>834</v>
      </c>
      <c r="C67" s="424"/>
      <c r="D67" s="102" t="s">
        <v>806</v>
      </c>
      <c r="E67" s="102" t="s">
        <v>807</v>
      </c>
      <c r="F67" s="102" t="s">
        <v>808</v>
      </c>
      <c r="G67" s="102" t="s">
        <v>809</v>
      </c>
      <c r="H67" s="102" t="s">
        <v>810</v>
      </c>
    </row>
    <row r="68" spans="1:8">
      <c r="B68" s="138" t="s">
        <v>2192</v>
      </c>
      <c r="C68" s="139" t="s">
        <v>2193</v>
      </c>
      <c r="D68" s="138" t="s">
        <v>125</v>
      </c>
      <c r="E68" s="138" t="s">
        <v>127</v>
      </c>
      <c r="F68" s="140">
        <v>8.3599999999999994E-2</v>
      </c>
      <c r="G68" s="141">
        <v>25.09</v>
      </c>
      <c r="H68" s="141">
        <f>F68*G68</f>
        <v>2.0975239999999999</v>
      </c>
    </row>
    <row r="69" spans="1:8">
      <c r="B69" s="138" t="s">
        <v>2194</v>
      </c>
      <c r="C69" s="139" t="s">
        <v>2195</v>
      </c>
      <c r="D69" s="138" t="s">
        <v>125</v>
      </c>
      <c r="E69" s="138" t="s">
        <v>127</v>
      </c>
      <c r="F69" s="140">
        <v>1.5699999999999999E-2</v>
      </c>
      <c r="G69" s="141">
        <v>140.07</v>
      </c>
      <c r="H69" s="141">
        <f t="shared" ref="H69:H70" si="0">F69*G69</f>
        <v>2.1990989999999999</v>
      </c>
    </row>
    <row r="70" spans="1:8">
      <c r="B70" s="138" t="s">
        <v>852</v>
      </c>
      <c r="C70" s="139" t="s">
        <v>853</v>
      </c>
      <c r="D70" s="138" t="s">
        <v>125</v>
      </c>
      <c r="E70" s="138" t="s">
        <v>127</v>
      </c>
      <c r="F70" s="140">
        <v>0.25090000000000001</v>
      </c>
      <c r="G70" s="141">
        <v>23.4</v>
      </c>
      <c r="H70" s="141">
        <f t="shared" si="0"/>
        <v>5.8710599999999999</v>
      </c>
    </row>
    <row r="71" spans="1:8">
      <c r="B71" s="142"/>
      <c r="C71" s="142"/>
      <c r="D71" s="142"/>
      <c r="E71" s="142"/>
      <c r="F71" s="430" t="s">
        <v>837</v>
      </c>
      <c r="G71" s="430"/>
      <c r="H71" s="143">
        <f>SUM(H68:H70)</f>
        <v>10.167683</v>
      </c>
    </row>
    <row r="72" spans="1:8">
      <c r="B72" s="424" t="s">
        <v>813</v>
      </c>
      <c r="C72" s="424"/>
      <c r="D72" s="102" t="s">
        <v>806</v>
      </c>
      <c r="E72" s="102" t="s">
        <v>807</v>
      </c>
      <c r="F72" s="102" t="s">
        <v>808</v>
      </c>
      <c r="G72" s="102" t="s">
        <v>809</v>
      </c>
      <c r="H72" s="102" t="s">
        <v>810</v>
      </c>
    </row>
    <row r="73" spans="1:8" ht="38.25">
      <c r="B73" s="138" t="s">
        <v>2196</v>
      </c>
      <c r="C73" s="139" t="s">
        <v>2197</v>
      </c>
      <c r="D73" s="138" t="s">
        <v>125</v>
      </c>
      <c r="E73" s="138" t="s">
        <v>174</v>
      </c>
      <c r="F73" s="140">
        <v>9.6600000000000005E-2</v>
      </c>
      <c r="G73" s="141">
        <v>8.81</v>
      </c>
      <c r="H73" s="141">
        <f>F73*G73</f>
        <v>0.85104600000000008</v>
      </c>
    </row>
    <row r="74" spans="1:8" ht="25.5">
      <c r="B74" s="138" t="s">
        <v>2198</v>
      </c>
      <c r="C74" s="139" t="s">
        <v>2199</v>
      </c>
      <c r="D74" s="138" t="s">
        <v>125</v>
      </c>
      <c r="E74" s="138" t="s">
        <v>197</v>
      </c>
      <c r="F74" s="140">
        <v>2.9000000000000001E-2</v>
      </c>
      <c r="G74" s="141">
        <v>3.26</v>
      </c>
      <c r="H74" s="141">
        <f>F74*G74</f>
        <v>9.4539999999999999E-2</v>
      </c>
    </row>
    <row r="75" spans="1:8">
      <c r="B75" s="142"/>
      <c r="C75" s="142"/>
      <c r="D75" s="142"/>
      <c r="E75" s="142"/>
      <c r="F75" s="430" t="s">
        <v>814</v>
      </c>
      <c r="G75" s="430"/>
      <c r="H75" s="143">
        <f>H74+H73</f>
        <v>0.94558600000000004</v>
      </c>
    </row>
    <row r="76" spans="1:8">
      <c r="B76" s="142"/>
      <c r="C76" s="142"/>
      <c r="D76" s="142"/>
      <c r="E76" s="142"/>
      <c r="F76" s="409" t="s">
        <v>585</v>
      </c>
      <c r="G76" s="409"/>
      <c r="H76" s="101">
        <f>H75+H71+H66+H63</f>
        <v>110.72020499999999</v>
      </c>
    </row>
    <row r="77" spans="1:8">
      <c r="B77" s="142"/>
      <c r="C77" s="142"/>
      <c r="D77" s="142"/>
      <c r="E77" s="142"/>
      <c r="F77" s="109"/>
      <c r="G77" s="109"/>
      <c r="H77" s="145"/>
    </row>
    <row r="78" spans="1:8" ht="25.5" customHeight="1">
      <c r="A78" s="179" t="str">
        <f>ORÇAMENTO!A158</f>
        <v>3.4.1.1.2</v>
      </c>
      <c r="B78" s="179" t="str">
        <f>ORÇAMENTO!B158</f>
        <v>CCU 184</v>
      </c>
      <c r="C78" s="404" t="str">
        <f>ORÇAMENTO!C158</f>
        <v>ESTACA BROCA DE CONCRETO, DIÂMETRO DE 20CM, ESCAVAÇÃO MANUAL COM TRADO CONCHA, SEM ARMAÇÃO. AF_05/2020 REF. 101173/SINAPI</v>
      </c>
      <c r="D78" s="405"/>
      <c r="E78" s="405"/>
      <c r="F78" s="405"/>
      <c r="G78" s="406"/>
      <c r="H78" s="121" t="str">
        <f>ORÇAMENTO!E158</f>
        <v>M</v>
      </c>
    </row>
    <row r="79" spans="1:8">
      <c r="B79" s="424" t="s">
        <v>834</v>
      </c>
      <c r="C79" s="424"/>
      <c r="D79" s="102" t="s">
        <v>806</v>
      </c>
      <c r="E79" s="102" t="s">
        <v>807</v>
      </c>
      <c r="F79" s="102" t="s">
        <v>808</v>
      </c>
      <c r="G79" s="102" t="s">
        <v>809</v>
      </c>
      <c r="H79" s="102" t="s">
        <v>810</v>
      </c>
    </row>
    <row r="80" spans="1:8">
      <c r="B80" s="138" t="s">
        <v>873</v>
      </c>
      <c r="C80" s="139" t="s">
        <v>874</v>
      </c>
      <c r="D80" s="138" t="s">
        <v>125</v>
      </c>
      <c r="E80" s="138" t="s">
        <v>127</v>
      </c>
      <c r="F80" s="140">
        <v>0.48599999999999999</v>
      </c>
      <c r="G80" s="141">
        <v>31.1</v>
      </c>
      <c r="H80" s="141">
        <f t="shared" ref="H80:H81" si="1">F80*G80</f>
        <v>15.114600000000001</v>
      </c>
    </row>
    <row r="81" spans="1:8">
      <c r="B81" s="138" t="s">
        <v>852</v>
      </c>
      <c r="C81" s="139" t="s">
        <v>853</v>
      </c>
      <c r="D81" s="138" t="s">
        <v>125</v>
      </c>
      <c r="E81" s="138" t="s">
        <v>127</v>
      </c>
      <c r="F81" s="140">
        <v>0.66500000000000004</v>
      </c>
      <c r="G81" s="141">
        <v>23.4</v>
      </c>
      <c r="H81" s="141">
        <f t="shared" si="1"/>
        <v>15.561</v>
      </c>
    </row>
    <row r="82" spans="1:8">
      <c r="B82" s="142"/>
      <c r="C82" s="142"/>
      <c r="D82" s="142"/>
      <c r="E82" s="142"/>
      <c r="F82" s="430" t="s">
        <v>837</v>
      </c>
      <c r="G82" s="430"/>
      <c r="H82" s="143">
        <f>H80+H81</f>
        <v>30.675600000000003</v>
      </c>
    </row>
    <row r="83" spans="1:8">
      <c r="B83" s="424" t="s">
        <v>813</v>
      </c>
      <c r="C83" s="424"/>
      <c r="D83" s="102" t="s">
        <v>806</v>
      </c>
      <c r="E83" s="102" t="s">
        <v>807</v>
      </c>
      <c r="F83" s="102" t="s">
        <v>808</v>
      </c>
      <c r="G83" s="102" t="s">
        <v>809</v>
      </c>
      <c r="H83" s="102" t="s">
        <v>810</v>
      </c>
    </row>
    <row r="84" spans="1:8" ht="25.5">
      <c r="B84" s="138" t="s">
        <v>2312</v>
      </c>
      <c r="C84" s="139" t="s">
        <v>2313</v>
      </c>
      <c r="D84" s="138" t="s">
        <v>125</v>
      </c>
      <c r="E84" s="138" t="s">
        <v>174</v>
      </c>
      <c r="F84" s="140">
        <v>4.2999999999999997E-2</v>
      </c>
      <c r="G84" s="141">
        <v>564.27</v>
      </c>
      <c r="H84" s="141">
        <f>F84*G84</f>
        <v>24.263609999999996</v>
      </c>
    </row>
    <row r="85" spans="1:8">
      <c r="B85" s="142"/>
      <c r="C85" s="142"/>
      <c r="D85" s="142"/>
      <c r="E85" s="142"/>
      <c r="F85" s="430" t="s">
        <v>814</v>
      </c>
      <c r="G85" s="430"/>
      <c r="H85" s="143">
        <f>H84</f>
        <v>24.263609999999996</v>
      </c>
    </row>
    <row r="86" spans="1:8">
      <c r="B86" s="142"/>
      <c r="C86" s="142"/>
      <c r="D86" s="142"/>
      <c r="E86" s="142"/>
      <c r="F86" s="409" t="s">
        <v>585</v>
      </c>
      <c r="G86" s="409"/>
      <c r="H86" s="101">
        <f>H85+H82</f>
        <v>54.939210000000003</v>
      </c>
    </row>
    <row r="88" spans="1:8" s="245" customFormat="1" ht="27" customHeight="1">
      <c r="A88" s="179" t="str">
        <f>ORÇAMENTO!A334</f>
        <v>4.1.7.2</v>
      </c>
      <c r="B88" s="179" t="str">
        <f>ORÇAMENTO!B334</f>
        <v>CCU 191</v>
      </c>
      <c r="C88" s="404" t="str">
        <f>ORÇAMENTO!C334</f>
        <v>GUARDA-CORPO PANORÂMICO COM PERFIS DE AÇO INOX E VIDRO LAMINADO 8 MM (CLASSE SEGURANÇA 1), ALTURA 1,10 M, FIXADORES EM AÇO INOX REF. 99841/SINAPI</v>
      </c>
      <c r="D88" s="405"/>
      <c r="E88" s="405"/>
      <c r="F88" s="405"/>
      <c r="G88" s="406"/>
      <c r="H88" s="121" t="s">
        <v>180</v>
      </c>
    </row>
    <row r="89" spans="1:8" s="245" customFormat="1">
      <c r="A89" s="281"/>
      <c r="B89" s="429" t="s">
        <v>820</v>
      </c>
      <c r="C89" s="424"/>
      <c r="D89" s="102" t="s">
        <v>806</v>
      </c>
      <c r="E89" s="102" t="s">
        <v>807</v>
      </c>
      <c r="F89" s="102" t="s">
        <v>808</v>
      </c>
      <c r="G89" s="102" t="s">
        <v>809</v>
      </c>
      <c r="H89" s="102" t="s">
        <v>810</v>
      </c>
    </row>
    <row r="90" spans="1:8" s="245" customFormat="1">
      <c r="A90" s="238"/>
      <c r="B90" s="284" t="s">
        <v>2452</v>
      </c>
      <c r="C90" s="282" t="s">
        <v>2453</v>
      </c>
      <c r="D90" s="138" t="s">
        <v>125</v>
      </c>
      <c r="E90" s="138" t="s">
        <v>217</v>
      </c>
      <c r="F90" s="140">
        <v>1.4</v>
      </c>
      <c r="G90" s="141">
        <v>8.17</v>
      </c>
      <c r="H90" s="141">
        <f t="shared" ref="H90:H93" si="2">F90*G90</f>
        <v>11.437999999999999</v>
      </c>
    </row>
    <row r="91" spans="1:8" s="245" customFormat="1">
      <c r="A91" s="238"/>
      <c r="B91" s="283" t="s">
        <v>2454</v>
      </c>
      <c r="C91" s="139" t="s">
        <v>2455</v>
      </c>
      <c r="D91" s="138" t="s">
        <v>125</v>
      </c>
      <c r="E91" s="138" t="s">
        <v>217</v>
      </c>
      <c r="F91" s="140">
        <v>3.0000000000000001E-3</v>
      </c>
      <c r="G91" s="141">
        <v>38.409999999999997</v>
      </c>
      <c r="H91" s="141">
        <f t="shared" si="2"/>
        <v>0.11523</v>
      </c>
    </row>
    <row r="92" spans="1:8" s="245" customFormat="1" ht="25.5">
      <c r="A92" s="238"/>
      <c r="B92" s="138" t="s">
        <v>2456</v>
      </c>
      <c r="C92" s="139" t="s">
        <v>2457</v>
      </c>
      <c r="D92" s="138" t="s">
        <v>125</v>
      </c>
      <c r="E92" s="138" t="s">
        <v>150</v>
      </c>
      <c r="F92" s="140">
        <v>5</v>
      </c>
      <c r="G92" s="141">
        <v>0.47</v>
      </c>
      <c r="H92" s="141">
        <f t="shared" si="2"/>
        <v>2.3499999999999996</v>
      </c>
    </row>
    <row r="93" spans="1:8" s="245" customFormat="1">
      <c r="A93" s="238"/>
      <c r="B93" s="138" t="s">
        <v>2458</v>
      </c>
      <c r="C93" s="139" t="s">
        <v>2459</v>
      </c>
      <c r="D93" s="138" t="s">
        <v>125</v>
      </c>
      <c r="E93" s="138" t="s">
        <v>150</v>
      </c>
      <c r="F93" s="140">
        <v>3.3330000000000002</v>
      </c>
      <c r="G93" s="141">
        <v>2.52</v>
      </c>
      <c r="H93" s="141">
        <f t="shared" si="2"/>
        <v>8.3991600000000002</v>
      </c>
    </row>
    <row r="94" spans="1:8" s="245" customFormat="1">
      <c r="A94" s="238"/>
      <c r="B94" s="138" t="s">
        <v>3712</v>
      </c>
      <c r="C94" s="139" t="s">
        <v>3713</v>
      </c>
      <c r="D94" s="138" t="s">
        <v>164</v>
      </c>
      <c r="E94" s="138" t="s">
        <v>180</v>
      </c>
      <c r="F94" s="140">
        <f>1.3+1.3+1+1</f>
        <v>4.5999999999999996</v>
      </c>
      <c r="G94" s="141">
        <v>78.83</v>
      </c>
      <c r="H94" s="141">
        <f>F94*G94</f>
        <v>362.61799999999994</v>
      </c>
    </row>
    <row r="95" spans="1:8" s="245" customFormat="1">
      <c r="A95" s="238"/>
      <c r="B95" s="138" t="s">
        <v>2462</v>
      </c>
      <c r="C95" s="139" t="s">
        <v>2463</v>
      </c>
      <c r="D95" s="138" t="s">
        <v>125</v>
      </c>
      <c r="E95" s="138" t="s">
        <v>180</v>
      </c>
      <c r="F95" s="140">
        <v>3.149</v>
      </c>
      <c r="G95" s="141">
        <v>17</v>
      </c>
      <c r="H95" s="141">
        <f t="shared" ref="H95:H97" si="3">F95*G95</f>
        <v>53.533000000000001</v>
      </c>
    </row>
    <row r="96" spans="1:8" s="245" customFormat="1">
      <c r="A96" s="238"/>
      <c r="B96" s="138" t="s">
        <v>2464</v>
      </c>
      <c r="C96" s="139" t="s">
        <v>2465</v>
      </c>
      <c r="D96" s="138" t="s">
        <v>125</v>
      </c>
      <c r="E96" s="138" t="s">
        <v>150</v>
      </c>
      <c r="F96" s="140">
        <v>0.85499999999999998</v>
      </c>
      <c r="G96" s="141">
        <v>23.86</v>
      </c>
      <c r="H96" s="141">
        <f t="shared" si="3"/>
        <v>20.400299999999998</v>
      </c>
    </row>
    <row r="97" spans="1:8" s="245" customFormat="1" ht="25.5">
      <c r="A97" s="238"/>
      <c r="B97" s="138" t="s">
        <v>2466</v>
      </c>
      <c r="C97" s="139" t="s">
        <v>2467</v>
      </c>
      <c r="D97" s="138" t="s">
        <v>125</v>
      </c>
      <c r="E97" s="138" t="s">
        <v>145</v>
      </c>
      <c r="F97" s="140">
        <f>1.1*1</f>
        <v>1.1000000000000001</v>
      </c>
      <c r="G97" s="141">
        <v>670.25</v>
      </c>
      <c r="H97" s="141">
        <f t="shared" si="3"/>
        <v>737.27500000000009</v>
      </c>
    </row>
    <row r="98" spans="1:8" s="245" customFormat="1" ht="12.75" customHeight="1">
      <c r="A98" s="238"/>
      <c r="B98" s="138" t="s">
        <v>3714</v>
      </c>
      <c r="C98" s="139" t="s">
        <v>3715</v>
      </c>
      <c r="D98" s="138" t="s">
        <v>164</v>
      </c>
      <c r="E98" s="138" t="s">
        <v>180</v>
      </c>
      <c r="F98" s="140">
        <f>(1.3+1.3+1+1)*2</f>
        <v>9.1999999999999993</v>
      </c>
      <c r="G98" s="141">
        <v>13.21</v>
      </c>
      <c r="H98" s="141">
        <f>F98*G98</f>
        <v>121.532</v>
      </c>
    </row>
    <row r="99" spans="1:8" s="245" customFormat="1" ht="12.75" customHeight="1">
      <c r="A99" s="238"/>
      <c r="B99" s="142"/>
      <c r="C99" s="142"/>
      <c r="D99" s="142"/>
      <c r="E99" s="142"/>
      <c r="F99" s="430" t="s">
        <v>831</v>
      </c>
      <c r="G99" s="430"/>
      <c r="H99" s="143">
        <f>SUM(H90:H98)</f>
        <v>1317.6606899999999</v>
      </c>
    </row>
    <row r="100" spans="1:8" s="245" customFormat="1" ht="12.75" customHeight="1">
      <c r="A100" s="238"/>
      <c r="B100" s="424" t="s">
        <v>834</v>
      </c>
      <c r="C100" s="424"/>
      <c r="D100" s="102" t="s">
        <v>806</v>
      </c>
      <c r="E100" s="102" t="s">
        <v>807</v>
      </c>
      <c r="F100" s="102" t="s">
        <v>808</v>
      </c>
      <c r="G100" s="102" t="s">
        <v>809</v>
      </c>
      <c r="H100" s="102" t="s">
        <v>810</v>
      </c>
    </row>
    <row r="101" spans="1:8" s="245" customFormat="1">
      <c r="B101" s="246" t="s">
        <v>2468</v>
      </c>
      <c r="C101" s="247" t="s">
        <v>918</v>
      </c>
      <c r="D101" s="246" t="s">
        <v>125</v>
      </c>
      <c r="E101" s="246" t="s">
        <v>127</v>
      </c>
      <c r="F101" s="248">
        <v>2.754</v>
      </c>
      <c r="G101" s="249">
        <v>24.21</v>
      </c>
      <c r="H101" s="249">
        <v>66.67</v>
      </c>
    </row>
    <row r="102" spans="1:8" s="245" customFormat="1">
      <c r="B102" s="246" t="s">
        <v>2469</v>
      </c>
      <c r="C102" s="247" t="s">
        <v>919</v>
      </c>
      <c r="D102" s="246" t="s">
        <v>125</v>
      </c>
      <c r="E102" s="246" t="s">
        <v>127</v>
      </c>
      <c r="F102" s="248">
        <v>3.3530000000000002</v>
      </c>
      <c r="G102" s="249">
        <v>30.85</v>
      </c>
      <c r="H102" s="249">
        <v>103.44</v>
      </c>
    </row>
    <row r="103" spans="1:8" s="245" customFormat="1" ht="12.75" customHeight="1">
      <c r="B103" s="250"/>
      <c r="C103" s="250"/>
      <c r="D103" s="250"/>
      <c r="E103" s="250"/>
      <c r="F103" s="430" t="s">
        <v>837</v>
      </c>
      <c r="G103" s="430"/>
      <c r="H103" s="143">
        <f>SUM(H101:H102)</f>
        <v>170.11</v>
      </c>
    </row>
    <row r="104" spans="1:8" s="245" customFormat="1" ht="12.75" customHeight="1">
      <c r="B104" s="250"/>
      <c r="C104" s="250"/>
      <c r="D104" s="250"/>
      <c r="E104" s="250"/>
      <c r="F104" s="409" t="s">
        <v>585</v>
      </c>
      <c r="G104" s="409"/>
      <c r="H104" s="101">
        <f>H99+H103</f>
        <v>1487.7706899999998</v>
      </c>
    </row>
    <row r="105" spans="1:8" ht="12.75" customHeight="1">
      <c r="B105" s="103"/>
      <c r="C105" s="103"/>
      <c r="D105" s="103"/>
      <c r="E105" s="103"/>
      <c r="F105" s="418"/>
      <c r="G105" s="418"/>
      <c r="H105" s="418"/>
    </row>
    <row r="106" spans="1:8" ht="27" customHeight="1">
      <c r="A106" s="179" t="str">
        <f>ORÇAMENTO!A626</f>
        <v>6.2.6</v>
      </c>
      <c r="B106" s="179" t="str">
        <f>ORÇAMENTO!B626</f>
        <v>CCU 081</v>
      </c>
      <c r="C106" s="404" t="str">
        <f>ORÇAMENTO!C626</f>
        <v>CORDOALHA DE COBRE NU 35 MM², ENTERRADA - FORNECIMENTO E INSTALAÇÃO. AF_08/2023 REF. 96977/SINAPI</v>
      </c>
      <c r="D106" s="405"/>
      <c r="E106" s="405"/>
      <c r="F106" s="405"/>
      <c r="G106" s="406"/>
      <c r="H106" s="121" t="s">
        <v>180</v>
      </c>
    </row>
    <row r="107" spans="1:8" ht="12.75" customHeight="1">
      <c r="B107" s="407" t="s">
        <v>820</v>
      </c>
      <c r="C107" s="407"/>
      <c r="D107" s="102" t="s">
        <v>806</v>
      </c>
      <c r="E107" s="102" t="s">
        <v>807</v>
      </c>
      <c r="F107" s="102" t="s">
        <v>808</v>
      </c>
      <c r="G107" s="102" t="s">
        <v>809</v>
      </c>
      <c r="H107" s="102" t="s">
        <v>810</v>
      </c>
    </row>
    <row r="108" spans="1:8" ht="12.75" customHeight="1">
      <c r="B108" s="295" t="s">
        <v>3840</v>
      </c>
      <c r="C108" s="117" t="s">
        <v>3829</v>
      </c>
      <c r="D108" s="116" t="s">
        <v>125</v>
      </c>
      <c r="E108" s="116" t="s">
        <v>180</v>
      </c>
      <c r="F108" s="118">
        <v>1.05</v>
      </c>
      <c r="G108" s="119">
        <v>46.89</v>
      </c>
      <c r="H108" s="119">
        <f>F108*G108</f>
        <v>49.234500000000004</v>
      </c>
    </row>
    <row r="109" spans="1:8">
      <c r="B109" s="103"/>
      <c r="C109" s="103"/>
      <c r="D109" s="103"/>
      <c r="E109" s="103"/>
      <c r="F109" s="408" t="s">
        <v>831</v>
      </c>
      <c r="G109" s="408"/>
      <c r="H109" s="120">
        <f>H108</f>
        <v>49.234500000000004</v>
      </c>
    </row>
    <row r="110" spans="1:8" ht="12.75" customHeight="1">
      <c r="B110" s="407" t="s">
        <v>811</v>
      </c>
      <c r="C110" s="407"/>
      <c r="D110" s="102" t="s">
        <v>806</v>
      </c>
      <c r="E110" s="102" t="s">
        <v>807</v>
      </c>
      <c r="F110" s="102" t="s">
        <v>808</v>
      </c>
      <c r="G110" s="102" t="s">
        <v>809</v>
      </c>
      <c r="H110" s="102" t="s">
        <v>810</v>
      </c>
    </row>
    <row r="111" spans="1:8">
      <c r="B111" s="116">
        <v>88247</v>
      </c>
      <c r="C111" s="117" t="s">
        <v>835</v>
      </c>
      <c r="D111" s="116" t="s">
        <v>125</v>
      </c>
      <c r="E111" s="116" t="s">
        <v>127</v>
      </c>
      <c r="F111" s="118">
        <v>3.3099999999999997E-2</v>
      </c>
      <c r="G111" s="119">
        <v>24.65</v>
      </c>
      <c r="H111" s="119">
        <f>F111*G111</f>
        <v>0.81591499999999995</v>
      </c>
    </row>
    <row r="112" spans="1:8" ht="12.75" customHeight="1">
      <c r="B112" s="116">
        <v>88264</v>
      </c>
      <c r="C112" s="117" t="s">
        <v>836</v>
      </c>
      <c r="D112" s="116" t="s">
        <v>125</v>
      </c>
      <c r="E112" s="116" t="s">
        <v>127</v>
      </c>
      <c r="F112" s="118">
        <v>3.3099999999999997E-2</v>
      </c>
      <c r="G112" s="119">
        <v>31.49</v>
      </c>
      <c r="H112" s="119">
        <f>F112*G112</f>
        <v>1.0423189999999998</v>
      </c>
    </row>
    <row r="113" spans="1:8" ht="12.75" customHeight="1">
      <c r="B113" s="103"/>
      <c r="C113" s="103"/>
      <c r="D113" s="103"/>
      <c r="E113" s="103"/>
      <c r="F113" s="408" t="s">
        <v>812</v>
      </c>
      <c r="G113" s="408"/>
      <c r="H113" s="120">
        <f>H111+H112</f>
        <v>1.8582339999999997</v>
      </c>
    </row>
    <row r="114" spans="1:8" ht="12.75" customHeight="1">
      <c r="B114" s="103"/>
      <c r="C114" s="103"/>
      <c r="D114" s="103"/>
      <c r="E114" s="103"/>
      <c r="F114" s="409" t="s">
        <v>585</v>
      </c>
      <c r="G114" s="409"/>
      <c r="H114" s="101">
        <f>H109+H113</f>
        <v>51.092734000000007</v>
      </c>
    </row>
    <row r="116" spans="1:8" ht="12.75" customHeight="1">
      <c r="A116" s="434" t="s">
        <v>1459</v>
      </c>
      <c r="B116" s="434"/>
      <c r="C116" s="434"/>
      <c r="D116" s="434"/>
      <c r="E116" s="434"/>
      <c r="F116" s="434"/>
      <c r="G116" s="434"/>
      <c r="H116" s="434"/>
    </row>
    <row r="117" spans="1:8" ht="12.75" customHeight="1">
      <c r="A117" s="434"/>
      <c r="B117" s="434"/>
      <c r="C117" s="434"/>
      <c r="D117" s="434"/>
      <c r="E117" s="434"/>
      <c r="F117" s="434"/>
      <c r="G117" s="434"/>
      <c r="H117" s="434"/>
    </row>
    <row r="118" spans="1:8" ht="12.75" customHeight="1">
      <c r="A118" s="434"/>
      <c r="B118" s="434"/>
      <c r="C118" s="434"/>
      <c r="D118" s="434"/>
      <c r="E118" s="434"/>
      <c r="F118" s="434"/>
      <c r="G118" s="434"/>
      <c r="H118" s="434"/>
    </row>
    <row r="120" spans="1:8" ht="27" customHeight="1">
      <c r="A120" s="179" t="str">
        <f>ORÇAMENTO!A29</f>
        <v>2.1.1.4</v>
      </c>
      <c r="B120" s="179" t="str">
        <f>ORÇAMENTO!B29</f>
        <v>CCU 004</v>
      </c>
      <c r="C120" s="404" t="str">
        <f>ORÇAMENTO!C29</f>
        <v>CONSTRUÇÃO DE GUARITA/POSTO DE VIGIA PROVISÓRIO EM MADEIRA - FORNECIMENTO E MONTAGEM REF. 02.01.021/SP OBRAS</v>
      </c>
      <c r="D120" s="405"/>
      <c r="E120" s="405"/>
      <c r="F120" s="405"/>
      <c r="G120" s="406"/>
      <c r="H120" s="121" t="s">
        <v>145</v>
      </c>
    </row>
    <row r="121" spans="1:8">
      <c r="B121" s="407" t="s">
        <v>815</v>
      </c>
      <c r="C121" s="407"/>
      <c r="D121" s="102" t="s">
        <v>806</v>
      </c>
      <c r="E121" s="102" t="s">
        <v>807</v>
      </c>
      <c r="F121" s="102" t="s">
        <v>808</v>
      </c>
      <c r="G121" s="102" t="s">
        <v>809</v>
      </c>
      <c r="H121" s="102" t="s">
        <v>810</v>
      </c>
    </row>
    <row r="122" spans="1:8" ht="25.5">
      <c r="B122" s="116" t="s">
        <v>817</v>
      </c>
      <c r="C122" s="117" t="s">
        <v>818</v>
      </c>
      <c r="D122" s="116" t="s">
        <v>819</v>
      </c>
      <c r="E122" s="116" t="s">
        <v>150</v>
      </c>
      <c r="F122" s="118">
        <v>4.3999999999999997E-2</v>
      </c>
      <c r="G122" s="119">
        <v>57.32</v>
      </c>
      <c r="H122" s="119">
        <f>F122*G122</f>
        <v>2.5220799999999999</v>
      </c>
    </row>
    <row r="123" spans="1:8">
      <c r="B123" s="103"/>
      <c r="C123" s="103"/>
      <c r="D123" s="103"/>
      <c r="E123" s="103"/>
      <c r="F123" s="408" t="s">
        <v>816</v>
      </c>
      <c r="G123" s="408"/>
      <c r="H123" s="120">
        <f>H122</f>
        <v>2.5220799999999999</v>
      </c>
    </row>
    <row r="124" spans="1:8">
      <c r="B124" s="407" t="s">
        <v>820</v>
      </c>
      <c r="C124" s="407"/>
      <c r="D124" s="102" t="s">
        <v>806</v>
      </c>
      <c r="E124" s="102" t="s">
        <v>807</v>
      </c>
      <c r="F124" s="102" t="s">
        <v>808</v>
      </c>
      <c r="G124" s="102" t="s">
        <v>809</v>
      </c>
      <c r="H124" s="102" t="s">
        <v>810</v>
      </c>
    </row>
    <row r="125" spans="1:8" ht="25.5">
      <c r="B125" s="181" t="s">
        <v>980</v>
      </c>
      <c r="C125" s="290" t="s">
        <v>981</v>
      </c>
      <c r="D125" s="181" t="s">
        <v>125</v>
      </c>
      <c r="E125" s="181" t="s">
        <v>180</v>
      </c>
      <c r="F125" s="193">
        <v>1.54</v>
      </c>
      <c r="G125" s="194">
        <v>2.83</v>
      </c>
      <c r="H125" s="194">
        <f t="shared" ref="H125:H144" si="4">F125*G125</f>
        <v>4.3582000000000001</v>
      </c>
    </row>
    <row r="126" spans="1:8" ht="25.5">
      <c r="B126" s="181" t="s">
        <v>875</v>
      </c>
      <c r="C126" s="290" t="s">
        <v>876</v>
      </c>
      <c r="D126" s="181" t="s">
        <v>125</v>
      </c>
      <c r="E126" s="181" t="s">
        <v>145</v>
      </c>
      <c r="F126" s="193">
        <v>2.048</v>
      </c>
      <c r="G126" s="194">
        <v>36.07</v>
      </c>
      <c r="H126" s="194">
        <f t="shared" si="4"/>
        <v>73.871359999999996</v>
      </c>
    </row>
    <row r="127" spans="1:8" ht="25.5">
      <c r="B127" s="190" t="s">
        <v>1465</v>
      </c>
      <c r="C127" s="290" t="s">
        <v>1464</v>
      </c>
      <c r="D127" s="181" t="s">
        <v>125</v>
      </c>
      <c r="E127" s="181" t="s">
        <v>174</v>
      </c>
      <c r="F127" s="193">
        <v>0.1</v>
      </c>
      <c r="G127" s="194">
        <v>504.71</v>
      </c>
      <c r="H127" s="194">
        <f t="shared" si="4"/>
        <v>50.471000000000004</v>
      </c>
    </row>
    <row r="128" spans="1:8" ht="25.5">
      <c r="B128" s="190" t="s">
        <v>1471</v>
      </c>
      <c r="C128" s="290" t="s">
        <v>1470</v>
      </c>
      <c r="D128" s="181" t="s">
        <v>125</v>
      </c>
      <c r="E128" s="181" t="s">
        <v>150</v>
      </c>
      <c r="F128" s="193">
        <v>9.6000000000000002E-2</v>
      </c>
      <c r="G128" s="194">
        <v>23.64</v>
      </c>
      <c r="H128" s="194">
        <f t="shared" si="4"/>
        <v>2.2694399999999999</v>
      </c>
    </row>
    <row r="129" spans="2:8">
      <c r="B129" s="190" t="s">
        <v>1473</v>
      </c>
      <c r="C129" s="290" t="s">
        <v>1472</v>
      </c>
      <c r="D129" s="181" t="s">
        <v>125</v>
      </c>
      <c r="E129" s="181" t="s">
        <v>180</v>
      </c>
      <c r="F129" s="193">
        <v>4.3999999999999997E-2</v>
      </c>
      <c r="G129" s="194">
        <v>4.82</v>
      </c>
      <c r="H129" s="194">
        <f t="shared" si="4"/>
        <v>0.21207999999999999</v>
      </c>
    </row>
    <row r="130" spans="2:8">
      <c r="B130" s="190" t="s">
        <v>1475</v>
      </c>
      <c r="C130" s="290" t="s">
        <v>1474</v>
      </c>
      <c r="D130" s="181" t="s">
        <v>125</v>
      </c>
      <c r="E130" s="181" t="s">
        <v>180</v>
      </c>
      <c r="F130" s="193">
        <v>4.3999999999999997E-2</v>
      </c>
      <c r="G130" s="194">
        <v>13.72</v>
      </c>
      <c r="H130" s="194">
        <f t="shared" si="4"/>
        <v>0.60367999999999999</v>
      </c>
    </row>
    <row r="131" spans="2:8" ht="25.5">
      <c r="B131" s="181" t="s">
        <v>821</v>
      </c>
      <c r="C131" s="290" t="s">
        <v>822</v>
      </c>
      <c r="D131" s="181" t="s">
        <v>819</v>
      </c>
      <c r="E131" s="181" t="s">
        <v>384</v>
      </c>
      <c r="F131" s="193">
        <v>1.78E-2</v>
      </c>
      <c r="G131" s="194">
        <v>106.13</v>
      </c>
      <c r="H131" s="194">
        <f t="shared" si="4"/>
        <v>1.889114</v>
      </c>
    </row>
    <row r="132" spans="2:8">
      <c r="B132" s="181" t="s">
        <v>823</v>
      </c>
      <c r="C132" s="290" t="s">
        <v>824</v>
      </c>
      <c r="D132" s="181" t="s">
        <v>819</v>
      </c>
      <c r="E132" s="181" t="s">
        <v>150</v>
      </c>
      <c r="F132" s="193">
        <v>0.33600000000000002</v>
      </c>
      <c r="G132" s="194">
        <v>3.22</v>
      </c>
      <c r="H132" s="194">
        <f t="shared" si="4"/>
        <v>1.0819200000000002</v>
      </c>
    </row>
    <row r="133" spans="2:8">
      <c r="B133" s="190" t="s">
        <v>2788</v>
      </c>
      <c r="C133" s="290" t="s">
        <v>3726</v>
      </c>
      <c r="D133" s="181" t="s">
        <v>125</v>
      </c>
      <c r="E133" s="181" t="s">
        <v>150</v>
      </c>
      <c r="F133" s="193">
        <v>2.1999999999999999E-2</v>
      </c>
      <c r="G133" s="194">
        <v>9.5299999999999994</v>
      </c>
      <c r="H133" s="194">
        <f t="shared" si="4"/>
        <v>0.20965999999999999</v>
      </c>
    </row>
    <row r="134" spans="2:8" ht="25.5">
      <c r="B134" s="181" t="s">
        <v>3841</v>
      </c>
      <c r="C134" s="290" t="s">
        <v>3842</v>
      </c>
      <c r="D134" s="181" t="s">
        <v>819</v>
      </c>
      <c r="E134" s="181" t="s">
        <v>150</v>
      </c>
      <c r="F134" s="193">
        <v>8.7999999999999995E-2</v>
      </c>
      <c r="G134" s="194">
        <v>12.51</v>
      </c>
      <c r="H134" s="194">
        <f t="shared" si="4"/>
        <v>1.1008799999999999</v>
      </c>
    </row>
    <row r="135" spans="2:8">
      <c r="B135" s="190" t="s">
        <v>1476</v>
      </c>
      <c r="C135" s="290" t="s">
        <v>1477</v>
      </c>
      <c r="D135" s="181" t="s">
        <v>125</v>
      </c>
      <c r="E135" s="181" t="s">
        <v>150</v>
      </c>
      <c r="F135" s="193">
        <v>3</v>
      </c>
      <c r="G135" s="194">
        <v>1.35</v>
      </c>
      <c r="H135" s="194">
        <f t="shared" si="4"/>
        <v>4.0500000000000007</v>
      </c>
    </row>
    <row r="136" spans="2:8" ht="25.5">
      <c r="B136" s="181" t="s">
        <v>827</v>
      </c>
      <c r="C136" s="290" t="s">
        <v>828</v>
      </c>
      <c r="D136" s="181" t="s">
        <v>819</v>
      </c>
      <c r="E136" s="181" t="s">
        <v>150</v>
      </c>
      <c r="F136" s="193">
        <v>2.1999999999999999E-2</v>
      </c>
      <c r="G136" s="194">
        <v>65.040000000000006</v>
      </c>
      <c r="H136" s="194">
        <f t="shared" si="4"/>
        <v>1.4308800000000002</v>
      </c>
    </row>
    <row r="137" spans="2:8">
      <c r="B137" s="190" t="s">
        <v>2129</v>
      </c>
      <c r="C137" s="290" t="s">
        <v>2130</v>
      </c>
      <c r="D137" s="181" t="s">
        <v>125</v>
      </c>
      <c r="E137" s="181" t="s">
        <v>180</v>
      </c>
      <c r="F137" s="193">
        <v>3.944</v>
      </c>
      <c r="G137" s="194">
        <v>7.6</v>
      </c>
      <c r="H137" s="194">
        <f t="shared" si="4"/>
        <v>29.974399999999999</v>
      </c>
    </row>
    <row r="138" spans="2:8">
      <c r="B138" s="190" t="s">
        <v>842</v>
      </c>
      <c r="C138" s="290" t="s">
        <v>843</v>
      </c>
      <c r="D138" s="181" t="s">
        <v>125</v>
      </c>
      <c r="E138" s="181" t="s">
        <v>217</v>
      </c>
      <c r="F138" s="193">
        <v>0.39</v>
      </c>
      <c r="G138" s="194">
        <v>20</v>
      </c>
      <c r="H138" s="194">
        <f t="shared" si="4"/>
        <v>7.8000000000000007</v>
      </c>
    </row>
    <row r="139" spans="2:8" ht="25.5">
      <c r="B139" s="190" t="s">
        <v>3727</v>
      </c>
      <c r="C139" s="290" t="s">
        <v>3728</v>
      </c>
      <c r="D139" s="181" t="s">
        <v>125</v>
      </c>
      <c r="E139" s="181" t="s">
        <v>180</v>
      </c>
      <c r="F139" s="193">
        <v>2.4750000000000001</v>
      </c>
      <c r="G139" s="194">
        <v>3.43</v>
      </c>
      <c r="H139" s="194">
        <f t="shared" si="4"/>
        <v>8.4892500000000002</v>
      </c>
    </row>
    <row r="140" spans="2:8" ht="25.5">
      <c r="B140" s="190" t="s">
        <v>3729</v>
      </c>
      <c r="C140" s="290" t="s">
        <v>3730</v>
      </c>
      <c r="D140" s="181" t="s">
        <v>125</v>
      </c>
      <c r="E140" s="181" t="s">
        <v>145</v>
      </c>
      <c r="F140" s="193">
        <v>0.73199999999999998</v>
      </c>
      <c r="G140" s="194">
        <v>27.84</v>
      </c>
      <c r="H140" s="194">
        <f t="shared" si="4"/>
        <v>20.378879999999999</v>
      </c>
    </row>
    <row r="141" spans="2:8">
      <c r="B141" s="190" t="s">
        <v>1479</v>
      </c>
      <c r="C141" s="290" t="s">
        <v>1478</v>
      </c>
      <c r="D141" s="181" t="s">
        <v>125</v>
      </c>
      <c r="E141" s="181" t="s">
        <v>145</v>
      </c>
      <c r="F141" s="193">
        <v>0.33600000000000002</v>
      </c>
      <c r="G141" s="194">
        <v>25.77</v>
      </c>
      <c r="H141" s="194">
        <f t="shared" si="4"/>
        <v>8.6587200000000006</v>
      </c>
    </row>
    <row r="142" spans="2:8">
      <c r="B142" s="190" t="s">
        <v>859</v>
      </c>
      <c r="C142" s="290" t="s">
        <v>860</v>
      </c>
      <c r="D142" s="181" t="s">
        <v>125</v>
      </c>
      <c r="E142" s="181" t="s">
        <v>113</v>
      </c>
      <c r="F142" s="193">
        <v>1.23</v>
      </c>
      <c r="G142" s="194">
        <v>32.22</v>
      </c>
      <c r="H142" s="194">
        <f t="shared" si="4"/>
        <v>39.630600000000001</v>
      </c>
    </row>
    <row r="143" spans="2:8">
      <c r="B143" s="190" t="s">
        <v>3731</v>
      </c>
      <c r="C143" s="290" t="s">
        <v>1480</v>
      </c>
      <c r="D143" s="181" t="s">
        <v>125</v>
      </c>
      <c r="E143" s="181" t="s">
        <v>1328</v>
      </c>
      <c r="F143" s="193">
        <v>2.1999999999999999E-2</v>
      </c>
      <c r="G143" s="194">
        <v>22.08</v>
      </c>
      <c r="H143" s="194">
        <f t="shared" si="4"/>
        <v>0.48575999999999991</v>
      </c>
    </row>
    <row r="144" spans="2:8">
      <c r="B144" s="181" t="s">
        <v>829</v>
      </c>
      <c r="C144" s="290" t="s">
        <v>830</v>
      </c>
      <c r="D144" s="181" t="s">
        <v>819</v>
      </c>
      <c r="E144" s="181" t="s">
        <v>145</v>
      </c>
      <c r="F144" s="193">
        <v>0.24</v>
      </c>
      <c r="G144" s="194">
        <v>143.38</v>
      </c>
      <c r="H144" s="194">
        <f t="shared" si="4"/>
        <v>34.411200000000001</v>
      </c>
    </row>
    <row r="145" spans="1:8" ht="12.75" customHeight="1">
      <c r="B145" s="291"/>
      <c r="C145" s="291"/>
      <c r="D145" s="291"/>
      <c r="E145" s="291"/>
      <c r="F145" s="409" t="s">
        <v>831</v>
      </c>
      <c r="G145" s="409"/>
      <c r="H145" s="101">
        <f>SUM(H125:H144)</f>
        <v>291.37702400000006</v>
      </c>
    </row>
    <row r="146" spans="1:8">
      <c r="B146" s="407" t="s">
        <v>811</v>
      </c>
      <c r="C146" s="407"/>
      <c r="D146" s="102" t="s">
        <v>806</v>
      </c>
      <c r="E146" s="102" t="s">
        <v>807</v>
      </c>
      <c r="F146" s="102" t="s">
        <v>808</v>
      </c>
      <c r="G146" s="102" t="s">
        <v>809</v>
      </c>
      <c r="H146" s="102" t="s">
        <v>810</v>
      </c>
    </row>
    <row r="147" spans="1:8">
      <c r="B147" s="116">
        <v>88239</v>
      </c>
      <c r="C147" s="117" t="s">
        <v>844</v>
      </c>
      <c r="D147" s="116" t="s">
        <v>125</v>
      </c>
      <c r="E147" s="116" t="s">
        <v>127</v>
      </c>
      <c r="F147" s="118">
        <v>0.51</v>
      </c>
      <c r="G147" s="119">
        <v>24.12</v>
      </c>
      <c r="H147" s="119">
        <f>F147*G147</f>
        <v>12.301200000000001</v>
      </c>
    </row>
    <row r="148" spans="1:8">
      <c r="B148" s="116">
        <v>10301</v>
      </c>
      <c r="C148" s="117" t="s">
        <v>1448</v>
      </c>
      <c r="D148" s="116" t="s">
        <v>125</v>
      </c>
      <c r="E148" s="116" t="s">
        <v>127</v>
      </c>
      <c r="F148" s="118">
        <v>0.26</v>
      </c>
      <c r="G148" s="119">
        <v>25.9</v>
      </c>
      <c r="H148" s="119">
        <f t="shared" ref="H148:H156" si="5">F148*G148</f>
        <v>6.734</v>
      </c>
    </row>
    <row r="149" spans="1:8">
      <c r="B149" s="116">
        <v>88247</v>
      </c>
      <c r="C149" s="117" t="s">
        <v>835</v>
      </c>
      <c r="D149" s="116" t="s">
        <v>125</v>
      </c>
      <c r="E149" s="116" t="s">
        <v>127</v>
      </c>
      <c r="F149" s="118">
        <v>0.13</v>
      </c>
      <c r="G149" s="119">
        <v>24.65</v>
      </c>
      <c r="H149" s="119">
        <f t="shared" si="5"/>
        <v>3.2044999999999999</v>
      </c>
    </row>
    <row r="150" spans="1:8">
      <c r="B150" s="116">
        <v>88262</v>
      </c>
      <c r="C150" s="117" t="s">
        <v>845</v>
      </c>
      <c r="D150" s="116" t="s">
        <v>125</v>
      </c>
      <c r="E150" s="116" t="s">
        <v>127</v>
      </c>
      <c r="F150" s="118">
        <v>0.51</v>
      </c>
      <c r="G150" s="119">
        <v>30.71</v>
      </c>
      <c r="H150" s="119">
        <f t="shared" si="5"/>
        <v>15.662100000000001</v>
      </c>
    </row>
    <row r="151" spans="1:8">
      <c r="B151" s="116">
        <v>90775</v>
      </c>
      <c r="C151" s="117" t="s">
        <v>1450</v>
      </c>
      <c r="D151" s="116" t="s">
        <v>125</v>
      </c>
      <c r="E151" s="116" t="s">
        <v>127</v>
      </c>
      <c r="F151" s="118">
        <v>7.0000000000000007E-2</v>
      </c>
      <c r="G151" s="119">
        <v>18.22</v>
      </c>
      <c r="H151" s="119">
        <f t="shared" si="5"/>
        <v>1.2754000000000001</v>
      </c>
    </row>
    <row r="152" spans="1:8">
      <c r="B152" s="116">
        <v>88264</v>
      </c>
      <c r="C152" s="117" t="s">
        <v>836</v>
      </c>
      <c r="D152" s="116" t="s">
        <v>125</v>
      </c>
      <c r="E152" s="116" t="s">
        <v>127</v>
      </c>
      <c r="F152" s="118">
        <v>0.13</v>
      </c>
      <c r="G152" s="119">
        <v>31.49</v>
      </c>
      <c r="H152" s="119">
        <f t="shared" si="5"/>
        <v>4.0937000000000001</v>
      </c>
    </row>
    <row r="153" spans="1:8">
      <c r="B153" s="116">
        <v>90777</v>
      </c>
      <c r="C153" s="117" t="s">
        <v>1449</v>
      </c>
      <c r="D153" s="116" t="s">
        <v>125</v>
      </c>
      <c r="E153" s="116" t="s">
        <v>127</v>
      </c>
      <c r="F153" s="118">
        <v>0.04</v>
      </c>
      <c r="G153" s="119">
        <v>118.7</v>
      </c>
      <c r="H153" s="119">
        <f t="shared" si="5"/>
        <v>4.7480000000000002</v>
      </c>
    </row>
    <row r="154" spans="1:8">
      <c r="B154" s="116">
        <v>88309</v>
      </c>
      <c r="C154" s="117" t="s">
        <v>874</v>
      </c>
      <c r="D154" s="116" t="s">
        <v>125</v>
      </c>
      <c r="E154" s="116" t="s">
        <v>127</v>
      </c>
      <c r="F154" s="118">
        <v>1.05</v>
      </c>
      <c r="G154" s="119">
        <v>31.1</v>
      </c>
      <c r="H154" s="119">
        <f t="shared" si="5"/>
        <v>32.655000000000001</v>
      </c>
    </row>
    <row r="155" spans="1:8">
      <c r="B155" s="116">
        <v>88310</v>
      </c>
      <c r="C155" s="117" t="s">
        <v>906</v>
      </c>
      <c r="D155" s="116" t="s">
        <v>125</v>
      </c>
      <c r="E155" s="116" t="s">
        <v>127</v>
      </c>
      <c r="F155" s="118">
        <v>0.52</v>
      </c>
      <c r="G155" s="119">
        <v>32.58</v>
      </c>
      <c r="H155" s="119">
        <f t="shared" si="5"/>
        <v>16.941600000000001</v>
      </c>
    </row>
    <row r="156" spans="1:8">
      <c r="B156" s="116">
        <v>88316</v>
      </c>
      <c r="C156" s="117" t="s">
        <v>853</v>
      </c>
      <c r="D156" s="116" t="s">
        <v>125</v>
      </c>
      <c r="E156" s="116" t="s">
        <v>127</v>
      </c>
      <c r="F156" s="118">
        <v>2.25</v>
      </c>
      <c r="G156" s="119">
        <v>23.4</v>
      </c>
      <c r="H156" s="119">
        <f t="shared" si="5"/>
        <v>52.65</v>
      </c>
    </row>
    <row r="157" spans="1:8">
      <c r="B157" s="103"/>
      <c r="C157" s="103"/>
      <c r="D157" s="103"/>
      <c r="E157" s="103"/>
      <c r="F157" s="408" t="s">
        <v>812</v>
      </c>
      <c r="G157" s="408"/>
      <c r="H157" s="120">
        <f>SUM(H147:H156)</f>
        <v>150.2655</v>
      </c>
    </row>
    <row r="158" spans="1:8">
      <c r="B158" s="103"/>
      <c r="C158" s="103"/>
      <c r="D158" s="103"/>
      <c r="E158" s="103"/>
      <c r="F158" s="409" t="s">
        <v>585</v>
      </c>
      <c r="G158" s="409"/>
      <c r="H158" s="101">
        <f>H123+H145+H157</f>
        <v>444.16460400000005</v>
      </c>
    </row>
    <row r="160" spans="1:8" ht="27" customHeight="1">
      <c r="A160" s="179" t="str">
        <f>ORÇAMENTO!A45</f>
        <v>2.2.2.1</v>
      </c>
      <c r="B160" s="179" t="str">
        <f>ORÇAMENTO!B45</f>
        <v>CCU 005</v>
      </c>
      <c r="C160" s="404" t="str">
        <f>ORÇAMENTO!C45</f>
        <v>REMOÇÃO DE ENTULHO DE OBRA COM CAÇAMBA METÁLICA - MATERIAL VOLUMOSO E MISTURADO POR ALVENARIA, TERRA, MADEIRA, PAPEL, PLÁSTICO E METAL REF. 05.07.050/SP OBRAS</v>
      </c>
      <c r="D160" s="405"/>
      <c r="E160" s="405"/>
      <c r="F160" s="405"/>
      <c r="G160" s="406"/>
      <c r="H160" s="121" t="s">
        <v>174</v>
      </c>
    </row>
    <row r="161" spans="1:8">
      <c r="B161" s="407" t="s">
        <v>811</v>
      </c>
      <c r="C161" s="407"/>
      <c r="D161" s="102" t="s">
        <v>806</v>
      </c>
      <c r="E161" s="102" t="s">
        <v>807</v>
      </c>
      <c r="F161" s="102" t="s">
        <v>808</v>
      </c>
      <c r="G161" s="102" t="s">
        <v>809</v>
      </c>
      <c r="H161" s="102" t="s">
        <v>810</v>
      </c>
    </row>
    <row r="162" spans="1:8">
      <c r="B162" s="116">
        <v>88316</v>
      </c>
      <c r="C162" s="117" t="s">
        <v>853</v>
      </c>
      <c r="D162" s="116" t="s">
        <v>125</v>
      </c>
      <c r="E162" s="116" t="s">
        <v>127</v>
      </c>
      <c r="F162" s="118">
        <v>0.6</v>
      </c>
      <c r="G162" s="119">
        <v>23.4</v>
      </c>
      <c r="H162" s="119">
        <f>F162*G162</f>
        <v>14.04</v>
      </c>
    </row>
    <row r="163" spans="1:8" ht="12.75" customHeight="1">
      <c r="B163" s="103"/>
      <c r="C163" s="103"/>
      <c r="D163" s="103"/>
      <c r="E163" s="103"/>
      <c r="F163" s="408" t="s">
        <v>812</v>
      </c>
      <c r="G163" s="408"/>
      <c r="H163" s="120">
        <f>H162</f>
        <v>14.04</v>
      </c>
    </row>
    <row r="164" spans="1:8">
      <c r="B164" s="407" t="s">
        <v>813</v>
      </c>
      <c r="C164" s="407"/>
      <c r="D164" s="102" t="s">
        <v>806</v>
      </c>
      <c r="E164" s="102" t="s">
        <v>807</v>
      </c>
      <c r="F164" s="102" t="s">
        <v>808</v>
      </c>
      <c r="G164" s="102" t="s">
        <v>809</v>
      </c>
      <c r="H164" s="102" t="s">
        <v>810</v>
      </c>
    </row>
    <row r="165" spans="1:8" ht="25.5">
      <c r="B165" s="116" t="s">
        <v>855</v>
      </c>
      <c r="C165" s="117" t="s">
        <v>856</v>
      </c>
      <c r="D165" s="116" t="s">
        <v>819</v>
      </c>
      <c r="E165" s="116" t="s">
        <v>174</v>
      </c>
      <c r="F165" s="118">
        <v>1</v>
      </c>
      <c r="G165" s="119">
        <v>109.3</v>
      </c>
      <c r="H165" s="119">
        <v>107</v>
      </c>
    </row>
    <row r="166" spans="1:8">
      <c r="B166" s="103"/>
      <c r="C166" s="103"/>
      <c r="D166" s="103"/>
      <c r="E166" s="103"/>
      <c r="F166" s="408" t="s">
        <v>814</v>
      </c>
      <c r="G166" s="408"/>
      <c r="H166" s="120">
        <f>H165</f>
        <v>107</v>
      </c>
    </row>
    <row r="167" spans="1:8">
      <c r="B167" s="103"/>
      <c r="C167" s="103"/>
      <c r="D167" s="103"/>
      <c r="E167" s="103"/>
      <c r="F167" s="409" t="s">
        <v>585</v>
      </c>
      <c r="G167" s="409"/>
      <c r="H167" s="101">
        <f>H163+H166</f>
        <v>121.03999999999999</v>
      </c>
    </row>
    <row r="168" spans="1:8">
      <c r="B168" s="103"/>
      <c r="C168" s="103"/>
      <c r="D168" s="103"/>
      <c r="E168" s="103"/>
      <c r="F168" s="418"/>
      <c r="G168" s="418"/>
      <c r="H168" s="418"/>
    </row>
    <row r="169" spans="1:8" ht="27" customHeight="1">
      <c r="A169" s="179" t="str">
        <f>ORÇAMENTO!A55</f>
        <v>2.4.1.2</v>
      </c>
      <c r="B169" s="179" t="str">
        <f>ORÇAMENTO!B55</f>
        <v>CCU 006</v>
      </c>
      <c r="C169" s="404" t="str">
        <f>ORÇAMENTO!C55</f>
        <v>CORTE, RECORTE E REMOÇÃO DE ÁRVORE INCLUSIVE AS RAÍZES - DIÂMETRO (DAP)&gt;15CM&lt;30CM REF. 34.13.021/SP OBRAS</v>
      </c>
      <c r="D169" s="405"/>
      <c r="E169" s="405"/>
      <c r="F169" s="405"/>
      <c r="G169" s="406"/>
      <c r="H169" s="121" t="s">
        <v>150</v>
      </c>
    </row>
    <row r="170" spans="1:8">
      <c r="B170" s="407" t="s">
        <v>815</v>
      </c>
      <c r="C170" s="407"/>
      <c r="D170" s="102" t="s">
        <v>806</v>
      </c>
      <c r="E170" s="102" t="s">
        <v>807</v>
      </c>
      <c r="F170" s="102" t="s">
        <v>808</v>
      </c>
      <c r="G170" s="102" t="s">
        <v>809</v>
      </c>
      <c r="H170" s="102" t="s">
        <v>810</v>
      </c>
    </row>
    <row r="171" spans="1:8">
      <c r="B171" s="181" t="s">
        <v>3843</v>
      </c>
      <c r="C171" s="290" t="s">
        <v>3844</v>
      </c>
      <c r="D171" s="181" t="s">
        <v>819</v>
      </c>
      <c r="E171" s="181" t="s">
        <v>127</v>
      </c>
      <c r="F171" s="193">
        <v>4</v>
      </c>
      <c r="G171" s="194">
        <v>3.85</v>
      </c>
      <c r="H171" s="194">
        <f>F171*G171</f>
        <v>15.4</v>
      </c>
    </row>
    <row r="172" spans="1:8" ht="38.25">
      <c r="B172" s="190" t="s">
        <v>2688</v>
      </c>
      <c r="C172" s="290" t="s">
        <v>2689</v>
      </c>
      <c r="D172" s="181" t="s">
        <v>125</v>
      </c>
      <c r="E172" s="181" t="s">
        <v>2127</v>
      </c>
      <c r="F172" s="193">
        <v>1</v>
      </c>
      <c r="G172" s="194">
        <v>138.31</v>
      </c>
      <c r="H172" s="194">
        <f>F172*G172</f>
        <v>138.31</v>
      </c>
    </row>
    <row r="173" spans="1:8" ht="12.75" customHeight="1">
      <c r="B173" s="291"/>
      <c r="C173" s="291"/>
      <c r="D173" s="291"/>
      <c r="E173" s="291"/>
      <c r="F173" s="409" t="s">
        <v>816</v>
      </c>
      <c r="G173" s="409"/>
      <c r="H173" s="101">
        <f>SUM(H171:H172)</f>
        <v>153.71</v>
      </c>
    </row>
    <row r="174" spans="1:8">
      <c r="B174" s="407" t="s">
        <v>820</v>
      </c>
      <c r="C174" s="407"/>
      <c r="D174" s="102" t="s">
        <v>806</v>
      </c>
      <c r="E174" s="102" t="s">
        <v>807</v>
      </c>
      <c r="F174" s="102" t="s">
        <v>808</v>
      </c>
      <c r="G174" s="102" t="s">
        <v>809</v>
      </c>
      <c r="H174" s="102" t="s">
        <v>810</v>
      </c>
    </row>
    <row r="175" spans="1:8" ht="12.75" customHeight="1">
      <c r="B175" s="116" t="s">
        <v>863</v>
      </c>
      <c r="C175" s="117" t="s">
        <v>864</v>
      </c>
      <c r="D175" s="116" t="s">
        <v>819</v>
      </c>
      <c r="E175" s="116" t="s">
        <v>127</v>
      </c>
      <c r="F175" s="118">
        <v>2</v>
      </c>
      <c r="G175" s="119">
        <v>192.94</v>
      </c>
      <c r="H175" s="119">
        <f>F175*G175</f>
        <v>385.88</v>
      </c>
    </row>
    <row r="176" spans="1:8" ht="12.75" customHeight="1">
      <c r="B176" s="103"/>
      <c r="C176" s="103"/>
      <c r="D176" s="103"/>
      <c r="E176" s="103"/>
      <c r="F176" s="408" t="s">
        <v>831</v>
      </c>
      <c r="G176" s="408"/>
      <c r="H176" s="120">
        <f>H175</f>
        <v>385.88</v>
      </c>
    </row>
    <row r="177" spans="1:8" ht="12.75" customHeight="1">
      <c r="B177" s="407" t="s">
        <v>811</v>
      </c>
      <c r="C177" s="407"/>
      <c r="D177" s="102" t="s">
        <v>806</v>
      </c>
      <c r="E177" s="102" t="s">
        <v>807</v>
      </c>
      <c r="F177" s="102" t="s">
        <v>808</v>
      </c>
      <c r="G177" s="102" t="s">
        <v>809</v>
      </c>
      <c r="H177" s="102" t="s">
        <v>810</v>
      </c>
    </row>
    <row r="178" spans="1:8" ht="12.75" customHeight="1">
      <c r="B178" s="116">
        <v>88241</v>
      </c>
      <c r="C178" s="117" t="s">
        <v>1451</v>
      </c>
      <c r="D178" s="116" t="s">
        <v>125</v>
      </c>
      <c r="E178" s="116" t="s">
        <v>127</v>
      </c>
      <c r="F178" s="118">
        <v>2</v>
      </c>
      <c r="G178" s="119">
        <v>24.15</v>
      </c>
      <c r="H178" s="119">
        <f>F178*G178</f>
        <v>48.3</v>
      </c>
    </row>
    <row r="179" spans="1:8" ht="12.75" customHeight="1">
      <c r="B179" s="116">
        <v>88297</v>
      </c>
      <c r="C179" s="117" t="s">
        <v>1452</v>
      </c>
      <c r="D179" s="116" t="s">
        <v>125</v>
      </c>
      <c r="E179" s="116" t="s">
        <v>127</v>
      </c>
      <c r="F179" s="118">
        <v>4</v>
      </c>
      <c r="G179" s="119">
        <v>25.78</v>
      </c>
      <c r="H179" s="119">
        <f>F179*G179</f>
        <v>103.12</v>
      </c>
    </row>
    <row r="180" spans="1:8" ht="12.75" customHeight="1">
      <c r="B180" s="103"/>
      <c r="C180" s="103"/>
      <c r="D180" s="103"/>
      <c r="E180" s="103"/>
      <c r="F180" s="408" t="s">
        <v>812</v>
      </c>
      <c r="G180" s="408"/>
      <c r="H180" s="120">
        <f>H178+H179</f>
        <v>151.42000000000002</v>
      </c>
    </row>
    <row r="181" spans="1:8" ht="12.75" customHeight="1">
      <c r="B181" s="103"/>
      <c r="C181" s="103"/>
      <c r="D181" s="103"/>
      <c r="E181" s="103"/>
      <c r="F181" s="409" t="s">
        <v>585</v>
      </c>
      <c r="G181" s="409"/>
      <c r="H181" s="101">
        <f>H173+H176+H180</f>
        <v>691.01</v>
      </c>
    </row>
    <row r="182" spans="1:8" ht="12.75" customHeight="1">
      <c r="B182" s="103"/>
      <c r="C182" s="103"/>
      <c r="D182" s="103"/>
      <c r="E182" s="103"/>
      <c r="F182" s="418"/>
      <c r="G182" s="418"/>
      <c r="H182" s="418"/>
    </row>
    <row r="183" spans="1:8" ht="27" customHeight="1">
      <c r="A183" s="179" t="str">
        <f>ORÇAMENTO!A56</f>
        <v>2.4.1.3</v>
      </c>
      <c r="B183" s="179" t="str">
        <f>ORÇAMENTO!B56</f>
        <v>CCU 007</v>
      </c>
      <c r="C183" s="404" t="str">
        <f>ORÇAMENTO!C56</f>
        <v>CORTE, RECORTE E REMOÇÃO DE ÁRVORE INCLUSIVE AS RAÍZES - DIÂMETRO (DAP)&gt;30CM&lt;45CM REF. 34.13.031/SP OBRAS</v>
      </c>
      <c r="D183" s="405"/>
      <c r="E183" s="405"/>
      <c r="F183" s="405"/>
      <c r="G183" s="406"/>
      <c r="H183" s="121" t="s">
        <v>150</v>
      </c>
    </row>
    <row r="184" spans="1:8" ht="12.75" customHeight="1">
      <c r="B184" s="407" t="s">
        <v>815</v>
      </c>
      <c r="C184" s="407"/>
      <c r="D184" s="102" t="s">
        <v>806</v>
      </c>
      <c r="E184" s="102" t="s">
        <v>807</v>
      </c>
      <c r="F184" s="102" t="s">
        <v>808</v>
      </c>
      <c r="G184" s="102" t="s">
        <v>809</v>
      </c>
      <c r="H184" s="102" t="s">
        <v>810</v>
      </c>
    </row>
    <row r="185" spans="1:8">
      <c r="B185" s="181" t="s">
        <v>3843</v>
      </c>
      <c r="C185" s="290" t="s">
        <v>3844</v>
      </c>
      <c r="D185" s="181" t="s">
        <v>819</v>
      </c>
      <c r="E185" s="181" t="s">
        <v>127</v>
      </c>
      <c r="F185" s="193">
        <v>6</v>
      </c>
      <c r="G185" s="194">
        <v>3.85</v>
      </c>
      <c r="H185" s="194">
        <f>F185*G185</f>
        <v>23.1</v>
      </c>
    </row>
    <row r="186" spans="1:8" ht="38.25">
      <c r="B186" s="190" t="s">
        <v>2688</v>
      </c>
      <c r="C186" s="290" t="s">
        <v>2689</v>
      </c>
      <c r="D186" s="181" t="s">
        <v>125</v>
      </c>
      <c r="E186" s="181" t="s">
        <v>2127</v>
      </c>
      <c r="F186" s="193">
        <v>2</v>
      </c>
      <c r="G186" s="194">
        <v>138.31</v>
      </c>
      <c r="H186" s="194">
        <f>F186*G186</f>
        <v>276.62</v>
      </c>
    </row>
    <row r="187" spans="1:8" ht="12.75" customHeight="1">
      <c r="B187" s="291"/>
      <c r="C187" s="291"/>
      <c r="D187" s="291"/>
      <c r="E187" s="291"/>
      <c r="F187" s="409" t="s">
        <v>816</v>
      </c>
      <c r="G187" s="409"/>
      <c r="H187" s="101">
        <f>H185+H186</f>
        <v>299.72000000000003</v>
      </c>
    </row>
    <row r="188" spans="1:8">
      <c r="B188" s="407" t="s">
        <v>820</v>
      </c>
      <c r="C188" s="407"/>
      <c r="D188" s="102" t="s">
        <v>806</v>
      </c>
      <c r="E188" s="102" t="s">
        <v>807</v>
      </c>
      <c r="F188" s="102" t="s">
        <v>808</v>
      </c>
      <c r="G188" s="102" t="s">
        <v>809</v>
      </c>
      <c r="H188" s="102" t="s">
        <v>810</v>
      </c>
    </row>
    <row r="189" spans="1:8" ht="12.75" customHeight="1">
      <c r="B189" s="116" t="s">
        <v>865</v>
      </c>
      <c r="C189" s="117" t="s">
        <v>866</v>
      </c>
      <c r="D189" s="116" t="s">
        <v>819</v>
      </c>
      <c r="E189" s="116" t="s">
        <v>127</v>
      </c>
      <c r="F189" s="118">
        <v>6</v>
      </c>
      <c r="G189" s="119">
        <v>260.82</v>
      </c>
      <c r="H189" s="119">
        <f>F189*G189</f>
        <v>1564.92</v>
      </c>
    </row>
    <row r="190" spans="1:8" ht="12.75" customHeight="1">
      <c r="B190" s="103"/>
      <c r="C190" s="103"/>
      <c r="D190" s="103"/>
      <c r="E190" s="103"/>
      <c r="F190" s="408" t="s">
        <v>831</v>
      </c>
      <c r="G190" s="408"/>
      <c r="H190" s="120">
        <f>H189</f>
        <v>1564.92</v>
      </c>
    </row>
    <row r="191" spans="1:8" ht="12.75" customHeight="1">
      <c r="B191" s="407" t="s">
        <v>811</v>
      </c>
      <c r="C191" s="407"/>
      <c r="D191" s="102" t="s">
        <v>806</v>
      </c>
      <c r="E191" s="102" t="s">
        <v>807</v>
      </c>
      <c r="F191" s="102" t="s">
        <v>808</v>
      </c>
      <c r="G191" s="102" t="s">
        <v>809</v>
      </c>
      <c r="H191" s="102" t="s">
        <v>810</v>
      </c>
    </row>
    <row r="192" spans="1:8" ht="12.75" customHeight="1">
      <c r="B192" s="116">
        <v>88241</v>
      </c>
      <c r="C192" s="117" t="s">
        <v>1451</v>
      </c>
      <c r="D192" s="116" t="s">
        <v>125</v>
      </c>
      <c r="E192" s="116" t="s">
        <v>127</v>
      </c>
      <c r="F192" s="118">
        <v>6</v>
      </c>
      <c r="G192" s="119">
        <v>24.15</v>
      </c>
      <c r="H192" s="119">
        <f>F192*G192</f>
        <v>144.89999999999998</v>
      </c>
    </row>
    <row r="193" spans="1:8" ht="12.75" customHeight="1">
      <c r="B193" s="116">
        <v>88297</v>
      </c>
      <c r="C193" s="117" t="s">
        <v>1452</v>
      </c>
      <c r="D193" s="116" t="s">
        <v>125</v>
      </c>
      <c r="E193" s="116" t="s">
        <v>127</v>
      </c>
      <c r="F193" s="118">
        <v>6</v>
      </c>
      <c r="G193" s="119">
        <v>25.78</v>
      </c>
      <c r="H193" s="119">
        <f>F193*G193</f>
        <v>154.68</v>
      </c>
    </row>
    <row r="194" spans="1:8" ht="12.75" customHeight="1">
      <c r="B194" s="103"/>
      <c r="C194" s="103"/>
      <c r="D194" s="103"/>
      <c r="E194" s="103"/>
      <c r="F194" s="408" t="s">
        <v>812</v>
      </c>
      <c r="G194" s="408"/>
      <c r="H194" s="120">
        <f>H192+H193</f>
        <v>299.58</v>
      </c>
    </row>
    <row r="195" spans="1:8" ht="12.75" customHeight="1">
      <c r="B195" s="103"/>
      <c r="C195" s="103"/>
      <c r="D195" s="103"/>
      <c r="E195" s="103"/>
      <c r="F195" s="409" t="s">
        <v>585</v>
      </c>
      <c r="G195" s="409"/>
      <c r="H195" s="101">
        <f>H187+H190+H194</f>
        <v>2164.2200000000003</v>
      </c>
    </row>
    <row r="196" spans="1:8" ht="12.75" customHeight="1">
      <c r="B196" s="103"/>
      <c r="C196" s="103"/>
      <c r="D196" s="103"/>
      <c r="E196" s="103"/>
      <c r="F196" s="418"/>
      <c r="G196" s="418"/>
      <c r="H196" s="418"/>
    </row>
    <row r="197" spans="1:8" ht="27" customHeight="1">
      <c r="A197" s="179" t="str">
        <f>ORÇAMENTO!A57</f>
        <v>2.4.1.4</v>
      </c>
      <c r="B197" s="179" t="str">
        <f>ORÇAMENTO!B57</f>
        <v>CCU 008</v>
      </c>
      <c r="C197" s="404" t="str">
        <f>ORÇAMENTO!C57</f>
        <v>CORTE, RECORTE E REMOÇÃO DE ÁRVORE INCLUSIVE AS RAÍZES - DIÂMETRO (DAP)&gt;45CM&lt;60CM REF. 34.13.041/SP OBRAS</v>
      </c>
      <c r="D197" s="405"/>
      <c r="E197" s="405"/>
      <c r="F197" s="405"/>
      <c r="G197" s="406"/>
      <c r="H197" s="121" t="s">
        <v>150</v>
      </c>
    </row>
    <row r="198" spans="1:8" ht="12.75" customHeight="1">
      <c r="B198" s="407" t="s">
        <v>815</v>
      </c>
      <c r="C198" s="407"/>
      <c r="D198" s="102" t="s">
        <v>806</v>
      </c>
      <c r="E198" s="102" t="s">
        <v>807</v>
      </c>
      <c r="F198" s="102" t="s">
        <v>808</v>
      </c>
      <c r="G198" s="102" t="s">
        <v>809</v>
      </c>
      <c r="H198" s="102" t="s">
        <v>810</v>
      </c>
    </row>
    <row r="199" spans="1:8">
      <c r="B199" s="181" t="s">
        <v>3843</v>
      </c>
      <c r="C199" s="290" t="s">
        <v>3844</v>
      </c>
      <c r="D199" s="181" t="s">
        <v>819</v>
      </c>
      <c r="E199" s="181" t="s">
        <v>127</v>
      </c>
      <c r="F199" s="193">
        <v>8</v>
      </c>
      <c r="G199" s="194">
        <v>3.85</v>
      </c>
      <c r="H199" s="194">
        <f>F199*G199</f>
        <v>30.8</v>
      </c>
    </row>
    <row r="200" spans="1:8" ht="38.25">
      <c r="B200" s="190" t="s">
        <v>2688</v>
      </c>
      <c r="C200" s="290" t="s">
        <v>2689</v>
      </c>
      <c r="D200" s="181" t="s">
        <v>125</v>
      </c>
      <c r="E200" s="181" t="s">
        <v>2127</v>
      </c>
      <c r="F200" s="193">
        <v>3</v>
      </c>
      <c r="G200" s="194">
        <v>138.31</v>
      </c>
      <c r="H200" s="194">
        <f>F200*G200</f>
        <v>414.93</v>
      </c>
    </row>
    <row r="201" spans="1:8" ht="12.75" customHeight="1">
      <c r="B201" s="291"/>
      <c r="C201" s="291"/>
      <c r="D201" s="291"/>
      <c r="E201" s="291"/>
      <c r="F201" s="409" t="s">
        <v>816</v>
      </c>
      <c r="G201" s="409"/>
      <c r="H201" s="101">
        <f>H199+H200</f>
        <v>445.73</v>
      </c>
    </row>
    <row r="202" spans="1:8" ht="12.75" customHeight="1">
      <c r="B202" s="407" t="s">
        <v>820</v>
      </c>
      <c r="C202" s="407"/>
      <c r="D202" s="102" t="s">
        <v>806</v>
      </c>
      <c r="E202" s="102" t="s">
        <v>807</v>
      </c>
      <c r="F202" s="102" t="s">
        <v>808</v>
      </c>
      <c r="G202" s="102" t="s">
        <v>809</v>
      </c>
      <c r="H202" s="102" t="s">
        <v>810</v>
      </c>
    </row>
    <row r="203" spans="1:8" ht="12.75" customHeight="1">
      <c r="B203" s="116" t="s">
        <v>867</v>
      </c>
      <c r="C203" s="117" t="s">
        <v>868</v>
      </c>
      <c r="D203" s="116" t="s">
        <v>819</v>
      </c>
      <c r="E203" s="116" t="s">
        <v>127</v>
      </c>
      <c r="F203" s="118">
        <v>8</v>
      </c>
      <c r="G203" s="119">
        <v>312.26</v>
      </c>
      <c r="H203" s="119">
        <f>F203*G203</f>
        <v>2498.08</v>
      </c>
    </row>
    <row r="204" spans="1:8">
      <c r="B204" s="103"/>
      <c r="C204" s="103"/>
      <c r="D204" s="103"/>
      <c r="E204" s="103"/>
      <c r="F204" s="408" t="s">
        <v>831</v>
      </c>
      <c r="G204" s="408"/>
      <c r="H204" s="120">
        <f>H203</f>
        <v>2498.08</v>
      </c>
    </row>
    <row r="205" spans="1:8" ht="12.75" customHeight="1">
      <c r="B205" s="407" t="s">
        <v>811</v>
      </c>
      <c r="C205" s="407"/>
      <c r="D205" s="102" t="s">
        <v>806</v>
      </c>
      <c r="E205" s="102" t="s">
        <v>807</v>
      </c>
      <c r="F205" s="102" t="s">
        <v>808</v>
      </c>
      <c r="G205" s="102" t="s">
        <v>809</v>
      </c>
      <c r="H205" s="102" t="s">
        <v>810</v>
      </c>
    </row>
    <row r="206" spans="1:8" ht="12.75" customHeight="1">
      <c r="B206" s="116">
        <v>88241</v>
      </c>
      <c r="C206" s="117" t="s">
        <v>1451</v>
      </c>
      <c r="D206" s="116" t="s">
        <v>125</v>
      </c>
      <c r="E206" s="116" t="s">
        <v>127</v>
      </c>
      <c r="F206" s="118">
        <v>32</v>
      </c>
      <c r="G206" s="119">
        <v>24.15</v>
      </c>
      <c r="H206" s="119">
        <f>F206*G206</f>
        <v>772.8</v>
      </c>
    </row>
    <row r="207" spans="1:8" ht="12.75" customHeight="1">
      <c r="B207" s="116">
        <v>88297</v>
      </c>
      <c r="C207" s="117" t="s">
        <v>1452</v>
      </c>
      <c r="D207" s="116" t="s">
        <v>125</v>
      </c>
      <c r="E207" s="116" t="s">
        <v>127</v>
      </c>
      <c r="F207" s="118">
        <v>8</v>
      </c>
      <c r="G207" s="119">
        <v>25.78</v>
      </c>
      <c r="H207" s="119">
        <f>F207*G207</f>
        <v>206.24</v>
      </c>
    </row>
    <row r="208" spans="1:8" ht="12.75" customHeight="1">
      <c r="B208" s="103"/>
      <c r="C208" s="103"/>
      <c r="D208" s="103"/>
      <c r="E208" s="103"/>
      <c r="F208" s="408" t="s">
        <v>812</v>
      </c>
      <c r="G208" s="408"/>
      <c r="H208" s="120">
        <f>H206+H207</f>
        <v>979.04</v>
      </c>
    </row>
    <row r="209" spans="1:8" ht="12.75" customHeight="1">
      <c r="B209" s="103"/>
      <c r="C209" s="103"/>
      <c r="D209" s="103"/>
      <c r="E209" s="103"/>
      <c r="F209" s="409" t="s">
        <v>585</v>
      </c>
      <c r="G209" s="409"/>
      <c r="H209" s="101">
        <f>H201+H204+H208</f>
        <v>3922.85</v>
      </c>
    </row>
    <row r="210" spans="1:8" ht="12.75" customHeight="1">
      <c r="B210" s="103"/>
      <c r="C210" s="103"/>
      <c r="D210" s="103"/>
      <c r="E210" s="103"/>
      <c r="F210" s="418"/>
      <c r="G210" s="418"/>
      <c r="H210" s="418"/>
    </row>
    <row r="211" spans="1:8" ht="27" customHeight="1">
      <c r="A211" s="179" t="str">
        <f>ORÇAMENTO!A119</f>
        <v>3.2.3.6</v>
      </c>
      <c r="B211" s="179" t="str">
        <f>ORÇAMENTO!B119</f>
        <v>CCU 009</v>
      </c>
      <c r="C211" s="404" t="str">
        <f>ORÇAMENTO!C119</f>
        <v>LAJE PRÉ-FABRICADA MISTA VIGOTA TRELIÇADA/LAJOTA CERÂMICA - LT 16 (12+4) E CAPA COM CONCRETO DE 25 MPA REF. 13.01.150/SP OBRAS</v>
      </c>
      <c r="D211" s="405"/>
      <c r="E211" s="405"/>
      <c r="F211" s="405"/>
      <c r="G211" s="406"/>
      <c r="H211" s="121" t="s">
        <v>145</v>
      </c>
    </row>
    <row r="212" spans="1:8">
      <c r="B212" s="407" t="s">
        <v>820</v>
      </c>
      <c r="C212" s="407"/>
      <c r="D212" s="102" t="s">
        <v>806</v>
      </c>
      <c r="E212" s="102" t="s">
        <v>807</v>
      </c>
      <c r="F212" s="102" t="s">
        <v>808</v>
      </c>
      <c r="G212" s="102" t="s">
        <v>809</v>
      </c>
      <c r="H212" s="102" t="s">
        <v>810</v>
      </c>
    </row>
    <row r="213" spans="1:8">
      <c r="B213" s="190" t="s">
        <v>3845</v>
      </c>
      <c r="C213" s="290" t="s">
        <v>3846</v>
      </c>
      <c r="D213" s="181" t="s">
        <v>819</v>
      </c>
      <c r="E213" s="181" t="s">
        <v>174</v>
      </c>
      <c r="F213" s="193">
        <v>4.3999999999999997E-2</v>
      </c>
      <c r="G213" s="194">
        <v>476.31</v>
      </c>
      <c r="H213" s="194">
        <f t="shared" ref="H213:H218" si="6">F213*G213</f>
        <v>20.957639999999998</v>
      </c>
    </row>
    <row r="214" spans="1:8" ht="25.5">
      <c r="B214" s="190" t="s">
        <v>1484</v>
      </c>
      <c r="C214" s="290" t="s">
        <v>1485</v>
      </c>
      <c r="D214" s="181" t="s">
        <v>125</v>
      </c>
      <c r="E214" s="181" t="s">
        <v>145</v>
      </c>
      <c r="F214" s="193">
        <v>1</v>
      </c>
      <c r="G214" s="194">
        <v>84.5</v>
      </c>
      <c r="H214" s="194">
        <f t="shared" si="6"/>
        <v>84.5</v>
      </c>
    </row>
    <row r="215" spans="1:8" ht="25.5" customHeight="1">
      <c r="B215" s="190" t="s">
        <v>2129</v>
      </c>
      <c r="C215" s="290" t="s">
        <v>2130</v>
      </c>
      <c r="D215" s="181" t="s">
        <v>125</v>
      </c>
      <c r="E215" s="181" t="s">
        <v>180</v>
      </c>
      <c r="F215" s="193">
        <v>1.01</v>
      </c>
      <c r="G215" s="194">
        <v>7.6</v>
      </c>
      <c r="H215" s="194">
        <f t="shared" si="6"/>
        <v>7.6759999999999993</v>
      </c>
    </row>
    <row r="216" spans="1:8" ht="12.75" customHeight="1">
      <c r="B216" s="190" t="s">
        <v>842</v>
      </c>
      <c r="C216" s="290" t="s">
        <v>843</v>
      </c>
      <c r="D216" s="181" t="s">
        <v>125</v>
      </c>
      <c r="E216" s="181" t="s">
        <v>217</v>
      </c>
      <c r="F216" s="193">
        <v>0.02</v>
      </c>
      <c r="G216" s="194">
        <v>20</v>
      </c>
      <c r="H216" s="194">
        <f t="shared" si="6"/>
        <v>0.4</v>
      </c>
    </row>
    <row r="217" spans="1:8" ht="25.5" customHeight="1">
      <c r="B217" s="190" t="s">
        <v>3732</v>
      </c>
      <c r="C217" s="290" t="s">
        <v>3733</v>
      </c>
      <c r="D217" s="181" t="s">
        <v>125</v>
      </c>
      <c r="E217" s="181" t="s">
        <v>180</v>
      </c>
      <c r="F217" s="193">
        <v>0.74</v>
      </c>
      <c r="G217" s="194">
        <v>9.52</v>
      </c>
      <c r="H217" s="194">
        <f t="shared" si="6"/>
        <v>7.0447999999999995</v>
      </c>
    </row>
    <row r="218" spans="1:8" ht="12.75" customHeight="1">
      <c r="B218" s="190" t="s">
        <v>3729</v>
      </c>
      <c r="C218" s="290" t="s">
        <v>3730</v>
      </c>
      <c r="D218" s="181" t="s">
        <v>125</v>
      </c>
      <c r="E218" s="181" t="s">
        <v>145</v>
      </c>
      <c r="F218" s="193">
        <v>0.18</v>
      </c>
      <c r="G218" s="194">
        <v>27.84</v>
      </c>
      <c r="H218" s="194">
        <f t="shared" si="6"/>
        <v>5.0111999999999997</v>
      </c>
    </row>
    <row r="219" spans="1:8" ht="12.75" customHeight="1">
      <c r="B219" s="291"/>
      <c r="C219" s="291"/>
      <c r="D219" s="291"/>
      <c r="E219" s="291"/>
      <c r="F219" s="409" t="s">
        <v>831</v>
      </c>
      <c r="G219" s="409"/>
      <c r="H219" s="101">
        <f>SUM(H213:H218)</f>
        <v>125.58964</v>
      </c>
    </row>
    <row r="220" spans="1:8" ht="12.75" customHeight="1">
      <c r="B220" s="407" t="s">
        <v>811</v>
      </c>
      <c r="C220" s="407"/>
      <c r="D220" s="102" t="s">
        <v>806</v>
      </c>
      <c r="E220" s="102" t="s">
        <v>807</v>
      </c>
      <c r="F220" s="102" t="s">
        <v>808</v>
      </c>
      <c r="G220" s="102" t="s">
        <v>809</v>
      </c>
      <c r="H220" s="102" t="s">
        <v>810</v>
      </c>
    </row>
    <row r="221" spans="1:8" ht="12.75" customHeight="1">
      <c r="B221" s="116">
        <v>88239</v>
      </c>
      <c r="C221" s="117" t="s">
        <v>844</v>
      </c>
      <c r="D221" s="116" t="s">
        <v>125</v>
      </c>
      <c r="E221" s="116" t="s">
        <v>127</v>
      </c>
      <c r="F221" s="118">
        <v>0.22</v>
      </c>
      <c r="G221" s="119">
        <v>24.12</v>
      </c>
      <c r="H221" s="119">
        <f>F221*G221</f>
        <v>5.3064</v>
      </c>
    </row>
    <row r="222" spans="1:8" ht="12.75" customHeight="1">
      <c r="B222" s="116">
        <v>88262</v>
      </c>
      <c r="C222" s="117" t="s">
        <v>845</v>
      </c>
      <c r="D222" s="116" t="s">
        <v>125</v>
      </c>
      <c r="E222" s="116" t="s">
        <v>127</v>
      </c>
      <c r="F222" s="118">
        <v>0.22</v>
      </c>
      <c r="G222" s="119">
        <v>30.71</v>
      </c>
      <c r="H222" s="119">
        <f>F222*G222</f>
        <v>6.7562000000000006</v>
      </c>
    </row>
    <row r="223" spans="1:8" ht="12.75" customHeight="1">
      <c r="B223" s="116">
        <v>88309</v>
      </c>
      <c r="C223" s="117" t="s">
        <v>874</v>
      </c>
      <c r="D223" s="116" t="s">
        <v>125</v>
      </c>
      <c r="E223" s="116" t="s">
        <v>127</v>
      </c>
      <c r="F223" s="118">
        <v>0.4</v>
      </c>
      <c r="G223" s="119">
        <v>31.1</v>
      </c>
      <c r="H223" s="119">
        <f>F223*G223</f>
        <v>12.440000000000001</v>
      </c>
    </row>
    <row r="224" spans="1:8" ht="12.75" customHeight="1">
      <c r="B224" s="116">
        <v>88316</v>
      </c>
      <c r="C224" s="117" t="s">
        <v>853</v>
      </c>
      <c r="D224" s="116" t="s">
        <v>125</v>
      </c>
      <c r="E224" s="116" t="s">
        <v>127</v>
      </c>
      <c r="F224" s="118">
        <v>0.8</v>
      </c>
      <c r="G224" s="119">
        <v>23.4</v>
      </c>
      <c r="H224" s="119">
        <f>F224*G224</f>
        <v>18.72</v>
      </c>
    </row>
    <row r="225" spans="1:8" ht="12.75" customHeight="1">
      <c r="B225" s="103"/>
      <c r="C225" s="103"/>
      <c r="D225" s="103"/>
      <c r="E225" s="103"/>
      <c r="F225" s="408" t="s">
        <v>812</v>
      </c>
      <c r="G225" s="408"/>
      <c r="H225" s="120">
        <f>SUM(H221:H224)</f>
        <v>43.2226</v>
      </c>
    </row>
    <row r="226" spans="1:8" ht="12.75" customHeight="1">
      <c r="B226" s="103"/>
      <c r="C226" s="103"/>
      <c r="D226" s="103"/>
      <c r="E226" s="103"/>
      <c r="F226" s="409" t="s">
        <v>585</v>
      </c>
      <c r="G226" s="409"/>
      <c r="H226" s="101">
        <f>H219+H225</f>
        <v>168.81224</v>
      </c>
    </row>
    <row r="227" spans="1:8" ht="12.75" customHeight="1">
      <c r="B227" s="103"/>
      <c r="C227" s="103"/>
      <c r="D227" s="103"/>
      <c r="E227" s="103"/>
      <c r="F227" s="418"/>
      <c r="G227" s="418"/>
      <c r="H227" s="418"/>
    </row>
    <row r="228" spans="1:8" ht="27" customHeight="1">
      <c r="A228" s="179" t="str">
        <f>ORÇAMENTO!A120</f>
        <v>3.2.3.7</v>
      </c>
      <c r="B228" s="179" t="str">
        <f>ORÇAMENTO!B120</f>
        <v>CCU 010</v>
      </c>
      <c r="C228" s="404" t="str">
        <f>ORÇAMENTO!C120</f>
        <v>LAJE PRÉ-FABRICADA MISTA VIGOTA TRELIÇADA/LAJOTA CERÂMICA - LT 20 (16+4) E CAPA COM CONCRETO DE 25 MPA REF. 13.01.170/SP OBRAS</v>
      </c>
      <c r="D228" s="405"/>
      <c r="E228" s="405"/>
      <c r="F228" s="405"/>
      <c r="G228" s="406"/>
      <c r="H228" s="121" t="s">
        <v>145</v>
      </c>
    </row>
    <row r="229" spans="1:8" ht="12.75" customHeight="1">
      <c r="B229" s="407" t="s">
        <v>820</v>
      </c>
      <c r="C229" s="407"/>
      <c r="D229" s="102" t="s">
        <v>806</v>
      </c>
      <c r="E229" s="102" t="s">
        <v>807</v>
      </c>
      <c r="F229" s="102" t="s">
        <v>808</v>
      </c>
      <c r="G229" s="102" t="s">
        <v>809</v>
      </c>
      <c r="H229" s="102" t="s">
        <v>810</v>
      </c>
    </row>
    <row r="230" spans="1:8">
      <c r="B230" s="190" t="s">
        <v>3845</v>
      </c>
      <c r="C230" s="290" t="s">
        <v>3846</v>
      </c>
      <c r="D230" s="181" t="s">
        <v>819</v>
      </c>
      <c r="E230" s="181" t="s">
        <v>174</v>
      </c>
      <c r="F230" s="193">
        <v>4.3999999999999997E-2</v>
      </c>
      <c r="G230" s="194">
        <v>476.31</v>
      </c>
      <c r="H230" s="194">
        <f t="shared" ref="H230:H235" si="7">F230*G230</f>
        <v>20.957639999999998</v>
      </c>
    </row>
    <row r="231" spans="1:8" ht="25.5">
      <c r="B231" s="190" t="s">
        <v>1484</v>
      </c>
      <c r="C231" s="290" t="s">
        <v>1485</v>
      </c>
      <c r="D231" s="181" t="s">
        <v>125</v>
      </c>
      <c r="E231" s="181" t="s">
        <v>145</v>
      </c>
      <c r="F231" s="193">
        <v>1</v>
      </c>
      <c r="G231" s="194">
        <v>84.5</v>
      </c>
      <c r="H231" s="194">
        <f t="shared" si="7"/>
        <v>84.5</v>
      </c>
    </row>
    <row r="232" spans="1:8" ht="12.75" customHeight="1">
      <c r="B232" s="190" t="s">
        <v>2129</v>
      </c>
      <c r="C232" s="290" t="s">
        <v>2130</v>
      </c>
      <c r="D232" s="181" t="s">
        <v>125</v>
      </c>
      <c r="E232" s="181" t="s">
        <v>180</v>
      </c>
      <c r="F232" s="193">
        <v>1.01</v>
      </c>
      <c r="G232" s="194">
        <v>7.6</v>
      </c>
      <c r="H232" s="194">
        <f t="shared" si="7"/>
        <v>7.6759999999999993</v>
      </c>
    </row>
    <row r="233" spans="1:8">
      <c r="B233" s="190" t="s">
        <v>842</v>
      </c>
      <c r="C233" s="290" t="s">
        <v>843</v>
      </c>
      <c r="D233" s="181" t="s">
        <v>125</v>
      </c>
      <c r="E233" s="181" t="s">
        <v>217</v>
      </c>
      <c r="F233" s="193">
        <v>0.02</v>
      </c>
      <c r="G233" s="194">
        <v>20</v>
      </c>
      <c r="H233" s="194">
        <f t="shared" si="7"/>
        <v>0.4</v>
      </c>
    </row>
    <row r="234" spans="1:8" ht="25.5">
      <c r="B234" s="190" t="s">
        <v>3732</v>
      </c>
      <c r="C234" s="290" t="s">
        <v>3733</v>
      </c>
      <c r="D234" s="181" t="s">
        <v>125</v>
      </c>
      <c r="E234" s="181" t="s">
        <v>180</v>
      </c>
      <c r="F234" s="193">
        <v>0.74</v>
      </c>
      <c r="G234" s="194">
        <v>9.52</v>
      </c>
      <c r="H234" s="194">
        <f t="shared" si="7"/>
        <v>7.0447999999999995</v>
      </c>
    </row>
    <row r="235" spans="1:8" ht="12.75" customHeight="1">
      <c r="B235" s="190" t="s">
        <v>3729</v>
      </c>
      <c r="C235" s="290" t="s">
        <v>3730</v>
      </c>
      <c r="D235" s="181" t="s">
        <v>125</v>
      </c>
      <c r="E235" s="181" t="s">
        <v>145</v>
      </c>
      <c r="F235" s="193">
        <v>0.18</v>
      </c>
      <c r="G235" s="194">
        <v>27.84</v>
      </c>
      <c r="H235" s="194">
        <f t="shared" si="7"/>
        <v>5.0111999999999997</v>
      </c>
    </row>
    <row r="236" spans="1:8" ht="12.75" customHeight="1">
      <c r="B236" s="291"/>
      <c r="C236" s="291"/>
      <c r="D236" s="291"/>
      <c r="E236" s="291"/>
      <c r="F236" s="409" t="s">
        <v>831</v>
      </c>
      <c r="G236" s="409"/>
      <c r="H236" s="101">
        <f>SUM(H230:H235)</f>
        <v>125.58964</v>
      </c>
    </row>
    <row r="237" spans="1:8" ht="12.75" customHeight="1">
      <c r="B237" s="407" t="s">
        <v>811</v>
      </c>
      <c r="C237" s="407"/>
      <c r="D237" s="102" t="s">
        <v>806</v>
      </c>
      <c r="E237" s="102" t="s">
        <v>807</v>
      </c>
      <c r="F237" s="102" t="s">
        <v>808</v>
      </c>
      <c r="G237" s="102" t="s">
        <v>809</v>
      </c>
      <c r="H237" s="102" t="s">
        <v>810</v>
      </c>
    </row>
    <row r="238" spans="1:8" ht="12.75" customHeight="1">
      <c r="B238" s="116">
        <v>88239</v>
      </c>
      <c r="C238" s="117" t="s">
        <v>844</v>
      </c>
      <c r="D238" s="116" t="s">
        <v>125</v>
      </c>
      <c r="E238" s="116" t="s">
        <v>127</v>
      </c>
      <c r="F238" s="118">
        <v>0.22</v>
      </c>
      <c r="G238" s="119">
        <v>24.12</v>
      </c>
      <c r="H238" s="119">
        <f>F238*G238</f>
        <v>5.3064</v>
      </c>
    </row>
    <row r="239" spans="1:8" ht="12.75" customHeight="1">
      <c r="B239" s="116">
        <v>88262</v>
      </c>
      <c r="C239" s="117" t="s">
        <v>845</v>
      </c>
      <c r="D239" s="116" t="s">
        <v>125</v>
      </c>
      <c r="E239" s="116" t="s">
        <v>127</v>
      </c>
      <c r="F239" s="118">
        <v>0.22</v>
      </c>
      <c r="G239" s="119">
        <v>30.71</v>
      </c>
      <c r="H239" s="119">
        <f>F239*G239</f>
        <v>6.7562000000000006</v>
      </c>
    </row>
    <row r="240" spans="1:8" ht="12.75" customHeight="1">
      <c r="B240" s="116">
        <v>88309</v>
      </c>
      <c r="C240" s="117" t="s">
        <v>874</v>
      </c>
      <c r="D240" s="116" t="s">
        <v>125</v>
      </c>
      <c r="E240" s="116" t="s">
        <v>127</v>
      </c>
      <c r="F240" s="118">
        <v>0.45</v>
      </c>
      <c r="G240" s="119">
        <v>31.1</v>
      </c>
      <c r="H240" s="119">
        <f>F240*G240</f>
        <v>13.995000000000001</v>
      </c>
    </row>
    <row r="241" spans="1:8" ht="12.75" customHeight="1">
      <c r="B241" s="116">
        <v>88316</v>
      </c>
      <c r="C241" s="117" t="s">
        <v>853</v>
      </c>
      <c r="D241" s="116" t="s">
        <v>125</v>
      </c>
      <c r="E241" s="116" t="s">
        <v>127</v>
      </c>
      <c r="F241" s="118">
        <v>0.9</v>
      </c>
      <c r="G241" s="119">
        <v>23.4</v>
      </c>
      <c r="H241" s="119">
        <f>F241*G241</f>
        <v>21.06</v>
      </c>
    </row>
    <row r="242" spans="1:8" ht="12.75" customHeight="1">
      <c r="B242" s="103"/>
      <c r="C242" s="103"/>
      <c r="D242" s="103"/>
      <c r="E242" s="103"/>
      <c r="F242" s="408" t="s">
        <v>812</v>
      </c>
      <c r="G242" s="408"/>
      <c r="H242" s="120">
        <f>SUM(H238:H241)</f>
        <v>47.117599999999996</v>
      </c>
    </row>
    <row r="243" spans="1:8" ht="12.75" customHeight="1">
      <c r="B243" s="103"/>
      <c r="C243" s="103"/>
      <c r="D243" s="103"/>
      <c r="E243" s="103"/>
      <c r="F243" s="409" t="s">
        <v>585</v>
      </c>
      <c r="G243" s="409"/>
      <c r="H243" s="101">
        <f>H236+H242</f>
        <v>172.70724000000001</v>
      </c>
    </row>
    <row r="244" spans="1:8" ht="12.75" customHeight="1">
      <c r="B244" s="103"/>
      <c r="C244" s="103"/>
      <c r="D244" s="103"/>
      <c r="E244" s="103"/>
      <c r="F244" s="418"/>
      <c r="G244" s="418"/>
      <c r="H244" s="418"/>
    </row>
    <row r="245" spans="1:8" ht="27" customHeight="1">
      <c r="A245" s="179" t="str">
        <f>ORÇAMENTO!A121</f>
        <v>3.2.3.8</v>
      </c>
      <c r="B245" s="179" t="str">
        <f>ORÇAMENTO!B121</f>
        <v>CCU 011</v>
      </c>
      <c r="C245" s="404" t="str">
        <f>ORÇAMENTO!C121</f>
        <v>LAJE PRÉ-FABRICADA MISTA VIGOTA TRELIÇADA/LAJOTA CERÂMICA - LT 24 (20+4) E CAPA COM CONCRETO DE 25 MPA REF. 13.01.190/SP OBRAS</v>
      </c>
      <c r="D245" s="405"/>
      <c r="E245" s="405"/>
      <c r="F245" s="405"/>
      <c r="G245" s="406"/>
      <c r="H245" s="121" t="s">
        <v>145</v>
      </c>
    </row>
    <row r="246" spans="1:8" ht="25.5" customHeight="1">
      <c r="B246" s="407" t="s">
        <v>820</v>
      </c>
      <c r="C246" s="407"/>
      <c r="D246" s="102" t="s">
        <v>806</v>
      </c>
      <c r="E246" s="102" t="s">
        <v>807</v>
      </c>
      <c r="F246" s="102" t="s">
        <v>808</v>
      </c>
      <c r="G246" s="102" t="s">
        <v>809</v>
      </c>
      <c r="H246" s="102" t="s">
        <v>810</v>
      </c>
    </row>
    <row r="247" spans="1:8">
      <c r="B247" s="190" t="s">
        <v>3845</v>
      </c>
      <c r="C247" s="290" t="s">
        <v>3846</v>
      </c>
      <c r="D247" s="181" t="s">
        <v>819</v>
      </c>
      <c r="E247" s="181" t="s">
        <v>174</v>
      </c>
      <c r="F247" s="193">
        <v>4.3999999999999997E-2</v>
      </c>
      <c r="G247" s="194">
        <v>476.31</v>
      </c>
      <c r="H247" s="194">
        <f t="shared" ref="H247:H252" si="8">F247*G247</f>
        <v>20.957639999999998</v>
      </c>
    </row>
    <row r="248" spans="1:8" ht="25.5">
      <c r="B248" s="190" t="s">
        <v>1484</v>
      </c>
      <c r="C248" s="290" t="s">
        <v>1485</v>
      </c>
      <c r="D248" s="181" t="s">
        <v>125</v>
      </c>
      <c r="E248" s="181" t="s">
        <v>145</v>
      </c>
      <c r="F248" s="193">
        <v>1</v>
      </c>
      <c r="G248" s="194">
        <v>84.5</v>
      </c>
      <c r="H248" s="194">
        <f t="shared" si="8"/>
        <v>84.5</v>
      </c>
    </row>
    <row r="249" spans="1:8">
      <c r="B249" s="190" t="s">
        <v>2129</v>
      </c>
      <c r="C249" s="290" t="s">
        <v>2130</v>
      </c>
      <c r="D249" s="181" t="s">
        <v>125</v>
      </c>
      <c r="E249" s="181" t="s">
        <v>180</v>
      </c>
      <c r="F249" s="193">
        <v>1.01</v>
      </c>
      <c r="G249" s="194">
        <v>7.6</v>
      </c>
      <c r="H249" s="194">
        <f t="shared" si="8"/>
        <v>7.6759999999999993</v>
      </c>
    </row>
    <row r="250" spans="1:8" ht="12.75" customHeight="1">
      <c r="B250" s="190" t="s">
        <v>842</v>
      </c>
      <c r="C250" s="290" t="s">
        <v>843</v>
      </c>
      <c r="D250" s="181" t="s">
        <v>125</v>
      </c>
      <c r="E250" s="181" t="s">
        <v>217</v>
      </c>
      <c r="F250" s="193">
        <v>0.02</v>
      </c>
      <c r="G250" s="194">
        <v>20</v>
      </c>
      <c r="H250" s="194">
        <f t="shared" si="8"/>
        <v>0.4</v>
      </c>
    </row>
    <row r="251" spans="1:8" ht="25.5" customHeight="1">
      <c r="B251" s="190" t="s">
        <v>3732</v>
      </c>
      <c r="C251" s="290" t="s">
        <v>3733</v>
      </c>
      <c r="D251" s="181" t="s">
        <v>125</v>
      </c>
      <c r="E251" s="181" t="s">
        <v>180</v>
      </c>
      <c r="F251" s="193">
        <v>0.74</v>
      </c>
      <c r="G251" s="194">
        <v>9.52</v>
      </c>
      <c r="H251" s="194">
        <f t="shared" si="8"/>
        <v>7.0447999999999995</v>
      </c>
    </row>
    <row r="252" spans="1:8" ht="25.5">
      <c r="B252" s="190" t="s">
        <v>3729</v>
      </c>
      <c r="C252" s="290" t="s">
        <v>3730</v>
      </c>
      <c r="D252" s="181" t="s">
        <v>125</v>
      </c>
      <c r="E252" s="181" t="s">
        <v>145</v>
      </c>
      <c r="F252" s="193">
        <v>0.18</v>
      </c>
      <c r="G252" s="194">
        <v>27.84</v>
      </c>
      <c r="H252" s="194">
        <f t="shared" si="8"/>
        <v>5.0111999999999997</v>
      </c>
    </row>
    <row r="253" spans="1:8" ht="12.75" customHeight="1">
      <c r="B253" s="291"/>
      <c r="C253" s="291"/>
      <c r="D253" s="291"/>
      <c r="E253" s="291"/>
      <c r="F253" s="409" t="s">
        <v>831</v>
      </c>
      <c r="G253" s="409"/>
      <c r="H253" s="101">
        <f>SUM(H247:H252)</f>
        <v>125.58964</v>
      </c>
    </row>
    <row r="254" spans="1:8" ht="12.75" customHeight="1">
      <c r="B254" s="407" t="s">
        <v>811</v>
      </c>
      <c r="C254" s="407"/>
      <c r="D254" s="102" t="s">
        <v>806</v>
      </c>
      <c r="E254" s="102" t="s">
        <v>807</v>
      </c>
      <c r="F254" s="102" t="s">
        <v>808</v>
      </c>
      <c r="G254" s="102" t="s">
        <v>809</v>
      </c>
      <c r="H254" s="102" t="s">
        <v>810</v>
      </c>
    </row>
    <row r="255" spans="1:8" ht="12.75" customHeight="1">
      <c r="B255" s="116">
        <v>88239</v>
      </c>
      <c r="C255" s="117" t="s">
        <v>844</v>
      </c>
      <c r="D255" s="116" t="s">
        <v>125</v>
      </c>
      <c r="E255" s="116" t="s">
        <v>127</v>
      </c>
      <c r="F255" s="118">
        <v>0.22</v>
      </c>
      <c r="G255" s="119">
        <v>24.12</v>
      </c>
      <c r="H255" s="119">
        <f>F255*G255</f>
        <v>5.3064</v>
      </c>
    </row>
    <row r="256" spans="1:8" ht="12.75" customHeight="1">
      <c r="B256" s="116">
        <v>88262</v>
      </c>
      <c r="C256" s="117" t="s">
        <v>845</v>
      </c>
      <c r="D256" s="116" t="s">
        <v>125</v>
      </c>
      <c r="E256" s="116" t="s">
        <v>127</v>
      </c>
      <c r="F256" s="118">
        <v>0.22</v>
      </c>
      <c r="G256" s="119">
        <v>30.71</v>
      </c>
      <c r="H256" s="119">
        <f>F256*G256</f>
        <v>6.7562000000000006</v>
      </c>
    </row>
    <row r="257" spans="1:8" ht="12.75" customHeight="1">
      <c r="B257" s="116">
        <v>88309</v>
      </c>
      <c r="C257" s="117" t="s">
        <v>874</v>
      </c>
      <c r="D257" s="116" t="s">
        <v>125</v>
      </c>
      <c r="E257" s="116" t="s">
        <v>127</v>
      </c>
      <c r="F257" s="118">
        <v>0.5</v>
      </c>
      <c r="G257" s="119">
        <v>31.1</v>
      </c>
      <c r="H257" s="119">
        <f>F257*G257</f>
        <v>15.55</v>
      </c>
    </row>
    <row r="258" spans="1:8" ht="12.75" customHeight="1">
      <c r="B258" s="116">
        <v>88316</v>
      </c>
      <c r="C258" s="117" t="s">
        <v>853</v>
      </c>
      <c r="D258" s="116" t="s">
        <v>125</v>
      </c>
      <c r="E258" s="116" t="s">
        <v>127</v>
      </c>
      <c r="F258" s="118">
        <v>1</v>
      </c>
      <c r="G258" s="119">
        <v>23.4</v>
      </c>
      <c r="H258" s="119">
        <f>F258*G258</f>
        <v>23.4</v>
      </c>
    </row>
    <row r="259" spans="1:8" ht="12.75" customHeight="1">
      <c r="B259" s="103"/>
      <c r="C259" s="103"/>
      <c r="D259" s="103"/>
      <c r="E259" s="103"/>
      <c r="F259" s="408" t="s">
        <v>812</v>
      </c>
      <c r="G259" s="408"/>
      <c r="H259" s="120">
        <f>SUM(H255:H258)</f>
        <v>51.012599999999999</v>
      </c>
    </row>
    <row r="260" spans="1:8" ht="12.75" customHeight="1">
      <c r="B260" s="103"/>
      <c r="C260" s="103"/>
      <c r="D260" s="103"/>
      <c r="E260" s="103"/>
      <c r="F260" s="409" t="s">
        <v>585</v>
      </c>
      <c r="G260" s="409"/>
      <c r="H260" s="101">
        <f>H253+H259</f>
        <v>176.60223999999999</v>
      </c>
    </row>
    <row r="261" spans="1:8" ht="12.75" customHeight="1">
      <c r="B261" s="103"/>
      <c r="C261" s="103"/>
      <c r="D261" s="103"/>
      <c r="E261" s="103"/>
      <c r="F261" s="418"/>
      <c r="G261" s="418"/>
      <c r="H261" s="418"/>
    </row>
    <row r="262" spans="1:8" ht="27" customHeight="1">
      <c r="A262" s="179" t="str">
        <f>ORÇAMENTO!A142</f>
        <v>3.3.1.1</v>
      </c>
      <c r="B262" s="179" t="str">
        <f>ORÇAMENTO!B142</f>
        <v>CCU 012</v>
      </c>
      <c r="C262" s="404" t="str">
        <f>ORÇAMENTO!C142</f>
        <v>FORNECIMENTO E MONTAGEM DE ESTRUTURA EM AÇO ASTM-A36, SEM PINTURA REF. 15.03.030/SP OBRAS</v>
      </c>
      <c r="D262" s="405"/>
      <c r="E262" s="405"/>
      <c r="F262" s="405"/>
      <c r="G262" s="406"/>
      <c r="H262" s="121" t="s">
        <v>217</v>
      </c>
    </row>
    <row r="263" spans="1:8" ht="12.75" customHeight="1">
      <c r="B263" s="407" t="s">
        <v>820</v>
      </c>
      <c r="C263" s="407"/>
      <c r="D263" s="102" t="s">
        <v>806</v>
      </c>
      <c r="E263" s="102" t="s">
        <v>807</v>
      </c>
      <c r="F263" s="102" t="s">
        <v>808</v>
      </c>
      <c r="G263" s="102" t="s">
        <v>809</v>
      </c>
      <c r="H263" s="102" t="s">
        <v>810</v>
      </c>
    </row>
    <row r="264" spans="1:8" ht="12.75" customHeight="1">
      <c r="B264" s="116" t="s">
        <v>885</v>
      </c>
      <c r="C264" s="117" t="s">
        <v>886</v>
      </c>
      <c r="D264" s="116" t="s">
        <v>819</v>
      </c>
      <c r="E264" s="116" t="s">
        <v>217</v>
      </c>
      <c r="F264" s="118">
        <v>1</v>
      </c>
      <c r="G264" s="119">
        <v>26.14</v>
      </c>
      <c r="H264" s="119">
        <f>F264*G264</f>
        <v>26.14</v>
      </c>
    </row>
    <row r="265" spans="1:8" ht="12.75" customHeight="1">
      <c r="B265" s="103"/>
      <c r="C265" s="103"/>
      <c r="D265" s="103"/>
      <c r="E265" s="103"/>
      <c r="F265" s="408" t="s">
        <v>831</v>
      </c>
      <c r="G265" s="408"/>
      <c r="H265" s="120">
        <f>H264</f>
        <v>26.14</v>
      </c>
    </row>
    <row r="266" spans="1:8" ht="12.75" customHeight="1">
      <c r="B266" s="103"/>
      <c r="C266" s="103"/>
      <c r="D266" s="103"/>
      <c r="E266" s="103"/>
      <c r="F266" s="409" t="s">
        <v>585</v>
      </c>
      <c r="G266" s="409"/>
      <c r="H266" s="101">
        <f>H265</f>
        <v>26.14</v>
      </c>
    </row>
    <row r="267" spans="1:8" ht="12.75" customHeight="1">
      <c r="B267" s="103"/>
      <c r="C267" s="103"/>
      <c r="D267" s="103"/>
      <c r="E267" s="103"/>
      <c r="F267" s="418"/>
      <c r="G267" s="418"/>
      <c r="H267" s="418"/>
    </row>
    <row r="268" spans="1:8" ht="12.75" customHeight="1">
      <c r="A268" s="179" t="str">
        <f>ORÇAMENTO!A146</f>
        <v>3.3.2.1</v>
      </c>
      <c r="B268" s="179" t="str">
        <f>ORÇAMENTO!B146</f>
        <v>CCU 012</v>
      </c>
      <c r="C268" s="404" t="str">
        <f>ORÇAMENTO!C146</f>
        <v>FORNECIMENTO E MONTAGEM DE ESTRUTURA EM AÇO ASTM-A36, SEM PINTURA REF. 15.03.030/SP OBRAS</v>
      </c>
      <c r="D268" s="405"/>
      <c r="E268" s="405"/>
      <c r="F268" s="405"/>
      <c r="G268" s="406"/>
      <c r="H268" s="121" t="s">
        <v>217</v>
      </c>
    </row>
    <row r="269" spans="1:8" ht="12.75" customHeight="1">
      <c r="B269" s="407" t="s">
        <v>820</v>
      </c>
      <c r="C269" s="407"/>
      <c r="D269" s="102" t="s">
        <v>806</v>
      </c>
      <c r="E269" s="102" t="s">
        <v>807</v>
      </c>
      <c r="F269" s="102" t="s">
        <v>808</v>
      </c>
      <c r="G269" s="102" t="s">
        <v>809</v>
      </c>
      <c r="H269" s="102" t="s">
        <v>810</v>
      </c>
    </row>
    <row r="270" spans="1:8" ht="12.75" customHeight="1">
      <c r="B270" s="116" t="s">
        <v>885</v>
      </c>
      <c r="C270" s="117" t="s">
        <v>886</v>
      </c>
      <c r="D270" s="116" t="s">
        <v>819</v>
      </c>
      <c r="E270" s="116" t="s">
        <v>217</v>
      </c>
      <c r="F270" s="118">
        <v>1</v>
      </c>
      <c r="G270" s="119">
        <v>26.14</v>
      </c>
      <c r="H270" s="119">
        <f>F270*G270</f>
        <v>26.14</v>
      </c>
    </row>
    <row r="271" spans="1:8" ht="12.75" customHeight="1">
      <c r="B271" s="103"/>
      <c r="C271" s="103"/>
      <c r="D271" s="103"/>
      <c r="E271" s="103"/>
      <c r="F271" s="408" t="s">
        <v>831</v>
      </c>
      <c r="G271" s="408"/>
      <c r="H271" s="120">
        <f>H270</f>
        <v>26.14</v>
      </c>
    </row>
    <row r="272" spans="1:8" ht="12.75" customHeight="1">
      <c r="B272" s="103"/>
      <c r="C272" s="103"/>
      <c r="D272" s="103"/>
      <c r="E272" s="103"/>
      <c r="F272" s="409" t="s">
        <v>585</v>
      </c>
      <c r="G272" s="409"/>
      <c r="H272" s="101">
        <f>H271</f>
        <v>26.14</v>
      </c>
    </row>
    <row r="273" spans="1:8" ht="12.75" customHeight="1">
      <c r="B273" s="103"/>
      <c r="C273" s="103"/>
      <c r="D273" s="103"/>
      <c r="E273" s="103"/>
      <c r="F273" s="108"/>
      <c r="G273" s="108"/>
      <c r="H273" s="108"/>
    </row>
    <row r="274" spans="1:8" ht="12.75" customHeight="1">
      <c r="A274" s="179" t="str">
        <f>ORÇAMENTO!A151</f>
        <v>3.3.3.1</v>
      </c>
      <c r="B274" s="179" t="str">
        <f>ORÇAMENTO!B151</f>
        <v>CCU 012</v>
      </c>
      <c r="C274" s="404" t="str">
        <f>ORÇAMENTO!C151</f>
        <v>FORNECIMENTO E MONTAGEM DE ESTRUTURA EM AÇO ASTM-A36, SEM PINTURA REF. 15.03.030/SP OBRAS</v>
      </c>
      <c r="D274" s="405"/>
      <c r="E274" s="405"/>
      <c r="F274" s="405"/>
      <c r="G274" s="406"/>
      <c r="H274" s="121" t="s">
        <v>217</v>
      </c>
    </row>
    <row r="275" spans="1:8" ht="12.75" customHeight="1">
      <c r="B275" s="407" t="s">
        <v>820</v>
      </c>
      <c r="C275" s="407"/>
      <c r="D275" s="102" t="s">
        <v>806</v>
      </c>
      <c r="E275" s="102" t="s">
        <v>807</v>
      </c>
      <c r="F275" s="102" t="s">
        <v>808</v>
      </c>
      <c r="G275" s="102" t="s">
        <v>809</v>
      </c>
      <c r="H275" s="102" t="s">
        <v>810</v>
      </c>
    </row>
    <row r="276" spans="1:8" ht="12.75" customHeight="1">
      <c r="B276" s="116" t="s">
        <v>885</v>
      </c>
      <c r="C276" s="117" t="s">
        <v>886</v>
      </c>
      <c r="D276" s="116" t="s">
        <v>819</v>
      </c>
      <c r="E276" s="116" t="s">
        <v>217</v>
      </c>
      <c r="F276" s="118">
        <v>1</v>
      </c>
      <c r="G276" s="119">
        <v>26.14</v>
      </c>
      <c r="H276" s="119">
        <f>F276*G276</f>
        <v>26.14</v>
      </c>
    </row>
    <row r="277" spans="1:8" ht="12.75" customHeight="1">
      <c r="B277" s="103"/>
      <c r="C277" s="103"/>
      <c r="D277" s="103"/>
      <c r="E277" s="103"/>
      <c r="F277" s="408" t="s">
        <v>831</v>
      </c>
      <c r="G277" s="408"/>
      <c r="H277" s="120">
        <f>H276</f>
        <v>26.14</v>
      </c>
    </row>
    <row r="278" spans="1:8" ht="12.75" customHeight="1">
      <c r="B278" s="103"/>
      <c r="C278" s="103"/>
      <c r="D278" s="103"/>
      <c r="E278" s="103"/>
      <c r="F278" s="409" t="s">
        <v>585</v>
      </c>
      <c r="G278" s="409"/>
      <c r="H278" s="101">
        <f>H277</f>
        <v>26.14</v>
      </c>
    </row>
    <row r="279" spans="1:8" ht="12.75" customHeight="1">
      <c r="B279" s="103"/>
      <c r="C279" s="103"/>
      <c r="D279" s="103"/>
      <c r="E279" s="103"/>
      <c r="F279" s="108"/>
      <c r="G279" s="108"/>
      <c r="H279" s="108"/>
    </row>
    <row r="280" spans="1:8" ht="27" customHeight="1">
      <c r="A280" s="179" t="str">
        <f>ORÇAMENTO!A157</f>
        <v>3.4.1.1.1</v>
      </c>
      <c r="B280" s="179" t="str">
        <f>ORÇAMENTO!B157</f>
        <v>CCU 015</v>
      </c>
      <c r="C280" s="404" t="str">
        <f>ORÇAMENTO!C157</f>
        <v>ESTACA ESCAVADA MECANICAMENTE, DIÂMETRO DE 30 CM ATÉ 30 T, SEM ARMAÇÃO REF. 12.05.030/SP OBRAS</v>
      </c>
      <c r="D280" s="405"/>
      <c r="E280" s="405"/>
      <c r="F280" s="405"/>
      <c r="G280" s="406"/>
      <c r="H280" s="121" t="s">
        <v>180</v>
      </c>
    </row>
    <row r="281" spans="1:8">
      <c r="B281" s="407" t="s">
        <v>820</v>
      </c>
      <c r="C281" s="407"/>
      <c r="D281" s="102" t="s">
        <v>806</v>
      </c>
      <c r="E281" s="102" t="s">
        <v>807</v>
      </c>
      <c r="F281" s="102" t="s">
        <v>808</v>
      </c>
      <c r="G281" s="102" t="s">
        <v>809</v>
      </c>
      <c r="H281" s="102" t="s">
        <v>810</v>
      </c>
    </row>
    <row r="282" spans="1:8">
      <c r="B282" s="190" t="s">
        <v>3845</v>
      </c>
      <c r="C282" s="290" t="s">
        <v>3846</v>
      </c>
      <c r="D282" s="181" t="s">
        <v>819</v>
      </c>
      <c r="E282" s="181" t="s">
        <v>174</v>
      </c>
      <c r="F282" s="193">
        <v>7.0699999999999999E-2</v>
      </c>
      <c r="G282" s="194">
        <v>476.31</v>
      </c>
      <c r="H282" s="194">
        <f>F282*G282</f>
        <v>33.675117</v>
      </c>
    </row>
    <row r="283" spans="1:8">
      <c r="B283" s="116" t="s">
        <v>1924</v>
      </c>
      <c r="C283" s="117" t="s">
        <v>1923</v>
      </c>
      <c r="D283" s="116" t="s">
        <v>819</v>
      </c>
      <c r="E283" s="116" t="s">
        <v>1922</v>
      </c>
      <c r="F283" s="118">
        <v>1</v>
      </c>
      <c r="G283" s="119">
        <v>18.73</v>
      </c>
      <c r="H283" s="119">
        <f>F283*G283</f>
        <v>18.73</v>
      </c>
    </row>
    <row r="284" spans="1:8">
      <c r="B284" s="103"/>
      <c r="C284" s="103"/>
      <c r="D284" s="103"/>
      <c r="E284" s="103"/>
      <c r="F284" s="408" t="s">
        <v>831</v>
      </c>
      <c r="G284" s="408"/>
      <c r="H284" s="120">
        <f>H282+H283</f>
        <v>52.405117000000004</v>
      </c>
    </row>
    <row r="285" spans="1:8">
      <c r="B285" s="407" t="s">
        <v>811</v>
      </c>
      <c r="C285" s="407"/>
      <c r="D285" s="102" t="s">
        <v>806</v>
      </c>
      <c r="E285" s="102" t="s">
        <v>807</v>
      </c>
      <c r="F285" s="102" t="s">
        <v>808</v>
      </c>
      <c r="G285" s="102" t="s">
        <v>809</v>
      </c>
      <c r="H285" s="102" t="s">
        <v>810</v>
      </c>
    </row>
    <row r="286" spans="1:8">
      <c r="B286" s="116">
        <v>88309</v>
      </c>
      <c r="C286" s="117" t="s">
        <v>874</v>
      </c>
      <c r="D286" s="116" t="s">
        <v>125</v>
      </c>
      <c r="E286" s="116" t="s">
        <v>127</v>
      </c>
      <c r="F286" s="118">
        <v>0.14130000000000001</v>
      </c>
      <c r="G286" s="119">
        <v>31.1</v>
      </c>
      <c r="H286" s="119">
        <f>F286*G286</f>
        <v>4.3944300000000007</v>
      </c>
    </row>
    <row r="287" spans="1:8">
      <c r="B287" s="116">
        <v>88316</v>
      </c>
      <c r="C287" s="117" t="s">
        <v>853</v>
      </c>
      <c r="D287" s="116" t="s">
        <v>125</v>
      </c>
      <c r="E287" s="116" t="s">
        <v>127</v>
      </c>
      <c r="F287" s="118">
        <v>0.8478</v>
      </c>
      <c r="G287" s="119">
        <v>23.4</v>
      </c>
      <c r="H287" s="119">
        <f>F287*G287</f>
        <v>19.838519999999999</v>
      </c>
    </row>
    <row r="288" spans="1:8">
      <c r="B288" s="103"/>
      <c r="C288" s="103"/>
      <c r="D288" s="103"/>
      <c r="E288" s="103"/>
      <c r="F288" s="408" t="s">
        <v>812</v>
      </c>
      <c r="G288" s="408"/>
      <c r="H288" s="120">
        <f>H287+H286</f>
        <v>24.232949999999999</v>
      </c>
    </row>
    <row r="289" spans="1:8">
      <c r="B289" s="103"/>
      <c r="C289" s="103"/>
      <c r="D289" s="103"/>
      <c r="E289" s="103"/>
      <c r="F289" s="409" t="s">
        <v>585</v>
      </c>
      <c r="G289" s="409"/>
      <c r="H289" s="101">
        <f>H288+H284</f>
        <v>76.638067000000007</v>
      </c>
    </row>
    <row r="290" spans="1:8">
      <c r="B290" s="103"/>
      <c r="C290" s="103"/>
      <c r="D290" s="103"/>
      <c r="E290" s="103"/>
      <c r="F290" s="108"/>
      <c r="G290" s="108"/>
      <c r="H290" s="108"/>
    </row>
    <row r="291" spans="1:8" ht="27" customHeight="1">
      <c r="A291" s="179" t="str">
        <f>ORÇAMENTO!A224</f>
        <v>4.1.2.1.4</v>
      </c>
      <c r="B291" s="179" t="str">
        <f>ORÇAMENTO!B224</f>
        <v>CCU 016</v>
      </c>
      <c r="C291" s="404" t="str">
        <f>ORÇAMENTO!C224</f>
        <v>REVESTIMENTO EM CHAPA DE AÇO INOXIDÁVEL PARA PROTEÇÃO DE PORTAS, ALTURA DE 40 CM REF. 30.04.060/SP OBRAS</v>
      </c>
      <c r="D291" s="405"/>
      <c r="E291" s="405"/>
      <c r="F291" s="405"/>
      <c r="G291" s="406"/>
      <c r="H291" s="121" t="s">
        <v>180</v>
      </c>
    </row>
    <row r="292" spans="1:8" ht="12.75" customHeight="1">
      <c r="B292" s="407" t="s">
        <v>820</v>
      </c>
      <c r="C292" s="407"/>
      <c r="D292" s="102" t="s">
        <v>806</v>
      </c>
      <c r="E292" s="102" t="s">
        <v>807</v>
      </c>
      <c r="F292" s="102" t="s">
        <v>808</v>
      </c>
      <c r="G292" s="102" t="s">
        <v>809</v>
      </c>
      <c r="H292" s="102" t="s">
        <v>810</v>
      </c>
    </row>
    <row r="293" spans="1:8" ht="25.5">
      <c r="B293" s="125" t="s">
        <v>1914</v>
      </c>
      <c r="C293" s="117" t="s">
        <v>1913</v>
      </c>
      <c r="D293" s="116" t="s">
        <v>819</v>
      </c>
      <c r="E293" s="116" t="s">
        <v>145</v>
      </c>
      <c r="F293" s="118">
        <v>0.4</v>
      </c>
      <c r="G293" s="119">
        <v>1100.04</v>
      </c>
      <c r="H293" s="119">
        <f>F293*G293</f>
        <v>440.01600000000002</v>
      </c>
    </row>
    <row r="294" spans="1:8" ht="12.75" customHeight="1">
      <c r="B294" s="103"/>
      <c r="C294" s="103"/>
      <c r="D294" s="103"/>
      <c r="E294" s="103"/>
      <c r="F294" s="408" t="s">
        <v>831</v>
      </c>
      <c r="G294" s="408"/>
      <c r="H294" s="120">
        <f>H293</f>
        <v>440.01600000000002</v>
      </c>
    </row>
    <row r="295" spans="1:8" ht="12.75" customHeight="1">
      <c r="B295" s="103"/>
      <c r="C295" s="103"/>
      <c r="D295" s="103"/>
      <c r="E295" s="103"/>
      <c r="F295" s="409" t="s">
        <v>585</v>
      </c>
      <c r="G295" s="409"/>
      <c r="H295" s="101">
        <f>H294</f>
        <v>440.01600000000002</v>
      </c>
    </row>
    <row r="296" spans="1:8">
      <c r="B296" s="103"/>
      <c r="C296" s="103"/>
      <c r="D296" s="103"/>
      <c r="E296" s="103"/>
      <c r="F296" s="418"/>
      <c r="G296" s="418"/>
      <c r="H296" s="418"/>
    </row>
    <row r="297" spans="1:8" ht="27" customHeight="1">
      <c r="A297" s="179" t="str">
        <f>ORÇAMENTO!A228</f>
        <v>4.1.2.1.8</v>
      </c>
      <c r="B297" s="179" t="str">
        <f>ORÇAMENTO!B228</f>
        <v>CCU 017</v>
      </c>
      <c r="C297" s="404" t="str">
        <f>ORÇAMENTO!C228</f>
        <v>PORTA CORTA-FOGO CLASSE P.90 DE 100 X 210 CM, COMPLETA, COM MAÇANETA TIPO ALAVANCA (P4) REF. 24.02.052/SP OBRAS</v>
      </c>
      <c r="D297" s="405"/>
      <c r="E297" s="405"/>
      <c r="F297" s="405"/>
      <c r="G297" s="406"/>
      <c r="H297" s="121" t="s">
        <v>150</v>
      </c>
    </row>
    <row r="298" spans="1:8" ht="12.75" customHeight="1">
      <c r="B298" s="407" t="s">
        <v>820</v>
      </c>
      <c r="C298" s="407"/>
      <c r="D298" s="102" t="s">
        <v>806</v>
      </c>
      <c r="E298" s="102" t="s">
        <v>807</v>
      </c>
      <c r="F298" s="102" t="s">
        <v>808</v>
      </c>
      <c r="G298" s="102" t="s">
        <v>809</v>
      </c>
      <c r="H298" s="102" t="s">
        <v>810</v>
      </c>
    </row>
    <row r="299" spans="1:8" ht="12.75" customHeight="1">
      <c r="B299" s="125" t="s">
        <v>879</v>
      </c>
      <c r="C299" s="117" t="s">
        <v>880</v>
      </c>
      <c r="D299" s="116" t="s">
        <v>125</v>
      </c>
      <c r="E299" s="116" t="s">
        <v>174</v>
      </c>
      <c r="F299" s="118">
        <v>0.01</v>
      </c>
      <c r="G299" s="119">
        <v>195.48</v>
      </c>
      <c r="H299" s="119">
        <f>F299*G299</f>
        <v>1.9547999999999999</v>
      </c>
    </row>
    <row r="300" spans="1:8" ht="12.75" customHeight="1">
      <c r="B300" s="125" t="s">
        <v>881</v>
      </c>
      <c r="C300" s="117" t="s">
        <v>1483</v>
      </c>
      <c r="D300" s="116" t="s">
        <v>125</v>
      </c>
      <c r="E300" s="116" t="s">
        <v>217</v>
      </c>
      <c r="F300" s="118">
        <v>3.84</v>
      </c>
      <c r="G300" s="119">
        <v>0.64</v>
      </c>
      <c r="H300" s="119">
        <f>F300*G300</f>
        <v>2.4575999999999998</v>
      </c>
    </row>
    <row r="301" spans="1:8" ht="38.25">
      <c r="B301" s="125" t="s">
        <v>1486</v>
      </c>
      <c r="C301" s="117" t="s">
        <v>1487</v>
      </c>
      <c r="D301" s="116" t="s">
        <v>125</v>
      </c>
      <c r="E301" s="116" t="s">
        <v>150</v>
      </c>
      <c r="F301" s="118">
        <v>1</v>
      </c>
      <c r="G301" s="119">
        <v>1188.6099999999999</v>
      </c>
      <c r="H301" s="119">
        <f>F301*G301</f>
        <v>1188.6099999999999</v>
      </c>
    </row>
    <row r="302" spans="1:8" ht="12.75" customHeight="1">
      <c r="B302" s="103"/>
      <c r="C302" s="103"/>
      <c r="D302" s="103"/>
      <c r="E302" s="103"/>
      <c r="F302" s="408" t="s">
        <v>831</v>
      </c>
      <c r="G302" s="408"/>
      <c r="H302" s="120">
        <f>SUM(H299:H301)</f>
        <v>1193.0223999999998</v>
      </c>
    </row>
    <row r="303" spans="1:8" ht="12.75" customHeight="1">
      <c r="B303" s="407" t="s">
        <v>811</v>
      </c>
      <c r="C303" s="407"/>
      <c r="D303" s="102" t="s">
        <v>806</v>
      </c>
      <c r="E303" s="102" t="s">
        <v>807</v>
      </c>
      <c r="F303" s="102" t="s">
        <v>808</v>
      </c>
      <c r="G303" s="102" t="s">
        <v>809</v>
      </c>
      <c r="H303" s="102" t="s">
        <v>810</v>
      </c>
    </row>
    <row r="304" spans="1:8" ht="12.75" customHeight="1">
      <c r="B304" s="116">
        <v>88309</v>
      </c>
      <c r="C304" s="117" t="s">
        <v>874</v>
      </c>
      <c r="D304" s="116" t="s">
        <v>125</v>
      </c>
      <c r="E304" s="116" t="s">
        <v>127</v>
      </c>
      <c r="F304" s="118">
        <v>2</v>
      </c>
      <c r="G304" s="119">
        <v>31.1</v>
      </c>
      <c r="H304" s="119">
        <f>F304*G304</f>
        <v>62.2</v>
      </c>
    </row>
    <row r="305" spans="1:8" ht="12.75" customHeight="1">
      <c r="B305" s="116">
        <v>88316</v>
      </c>
      <c r="C305" s="117" t="s">
        <v>853</v>
      </c>
      <c r="D305" s="116" t="s">
        <v>125</v>
      </c>
      <c r="E305" s="116" t="s">
        <v>127</v>
      </c>
      <c r="F305" s="118">
        <v>5</v>
      </c>
      <c r="G305" s="119">
        <v>23.4</v>
      </c>
      <c r="H305" s="119">
        <f>F305*G305</f>
        <v>117</v>
      </c>
    </row>
    <row r="306" spans="1:8" ht="12.75" customHeight="1">
      <c r="B306" s="103"/>
      <c r="C306" s="103"/>
      <c r="D306" s="103"/>
      <c r="E306" s="103"/>
      <c r="F306" s="408" t="s">
        <v>812</v>
      </c>
      <c r="G306" s="408"/>
      <c r="H306" s="120">
        <f>H304+H305</f>
        <v>179.2</v>
      </c>
    </row>
    <row r="307" spans="1:8" ht="12.75" customHeight="1">
      <c r="B307" s="103"/>
      <c r="C307" s="103"/>
      <c r="D307" s="103"/>
      <c r="E307" s="103"/>
      <c r="F307" s="409" t="s">
        <v>585</v>
      </c>
      <c r="G307" s="409"/>
      <c r="H307" s="101">
        <f>H302+H306</f>
        <v>1372.2223999999999</v>
      </c>
    </row>
    <row r="308" spans="1:8">
      <c r="B308" s="103"/>
      <c r="C308" s="103"/>
      <c r="D308" s="103"/>
      <c r="E308" s="103"/>
      <c r="F308" s="418"/>
      <c r="G308" s="418"/>
      <c r="H308" s="418"/>
    </row>
    <row r="309" spans="1:8" ht="27" customHeight="1">
      <c r="A309" s="179" t="str">
        <f>ORÇAMENTO!A233</f>
        <v>4.1.2.1.13</v>
      </c>
      <c r="B309" s="179" t="str">
        <f>ORÇAMENTO!B233</f>
        <v>CCU 018</v>
      </c>
      <c r="C309" s="404" t="str">
        <f>ORÇAMENTO!C233</f>
        <v>EQUIPAMENTO AUTOMATIZADOR DE PORTAS DESLIZANTES PARA FOLHA DUPLA. FORNECIMENTO E INSTALAÇÃO COMPLETA (COM SENSOR DOS DOIS LADOS) REF. 28.20.800/SP OBRAS</v>
      </c>
      <c r="D309" s="405"/>
      <c r="E309" s="405"/>
      <c r="F309" s="405"/>
      <c r="G309" s="406"/>
      <c r="H309" s="121" t="s">
        <v>150</v>
      </c>
    </row>
    <row r="310" spans="1:8">
      <c r="B310" s="407" t="s">
        <v>820</v>
      </c>
      <c r="C310" s="407"/>
      <c r="D310" s="102" t="s">
        <v>806</v>
      </c>
      <c r="E310" s="102" t="s">
        <v>807</v>
      </c>
      <c r="F310" s="102" t="s">
        <v>808</v>
      </c>
      <c r="G310" s="102" t="s">
        <v>809</v>
      </c>
      <c r="H310" s="102" t="s">
        <v>810</v>
      </c>
    </row>
    <row r="311" spans="1:8">
      <c r="B311" s="125" t="s">
        <v>1997</v>
      </c>
      <c r="C311" s="117" t="s">
        <v>1996</v>
      </c>
      <c r="D311" s="116" t="s">
        <v>819</v>
      </c>
      <c r="E311" s="116" t="s">
        <v>150</v>
      </c>
      <c r="F311" s="118">
        <v>1</v>
      </c>
      <c r="G311" s="119">
        <v>13719.43</v>
      </c>
      <c r="H311" s="119">
        <f>F311*G311</f>
        <v>13719.43</v>
      </c>
    </row>
    <row r="312" spans="1:8">
      <c r="B312" s="103"/>
      <c r="C312" s="103"/>
      <c r="D312" s="103"/>
      <c r="E312" s="103"/>
      <c r="F312" s="408" t="s">
        <v>831</v>
      </c>
      <c r="G312" s="408"/>
      <c r="H312" s="120">
        <f>H311</f>
        <v>13719.43</v>
      </c>
    </row>
    <row r="313" spans="1:8">
      <c r="B313" s="103"/>
      <c r="C313" s="103"/>
      <c r="D313" s="103"/>
      <c r="E313" s="103"/>
      <c r="F313" s="409" t="s">
        <v>585</v>
      </c>
      <c r="G313" s="409"/>
      <c r="H313" s="101">
        <f>H312</f>
        <v>13719.43</v>
      </c>
    </row>
    <row r="314" spans="1:8">
      <c r="B314" s="103"/>
      <c r="C314" s="103"/>
      <c r="D314" s="103"/>
      <c r="E314" s="103"/>
      <c r="F314" s="108"/>
      <c r="G314" s="108"/>
      <c r="H314" s="108"/>
    </row>
    <row r="315" spans="1:8" ht="27" customHeight="1">
      <c r="A315" s="179" t="str">
        <f>ORÇAMENTO!A234</f>
        <v>4.1.2.1.14</v>
      </c>
      <c r="B315" s="179" t="str">
        <f>ORÇAMENTO!B234</f>
        <v>CCU 019</v>
      </c>
      <c r="C315" s="404" t="str">
        <f>ORÇAMENTO!C234</f>
        <v>PELÍCULA ADESIVA PARA VIDROS - USO INTERNO REF. 32.06.240/SP OBRAS</v>
      </c>
      <c r="D315" s="405"/>
      <c r="E315" s="405"/>
      <c r="F315" s="405"/>
      <c r="G315" s="406"/>
      <c r="H315" s="121" t="s">
        <v>145</v>
      </c>
    </row>
    <row r="316" spans="1:8">
      <c r="B316" s="407" t="s">
        <v>811</v>
      </c>
      <c r="C316" s="407"/>
      <c r="D316" s="102" t="s">
        <v>806</v>
      </c>
      <c r="E316" s="102" t="s">
        <v>807</v>
      </c>
      <c r="F316" s="102" t="s">
        <v>808</v>
      </c>
      <c r="G316" s="102" t="s">
        <v>809</v>
      </c>
      <c r="H316" s="102" t="s">
        <v>810</v>
      </c>
    </row>
    <row r="317" spans="1:8">
      <c r="B317" s="116">
        <v>88241</v>
      </c>
      <c r="C317" s="117" t="s">
        <v>1451</v>
      </c>
      <c r="D317" s="116" t="s">
        <v>125</v>
      </c>
      <c r="E317" s="116" t="s">
        <v>127</v>
      </c>
      <c r="F317" s="118">
        <v>0.7</v>
      </c>
      <c r="G317" s="119">
        <v>24.15</v>
      </c>
      <c r="H317" s="119">
        <f>F317*G317</f>
        <v>16.904999999999998</v>
      </c>
    </row>
    <row r="318" spans="1:8">
      <c r="B318" s="116">
        <v>88325</v>
      </c>
      <c r="C318" s="117" t="s">
        <v>901</v>
      </c>
      <c r="D318" s="116" t="s">
        <v>125</v>
      </c>
      <c r="E318" s="116" t="s">
        <v>127</v>
      </c>
      <c r="F318" s="118">
        <v>0.7</v>
      </c>
      <c r="G318" s="119">
        <v>28.69</v>
      </c>
      <c r="H318" s="119">
        <f>F318*G318</f>
        <v>20.082999999999998</v>
      </c>
    </row>
    <row r="319" spans="1:8">
      <c r="B319" s="103"/>
      <c r="C319" s="103"/>
      <c r="D319" s="103"/>
      <c r="E319" s="103"/>
      <c r="F319" s="408" t="s">
        <v>812</v>
      </c>
      <c r="G319" s="408"/>
      <c r="H319" s="120">
        <f>H317+H318</f>
        <v>36.988</v>
      </c>
    </row>
    <row r="320" spans="1:8">
      <c r="B320" s="407" t="s">
        <v>813</v>
      </c>
      <c r="C320" s="407"/>
      <c r="D320" s="102" t="s">
        <v>806</v>
      </c>
      <c r="E320" s="102" t="s">
        <v>807</v>
      </c>
      <c r="F320" s="102" t="s">
        <v>808</v>
      </c>
      <c r="G320" s="102" t="s">
        <v>809</v>
      </c>
      <c r="H320" s="102" t="s">
        <v>810</v>
      </c>
    </row>
    <row r="321" spans="1:8">
      <c r="B321" s="116" t="s">
        <v>2011</v>
      </c>
      <c r="C321" s="117" t="s">
        <v>2010</v>
      </c>
      <c r="D321" s="138" t="s">
        <v>144</v>
      </c>
      <c r="E321" s="116" t="s">
        <v>145</v>
      </c>
      <c r="F321" s="118">
        <v>1.1000000000000001</v>
      </c>
      <c r="G321" s="119">
        <v>38.94</v>
      </c>
      <c r="H321" s="119">
        <f>F321*G321</f>
        <v>42.834000000000003</v>
      </c>
    </row>
    <row r="322" spans="1:8">
      <c r="B322" s="103"/>
      <c r="C322" s="103"/>
      <c r="D322" s="103"/>
      <c r="E322" s="103"/>
      <c r="F322" s="408" t="s">
        <v>814</v>
      </c>
      <c r="G322" s="408"/>
      <c r="H322" s="120">
        <f>H321</f>
        <v>42.834000000000003</v>
      </c>
    </row>
    <row r="323" spans="1:8">
      <c r="B323" s="103"/>
      <c r="C323" s="103"/>
      <c r="D323" s="103"/>
      <c r="E323" s="103"/>
      <c r="F323" s="409" t="s">
        <v>585</v>
      </c>
      <c r="G323" s="409"/>
      <c r="H323" s="101">
        <f>H319+H322</f>
        <v>79.822000000000003</v>
      </c>
    </row>
    <row r="324" spans="1:8">
      <c r="B324" s="103"/>
      <c r="C324" s="103"/>
      <c r="D324" s="103"/>
      <c r="E324" s="103"/>
      <c r="F324" s="108"/>
      <c r="G324" s="108"/>
      <c r="H324" s="108"/>
    </row>
    <row r="325" spans="1:8" ht="27" customHeight="1">
      <c r="A325" s="179" t="str">
        <f>ORÇAMENTO!A235</f>
        <v>4.1.2.1.15</v>
      </c>
      <c r="B325" s="179" t="str">
        <f>ORÇAMENTO!B235</f>
        <v>CCU 020</v>
      </c>
      <c r="C325" s="404" t="str">
        <f>ORÇAMENTO!C235</f>
        <v>PORTINHOLA EM ALUMÍNIO ANODIZADO DE CORRER, TIPO VENEZIANA, SOB MEDIDA - BRONZE/PRETO (P8) REF. 25.02.260/SP OBRAS</v>
      </c>
      <c r="D325" s="405"/>
      <c r="E325" s="405"/>
      <c r="F325" s="405"/>
      <c r="G325" s="406"/>
      <c r="H325" s="121" t="s">
        <v>145</v>
      </c>
    </row>
    <row r="326" spans="1:8">
      <c r="B326" s="407" t="s">
        <v>820</v>
      </c>
      <c r="C326" s="407"/>
      <c r="D326" s="102" t="s">
        <v>806</v>
      </c>
      <c r="E326" s="102" t="s">
        <v>807</v>
      </c>
      <c r="F326" s="102" t="s">
        <v>808</v>
      </c>
      <c r="G326" s="102" t="s">
        <v>809</v>
      </c>
      <c r="H326" s="102" t="s">
        <v>810</v>
      </c>
    </row>
    <row r="327" spans="1:8">
      <c r="B327" s="190" t="s">
        <v>879</v>
      </c>
      <c r="C327" s="290" t="s">
        <v>1499</v>
      </c>
      <c r="D327" s="181" t="s">
        <v>125</v>
      </c>
      <c r="E327" s="181" t="s">
        <v>174</v>
      </c>
      <c r="F327" s="193">
        <v>9.1000000000000004E-3</v>
      </c>
      <c r="G327" s="194">
        <v>195</v>
      </c>
      <c r="H327" s="194">
        <f>F327*G327</f>
        <v>1.7745000000000002</v>
      </c>
    </row>
    <row r="328" spans="1:8">
      <c r="B328" s="190" t="s">
        <v>881</v>
      </c>
      <c r="C328" s="290" t="s">
        <v>1483</v>
      </c>
      <c r="D328" s="181" t="s">
        <v>125</v>
      </c>
      <c r="E328" s="181" t="s">
        <v>217</v>
      </c>
      <c r="F328" s="193">
        <v>3.9260000000000002</v>
      </c>
      <c r="G328" s="194">
        <v>0.66</v>
      </c>
      <c r="H328" s="194">
        <f>F328*G328</f>
        <v>2.5911600000000004</v>
      </c>
    </row>
    <row r="329" spans="1:8">
      <c r="B329" s="125" t="s">
        <v>2013</v>
      </c>
      <c r="C329" s="117" t="s">
        <v>2012</v>
      </c>
      <c r="D329" s="138" t="s">
        <v>144</v>
      </c>
      <c r="E329" s="116" t="s">
        <v>145</v>
      </c>
      <c r="F329" s="118">
        <v>1</v>
      </c>
      <c r="G329" s="119">
        <v>1241.81</v>
      </c>
      <c r="H329" s="119">
        <f>F329*G329</f>
        <v>1241.81</v>
      </c>
    </row>
    <row r="330" spans="1:8">
      <c r="B330" s="103"/>
      <c r="C330" s="103"/>
      <c r="D330" s="103"/>
      <c r="E330" s="103"/>
      <c r="F330" s="408" t="s">
        <v>831</v>
      </c>
      <c r="G330" s="408"/>
      <c r="H330" s="120">
        <f>SUM(H327:H329)</f>
        <v>1246.1756599999999</v>
      </c>
    </row>
    <row r="331" spans="1:8">
      <c r="B331" s="407" t="s">
        <v>811</v>
      </c>
      <c r="C331" s="407"/>
      <c r="D331" s="102" t="s">
        <v>806</v>
      </c>
      <c r="E331" s="102" t="s">
        <v>807</v>
      </c>
      <c r="F331" s="102" t="s">
        <v>808</v>
      </c>
      <c r="G331" s="102" t="s">
        <v>809</v>
      </c>
      <c r="H331" s="102" t="s">
        <v>810</v>
      </c>
    </row>
    <row r="332" spans="1:8">
      <c r="B332" s="116">
        <v>88309</v>
      </c>
      <c r="C332" s="117" t="s">
        <v>874</v>
      </c>
      <c r="D332" s="116" t="s">
        <v>125</v>
      </c>
      <c r="E332" s="116" t="s">
        <v>127</v>
      </c>
      <c r="F332" s="118">
        <v>1.5</v>
      </c>
      <c r="G332" s="119">
        <v>31.1</v>
      </c>
      <c r="H332" s="119">
        <f>F332*G332</f>
        <v>46.650000000000006</v>
      </c>
    </row>
    <row r="333" spans="1:8">
      <c r="B333" s="116">
        <v>88316</v>
      </c>
      <c r="C333" s="117" t="s">
        <v>853</v>
      </c>
      <c r="D333" s="116" t="s">
        <v>125</v>
      </c>
      <c r="E333" s="116" t="s">
        <v>127</v>
      </c>
      <c r="F333" s="118">
        <v>1.5</v>
      </c>
      <c r="G333" s="119">
        <v>23.4</v>
      </c>
      <c r="H333" s="119">
        <f>F333*G333</f>
        <v>35.099999999999994</v>
      </c>
    </row>
    <row r="334" spans="1:8">
      <c r="B334" s="103"/>
      <c r="C334" s="103"/>
      <c r="D334" s="103"/>
      <c r="E334" s="103"/>
      <c r="F334" s="408" t="s">
        <v>812</v>
      </c>
      <c r="G334" s="408"/>
      <c r="H334" s="120">
        <f>H332+H333</f>
        <v>81.75</v>
      </c>
    </row>
    <row r="335" spans="1:8">
      <c r="B335" s="103"/>
      <c r="C335" s="103"/>
      <c r="D335" s="103"/>
      <c r="E335" s="103"/>
      <c r="F335" s="409" t="s">
        <v>585</v>
      </c>
      <c r="G335" s="409"/>
      <c r="H335" s="101">
        <f>H330+H334</f>
        <v>1327.9256599999999</v>
      </c>
    </row>
    <row r="336" spans="1:8">
      <c r="B336" s="103"/>
      <c r="C336" s="103"/>
      <c r="D336" s="103"/>
      <c r="E336" s="103"/>
      <c r="F336" s="108"/>
      <c r="G336" s="108"/>
      <c r="H336" s="108"/>
    </row>
    <row r="337" spans="1:8" ht="27" customHeight="1">
      <c r="A337" s="179" t="str">
        <f>ORÇAMENTO!A244</f>
        <v>4.1.3.1</v>
      </c>
      <c r="B337" s="179" t="str">
        <f>ORÇAMENTO!B244</f>
        <v>CCU 021</v>
      </c>
      <c r="C337" s="404" t="str">
        <f>ORÇAMENTO!C244</f>
        <v>CAIXILHO EM ALUMÍNIO BRANCO PARA PELE DE VIDRO, TIPO FACHADA REF. 25.01.450/SP OBRAS</v>
      </c>
      <c r="D337" s="405"/>
      <c r="E337" s="405"/>
      <c r="F337" s="405"/>
      <c r="G337" s="406"/>
      <c r="H337" s="121" t="s">
        <v>145</v>
      </c>
    </row>
    <row r="338" spans="1:8">
      <c r="B338" s="424" t="s">
        <v>820</v>
      </c>
      <c r="C338" s="424"/>
      <c r="D338" s="102" t="s">
        <v>806</v>
      </c>
      <c r="E338" s="102" t="s">
        <v>807</v>
      </c>
      <c r="F338" s="102" t="s">
        <v>808</v>
      </c>
      <c r="G338" s="102" t="s">
        <v>809</v>
      </c>
      <c r="H338" s="102" t="s">
        <v>810</v>
      </c>
    </row>
    <row r="339" spans="1:8">
      <c r="B339" s="138" t="s">
        <v>1702</v>
      </c>
      <c r="C339" s="240" t="s">
        <v>3734</v>
      </c>
      <c r="D339" s="138" t="s">
        <v>144</v>
      </c>
      <c r="E339" s="138" t="s">
        <v>145</v>
      </c>
      <c r="F339" s="140">
        <v>1</v>
      </c>
      <c r="G339" s="141">
        <v>1229.07</v>
      </c>
      <c r="H339" s="141">
        <f>F339*G339</f>
        <v>1229.07</v>
      </c>
    </row>
    <row r="340" spans="1:8">
      <c r="B340" s="142"/>
      <c r="C340" s="142"/>
      <c r="D340" s="142"/>
      <c r="E340" s="142"/>
      <c r="F340" s="430" t="s">
        <v>831</v>
      </c>
      <c r="G340" s="430"/>
      <c r="H340" s="143">
        <f>H339</f>
        <v>1229.07</v>
      </c>
    </row>
    <row r="341" spans="1:8">
      <c r="B341" s="424" t="s">
        <v>834</v>
      </c>
      <c r="C341" s="424"/>
      <c r="D341" s="102" t="s">
        <v>806</v>
      </c>
      <c r="E341" s="102" t="s">
        <v>807</v>
      </c>
      <c r="F341" s="102" t="s">
        <v>808</v>
      </c>
      <c r="G341" s="102" t="s">
        <v>809</v>
      </c>
      <c r="H341" s="102" t="s">
        <v>810</v>
      </c>
    </row>
    <row r="342" spans="1:8">
      <c r="B342" s="138" t="s">
        <v>873</v>
      </c>
      <c r="C342" s="139" t="s">
        <v>874</v>
      </c>
      <c r="D342" s="138" t="s">
        <v>125</v>
      </c>
      <c r="E342" s="138" t="s">
        <v>127</v>
      </c>
      <c r="F342" s="140">
        <v>1</v>
      </c>
      <c r="G342" s="141">
        <v>31.1</v>
      </c>
      <c r="H342" s="141">
        <f>F342*G342</f>
        <v>31.1</v>
      </c>
    </row>
    <row r="343" spans="1:8">
      <c r="B343" s="138" t="s">
        <v>852</v>
      </c>
      <c r="C343" s="139" t="s">
        <v>853</v>
      </c>
      <c r="D343" s="138" t="s">
        <v>125</v>
      </c>
      <c r="E343" s="138" t="s">
        <v>127</v>
      </c>
      <c r="F343" s="140">
        <v>0.7</v>
      </c>
      <c r="G343" s="141">
        <v>23.4</v>
      </c>
      <c r="H343" s="141">
        <f>F343*G343</f>
        <v>16.38</v>
      </c>
    </row>
    <row r="344" spans="1:8">
      <c r="B344" s="142"/>
      <c r="C344" s="142"/>
      <c r="D344" s="142"/>
      <c r="E344" s="142"/>
      <c r="F344" s="408" t="s">
        <v>812</v>
      </c>
      <c r="G344" s="408"/>
      <c r="H344" s="146">
        <f>H342+H343</f>
        <v>47.480000000000004</v>
      </c>
    </row>
    <row r="345" spans="1:8">
      <c r="B345" s="142"/>
      <c r="C345" s="142"/>
      <c r="D345" s="142"/>
      <c r="E345" s="142"/>
      <c r="F345" s="421" t="s">
        <v>585</v>
      </c>
      <c r="G345" s="421"/>
      <c r="H345" s="147">
        <f>H340+H344</f>
        <v>1276.55</v>
      </c>
    </row>
    <row r="346" spans="1:8">
      <c r="B346" s="142"/>
      <c r="C346" s="142"/>
      <c r="D346" s="142"/>
      <c r="E346" s="142"/>
      <c r="F346" s="109"/>
      <c r="G346" s="109"/>
      <c r="H346" s="145"/>
    </row>
    <row r="347" spans="1:8" ht="27" customHeight="1">
      <c r="A347" s="179" t="str">
        <f>ORÇAMENTO!A237</f>
        <v>4.1.2.1.17</v>
      </c>
      <c r="B347" s="179" t="str">
        <f>ORÇAMENTO!B237</f>
        <v>CCU 022</v>
      </c>
      <c r="C347" s="404" t="str">
        <f>ORÇAMENTO!C237</f>
        <v>VIDRO LAMINADO TEMPERADO INCOLOR DE 8MM REF. 26.03.070/SP OBRAS (MONTANTES E PORTAS INTERNAS)</v>
      </c>
      <c r="D347" s="405"/>
      <c r="E347" s="405"/>
      <c r="F347" s="405"/>
      <c r="G347" s="406"/>
      <c r="H347" s="121" t="s">
        <v>145</v>
      </c>
    </row>
    <row r="348" spans="1:8">
      <c r="B348" s="424" t="s">
        <v>820</v>
      </c>
      <c r="C348" s="424"/>
      <c r="D348" s="102" t="s">
        <v>806</v>
      </c>
      <c r="E348" s="102" t="s">
        <v>807</v>
      </c>
      <c r="F348" s="102" t="s">
        <v>808</v>
      </c>
      <c r="G348" s="102" t="s">
        <v>809</v>
      </c>
      <c r="H348" s="102" t="s">
        <v>810</v>
      </c>
    </row>
    <row r="349" spans="1:8">
      <c r="B349" s="292" t="s">
        <v>2424</v>
      </c>
      <c r="C349" s="240" t="s">
        <v>2425</v>
      </c>
      <c r="D349" s="239" t="s">
        <v>125</v>
      </c>
      <c r="E349" s="239" t="s">
        <v>807</v>
      </c>
      <c r="F349" s="241">
        <v>5.9799999999999999E-2</v>
      </c>
      <c r="G349" s="242">
        <v>10.27</v>
      </c>
      <c r="H349" s="242">
        <f>F349*G349</f>
        <v>0.61414599999999997</v>
      </c>
    </row>
    <row r="350" spans="1:8">
      <c r="B350" s="292" t="s">
        <v>2462</v>
      </c>
      <c r="C350" s="240" t="s">
        <v>2463</v>
      </c>
      <c r="D350" s="239" t="s">
        <v>125</v>
      </c>
      <c r="E350" s="239" t="s">
        <v>180</v>
      </c>
      <c r="F350" s="241">
        <v>2.0495999999999999</v>
      </c>
      <c r="G350" s="242">
        <v>17</v>
      </c>
      <c r="H350" s="242">
        <f>F350*G350</f>
        <v>34.843199999999996</v>
      </c>
    </row>
    <row r="351" spans="1:8">
      <c r="B351" s="138" t="s">
        <v>1704</v>
      </c>
      <c r="C351" s="139" t="s">
        <v>3635</v>
      </c>
      <c r="D351" s="138" t="s">
        <v>144</v>
      </c>
      <c r="E351" s="138" t="s">
        <v>150</v>
      </c>
      <c r="F351" s="140">
        <v>0.26500000000000001</v>
      </c>
      <c r="G351" s="141">
        <v>24.15</v>
      </c>
      <c r="H351" s="141">
        <f>F351*G351</f>
        <v>6.39975</v>
      </c>
    </row>
    <row r="352" spans="1:8">
      <c r="B352" s="138" t="s">
        <v>1705</v>
      </c>
      <c r="C352" s="139" t="s">
        <v>1756</v>
      </c>
      <c r="D352" s="138" t="s">
        <v>144</v>
      </c>
      <c r="E352" s="138" t="s">
        <v>145</v>
      </c>
      <c r="F352" s="140">
        <v>1</v>
      </c>
      <c r="G352" s="141">
        <v>348.7</v>
      </c>
      <c r="H352" s="141">
        <f>F352*G352</f>
        <v>348.7</v>
      </c>
    </row>
    <row r="353" spans="1:8">
      <c r="B353" s="142"/>
      <c r="C353" s="142"/>
      <c r="D353" s="142"/>
      <c r="E353" s="142"/>
      <c r="F353" s="430" t="s">
        <v>831</v>
      </c>
      <c r="G353" s="430"/>
      <c r="H353" s="143">
        <f>SUM(H349:H352)</f>
        <v>390.557096</v>
      </c>
    </row>
    <row r="354" spans="1:8">
      <c r="B354" s="424" t="s">
        <v>834</v>
      </c>
      <c r="C354" s="424"/>
      <c r="D354" s="102" t="s">
        <v>806</v>
      </c>
      <c r="E354" s="102" t="s">
        <v>807</v>
      </c>
      <c r="F354" s="102" t="s">
        <v>808</v>
      </c>
      <c r="G354" s="102" t="s">
        <v>809</v>
      </c>
      <c r="H354" s="102" t="s">
        <v>810</v>
      </c>
    </row>
    <row r="355" spans="1:8">
      <c r="B355" s="138" t="s">
        <v>852</v>
      </c>
      <c r="C355" s="139" t="s">
        <v>853</v>
      </c>
      <c r="D355" s="138" t="s">
        <v>125</v>
      </c>
      <c r="E355" s="138" t="s">
        <v>127</v>
      </c>
      <c r="F355" s="140">
        <v>0.5</v>
      </c>
      <c r="G355" s="141">
        <v>23.4</v>
      </c>
      <c r="H355" s="141">
        <f>F355*G355</f>
        <v>11.7</v>
      </c>
    </row>
    <row r="356" spans="1:8">
      <c r="B356" s="138">
        <v>88325</v>
      </c>
      <c r="C356" s="139" t="s">
        <v>901</v>
      </c>
      <c r="D356" s="138" t="s">
        <v>125</v>
      </c>
      <c r="E356" s="138" t="s">
        <v>127</v>
      </c>
      <c r="F356" s="140">
        <v>0.75</v>
      </c>
      <c r="G356" s="141">
        <v>28.69</v>
      </c>
      <c r="H356" s="141">
        <f>F356*G356</f>
        <v>21.517500000000002</v>
      </c>
    </row>
    <row r="357" spans="1:8">
      <c r="B357" s="142"/>
      <c r="C357" s="142"/>
      <c r="D357" s="142"/>
      <c r="E357" s="142"/>
      <c r="F357" s="408" t="s">
        <v>812</v>
      </c>
      <c r="G357" s="408"/>
      <c r="H357" s="146">
        <f>H355+H356</f>
        <v>33.217500000000001</v>
      </c>
    </row>
    <row r="358" spans="1:8">
      <c r="B358" s="142"/>
      <c r="C358" s="142"/>
      <c r="D358" s="142"/>
      <c r="E358" s="142"/>
      <c r="F358" s="421" t="s">
        <v>585</v>
      </c>
      <c r="G358" s="421"/>
      <c r="H358" s="147">
        <f>H353+H357</f>
        <v>423.77459599999997</v>
      </c>
    </row>
    <row r="359" spans="1:8">
      <c r="B359" s="103"/>
      <c r="C359" s="103"/>
      <c r="D359" s="103"/>
      <c r="E359" s="103"/>
      <c r="F359" s="108"/>
      <c r="G359" s="108"/>
      <c r="H359" s="108"/>
    </row>
    <row r="360" spans="1:8" ht="27" customHeight="1">
      <c r="A360" s="179" t="str">
        <f>ORÇAMENTO!A262</f>
        <v>4.1.5.1.2.1</v>
      </c>
      <c r="B360" s="179" t="str">
        <f>ORÇAMENTO!B262</f>
        <v>CCU 023</v>
      </c>
      <c r="C360" s="404" t="str">
        <f>ORÇAMENTO!C262</f>
        <v>REVESTIMENTO EM PORCELANATO TÉCNICO POLIDO PARA ÁREA INTERNA E AMBIENTE DE MÉDIO TRÁFEGO, GRUPO DE ABSORÇÃO BIA, COEFICIENTE DE ATRITO I, ASSENTADO COM ARGAMASSA COLANTE INDUSTRIALIZADA, REJUNTADO REF. 18.08.170/SP OBRAS</v>
      </c>
      <c r="D360" s="405"/>
      <c r="E360" s="405"/>
      <c r="F360" s="405"/>
      <c r="G360" s="406"/>
      <c r="H360" s="121" t="s">
        <v>145</v>
      </c>
    </row>
    <row r="361" spans="1:8">
      <c r="B361" s="424" t="s">
        <v>820</v>
      </c>
      <c r="C361" s="424"/>
      <c r="D361" s="102" t="s">
        <v>806</v>
      </c>
      <c r="E361" s="102" t="s">
        <v>807</v>
      </c>
      <c r="F361" s="102" t="s">
        <v>808</v>
      </c>
      <c r="G361" s="102" t="s">
        <v>809</v>
      </c>
      <c r="H361" s="102" t="s">
        <v>810</v>
      </c>
    </row>
    <row r="362" spans="1:8" ht="25.5">
      <c r="B362" s="138" t="s">
        <v>2026</v>
      </c>
      <c r="C362" s="139" t="s">
        <v>2021</v>
      </c>
      <c r="D362" s="138" t="s">
        <v>144</v>
      </c>
      <c r="E362" s="138" t="s">
        <v>217</v>
      </c>
      <c r="F362" s="140">
        <v>5</v>
      </c>
      <c r="G362" s="141">
        <v>3.8</v>
      </c>
      <c r="H362" s="141">
        <f>F362*G362</f>
        <v>19</v>
      </c>
    </row>
    <row r="363" spans="1:8" ht="25.5">
      <c r="B363" s="138" t="s">
        <v>2025</v>
      </c>
      <c r="C363" s="139" t="s">
        <v>2022</v>
      </c>
      <c r="D363" s="138" t="s">
        <v>144</v>
      </c>
      <c r="E363" s="138" t="s">
        <v>145</v>
      </c>
      <c r="F363" s="140">
        <v>1.08</v>
      </c>
      <c r="G363" s="141">
        <v>160.21</v>
      </c>
      <c r="H363" s="141">
        <f>F363*G363</f>
        <v>173.02680000000001</v>
      </c>
    </row>
    <row r="364" spans="1:8" ht="25.5">
      <c r="B364" s="138" t="s">
        <v>2024</v>
      </c>
      <c r="C364" s="139" t="s">
        <v>2023</v>
      </c>
      <c r="D364" s="138" t="s">
        <v>144</v>
      </c>
      <c r="E364" s="138" t="s">
        <v>217</v>
      </c>
      <c r="F364" s="140">
        <v>0.21</v>
      </c>
      <c r="G364" s="141">
        <v>8.1</v>
      </c>
      <c r="H364" s="141">
        <f>F364*G364</f>
        <v>1.7009999999999998</v>
      </c>
    </row>
    <row r="365" spans="1:8">
      <c r="B365" s="142"/>
      <c r="C365" s="142"/>
      <c r="D365" s="142"/>
      <c r="E365" s="142"/>
      <c r="F365" s="430" t="s">
        <v>831</v>
      </c>
      <c r="G365" s="430"/>
      <c r="H365" s="143">
        <f>SUM(H362:H364)</f>
        <v>193.7278</v>
      </c>
    </row>
    <row r="366" spans="1:8">
      <c r="B366" s="424" t="s">
        <v>834</v>
      </c>
      <c r="C366" s="424"/>
      <c r="D366" s="102" t="s">
        <v>806</v>
      </c>
      <c r="E366" s="102" t="s">
        <v>807</v>
      </c>
      <c r="F366" s="102" t="s">
        <v>808</v>
      </c>
      <c r="G366" s="102" t="s">
        <v>809</v>
      </c>
      <c r="H366" s="102" t="s">
        <v>810</v>
      </c>
    </row>
    <row r="367" spans="1:8">
      <c r="B367" s="138" t="s">
        <v>873</v>
      </c>
      <c r="C367" s="139" t="s">
        <v>874</v>
      </c>
      <c r="D367" s="138" t="s">
        <v>125</v>
      </c>
      <c r="E367" s="138" t="s">
        <v>127</v>
      </c>
      <c r="F367" s="140">
        <v>0.9</v>
      </c>
      <c r="G367" s="141">
        <v>31.1</v>
      </c>
      <c r="H367" s="141">
        <f>F367*G367</f>
        <v>27.990000000000002</v>
      </c>
    </row>
    <row r="368" spans="1:8">
      <c r="B368" s="138" t="s">
        <v>852</v>
      </c>
      <c r="C368" s="139" t="s">
        <v>853</v>
      </c>
      <c r="D368" s="138" t="s">
        <v>125</v>
      </c>
      <c r="E368" s="138" t="s">
        <v>127</v>
      </c>
      <c r="F368" s="140">
        <v>0.9</v>
      </c>
      <c r="G368" s="141">
        <v>23.4</v>
      </c>
      <c r="H368" s="141">
        <f>F368*G368</f>
        <v>21.06</v>
      </c>
    </row>
    <row r="369" spans="1:8">
      <c r="B369" s="142"/>
      <c r="C369" s="142"/>
      <c r="D369" s="142"/>
      <c r="E369" s="142"/>
      <c r="F369" s="408" t="s">
        <v>812</v>
      </c>
      <c r="G369" s="408"/>
      <c r="H369" s="146">
        <f>H367+H368</f>
        <v>49.05</v>
      </c>
    </row>
    <row r="370" spans="1:8">
      <c r="B370" s="142"/>
      <c r="C370" s="142"/>
      <c r="D370" s="142"/>
      <c r="E370" s="142"/>
      <c r="F370" s="421" t="s">
        <v>585</v>
      </c>
      <c r="G370" s="421"/>
      <c r="H370" s="147">
        <f>H369+H365</f>
        <v>242.77780000000001</v>
      </c>
    </row>
    <row r="371" spans="1:8">
      <c r="B371" s="103"/>
      <c r="C371" s="103"/>
      <c r="D371" s="103"/>
      <c r="E371" s="103"/>
      <c r="F371" s="108"/>
      <c r="G371" s="108"/>
      <c r="H371" s="108"/>
    </row>
    <row r="372" spans="1:8" ht="27" customHeight="1">
      <c r="A372" s="179" t="str">
        <f>ORÇAMENTO!A263</f>
        <v>4.1.5.1.2.2</v>
      </c>
      <c r="B372" s="179" t="str">
        <f>ORÇAMENTO!B263</f>
        <v>CCU 024</v>
      </c>
      <c r="C372" s="404" t="str">
        <f>ORÇAMENTO!C263</f>
        <v>RODAPÉ EM PORCELANATO TÉCNICO POLIDO PARA ÁREA INTERNA E AMBIENTE DE MÉDIO TRÁFEGO, GRUPO DE ABSORÇÃO BIA, ASSENTADO COM ARGAMASSA COLANTE INDUSTRIALIZADA, REJUNTADO REF. 18.08.180/SP OBRAS</v>
      </c>
      <c r="D372" s="405"/>
      <c r="E372" s="405"/>
      <c r="F372" s="405"/>
      <c r="G372" s="406"/>
      <c r="H372" s="121" t="s">
        <v>180</v>
      </c>
    </row>
    <row r="373" spans="1:8">
      <c r="B373" s="424" t="s">
        <v>820</v>
      </c>
      <c r="C373" s="424"/>
      <c r="D373" s="102" t="s">
        <v>806</v>
      </c>
      <c r="E373" s="102" t="s">
        <v>807</v>
      </c>
      <c r="F373" s="102" t="s">
        <v>808</v>
      </c>
      <c r="G373" s="102" t="s">
        <v>809</v>
      </c>
      <c r="H373" s="102" t="s">
        <v>810</v>
      </c>
    </row>
    <row r="374" spans="1:8" ht="25.5">
      <c r="B374" s="138" t="s">
        <v>2026</v>
      </c>
      <c r="C374" s="139" t="s">
        <v>2021</v>
      </c>
      <c r="D374" s="138" t="s">
        <v>144</v>
      </c>
      <c r="E374" s="138" t="s">
        <v>217</v>
      </c>
      <c r="F374" s="140">
        <v>1</v>
      </c>
      <c r="G374" s="141">
        <v>3.8</v>
      </c>
      <c r="H374" s="141">
        <f>F374*G374</f>
        <v>3.8</v>
      </c>
    </row>
    <row r="375" spans="1:8" ht="25.5">
      <c r="B375" s="138" t="s">
        <v>2025</v>
      </c>
      <c r="C375" s="139" t="s">
        <v>2022</v>
      </c>
      <c r="D375" s="138" t="s">
        <v>144</v>
      </c>
      <c r="E375" s="138" t="s">
        <v>145</v>
      </c>
      <c r="F375" s="140">
        <v>0.188</v>
      </c>
      <c r="G375" s="141">
        <v>160.21</v>
      </c>
      <c r="H375" s="141">
        <f>F375*G375</f>
        <v>30.119480000000003</v>
      </c>
    </row>
    <row r="376" spans="1:8" ht="25.5">
      <c r="B376" s="138" t="s">
        <v>2028</v>
      </c>
      <c r="C376" s="139" t="s">
        <v>2027</v>
      </c>
      <c r="D376" s="138" t="s">
        <v>144</v>
      </c>
      <c r="E376" s="138" t="s">
        <v>217</v>
      </c>
      <c r="F376" s="140">
        <v>7.0000000000000007E-2</v>
      </c>
      <c r="G376" s="141">
        <v>8.1</v>
      </c>
      <c r="H376" s="141">
        <f>F376*G376</f>
        <v>0.56700000000000006</v>
      </c>
    </row>
    <row r="377" spans="1:8">
      <c r="B377" s="142"/>
      <c r="C377" s="142"/>
      <c r="D377" s="142"/>
      <c r="E377" s="142"/>
      <c r="F377" s="430" t="s">
        <v>831</v>
      </c>
      <c r="G377" s="430"/>
      <c r="H377" s="143">
        <f>SUM(H374:H376)</f>
        <v>34.48648</v>
      </c>
    </row>
    <row r="378" spans="1:8">
      <c r="B378" s="424" t="s">
        <v>834</v>
      </c>
      <c r="C378" s="424"/>
      <c r="D378" s="102" t="s">
        <v>806</v>
      </c>
      <c r="E378" s="102" t="s">
        <v>807</v>
      </c>
      <c r="F378" s="102" t="s">
        <v>808</v>
      </c>
      <c r="G378" s="102" t="s">
        <v>809</v>
      </c>
      <c r="H378" s="102" t="s">
        <v>810</v>
      </c>
    </row>
    <row r="379" spans="1:8">
      <c r="B379" s="138" t="s">
        <v>873</v>
      </c>
      <c r="C379" s="139" t="s">
        <v>874</v>
      </c>
      <c r="D379" s="138" t="s">
        <v>125</v>
      </c>
      <c r="E379" s="138" t="s">
        <v>127</v>
      </c>
      <c r="F379" s="140">
        <v>0.9</v>
      </c>
      <c r="G379" s="141">
        <v>31.1</v>
      </c>
      <c r="H379" s="141">
        <f>F379*G379</f>
        <v>27.990000000000002</v>
      </c>
    </row>
    <row r="380" spans="1:8">
      <c r="B380" s="138" t="s">
        <v>852</v>
      </c>
      <c r="C380" s="139" t="s">
        <v>853</v>
      </c>
      <c r="D380" s="138" t="s">
        <v>125</v>
      </c>
      <c r="E380" s="138" t="s">
        <v>127</v>
      </c>
      <c r="F380" s="140">
        <v>0.9</v>
      </c>
      <c r="G380" s="141">
        <v>23.4</v>
      </c>
      <c r="H380" s="141">
        <f>F380*G380</f>
        <v>21.06</v>
      </c>
    </row>
    <row r="381" spans="1:8">
      <c r="B381" s="142"/>
      <c r="C381" s="142"/>
      <c r="D381" s="142"/>
      <c r="E381" s="142"/>
      <c r="F381" s="408" t="s">
        <v>812</v>
      </c>
      <c r="G381" s="408"/>
      <c r="H381" s="146">
        <f>H379+H380</f>
        <v>49.05</v>
      </c>
    </row>
    <row r="382" spans="1:8">
      <c r="B382" s="142"/>
      <c r="C382" s="142"/>
      <c r="D382" s="142"/>
      <c r="E382" s="142"/>
      <c r="F382" s="421" t="s">
        <v>585</v>
      </c>
      <c r="G382" s="421"/>
      <c r="H382" s="147">
        <f>H381+H377</f>
        <v>83.536479999999997</v>
      </c>
    </row>
    <row r="383" spans="1:8">
      <c r="B383" s="103"/>
      <c r="C383" s="103"/>
      <c r="D383" s="103"/>
      <c r="E383" s="103"/>
      <c r="F383" s="108"/>
      <c r="G383" s="108"/>
      <c r="H383" s="108"/>
    </row>
    <row r="384" spans="1:8" ht="27" customHeight="1">
      <c r="A384" s="179" t="str">
        <f>ORÇAMENTO!A291</f>
        <v>4.1.5.4.1</v>
      </c>
      <c r="B384" s="179" t="str">
        <f>ORÇAMENTO!B291</f>
        <v>CCU 025</v>
      </c>
      <c r="C384" s="404" t="str">
        <f>ORÇAMENTO!C291</f>
        <v>FORRO EM FIBRA MINERAL NRC 0.65, EM PLACAS ACÚSTICAS REMOVÍVEIS DE 625MM X 625MM REF. 22.03.140/SP OBRAS</v>
      </c>
      <c r="D384" s="405"/>
      <c r="E384" s="405"/>
      <c r="F384" s="405"/>
      <c r="G384" s="406"/>
      <c r="H384" s="121" t="s">
        <v>145</v>
      </c>
    </row>
    <row r="385" spans="1:8">
      <c r="B385" s="407" t="s">
        <v>820</v>
      </c>
      <c r="C385" s="407"/>
      <c r="D385" s="102" t="s">
        <v>806</v>
      </c>
      <c r="E385" s="102" t="s">
        <v>807</v>
      </c>
      <c r="F385" s="102" t="s">
        <v>808</v>
      </c>
      <c r="G385" s="102" t="s">
        <v>809</v>
      </c>
      <c r="H385" s="102" t="s">
        <v>810</v>
      </c>
    </row>
    <row r="386" spans="1:8" ht="25.5">
      <c r="B386" s="125" t="s">
        <v>1488</v>
      </c>
      <c r="C386" s="117" t="s">
        <v>1489</v>
      </c>
      <c r="D386" s="116" t="s">
        <v>125</v>
      </c>
      <c r="E386" s="116" t="s">
        <v>145</v>
      </c>
      <c r="F386" s="118">
        <v>1</v>
      </c>
      <c r="G386" s="119">
        <v>132.16</v>
      </c>
      <c r="H386" s="119">
        <f>F386*G386</f>
        <v>132.16</v>
      </c>
    </row>
    <row r="387" spans="1:8" ht="12.75" customHeight="1">
      <c r="B387" s="103"/>
      <c r="C387" s="103"/>
      <c r="D387" s="103"/>
      <c r="E387" s="103"/>
      <c r="F387" s="408" t="s">
        <v>831</v>
      </c>
      <c r="G387" s="408"/>
      <c r="H387" s="120">
        <f>H386</f>
        <v>132.16</v>
      </c>
    </row>
    <row r="388" spans="1:8" ht="12.75" customHeight="1">
      <c r="B388" s="103"/>
      <c r="C388" s="103"/>
      <c r="D388" s="103"/>
      <c r="E388" s="103"/>
      <c r="F388" s="409" t="s">
        <v>585</v>
      </c>
      <c r="G388" s="409"/>
      <c r="H388" s="101">
        <f>H387</f>
        <v>132.16</v>
      </c>
    </row>
    <row r="389" spans="1:8" ht="12.75" customHeight="1">
      <c r="B389" s="103"/>
      <c r="C389" s="103"/>
      <c r="D389" s="103"/>
      <c r="E389" s="103"/>
      <c r="F389" s="418"/>
      <c r="G389" s="418"/>
      <c r="H389" s="418"/>
    </row>
    <row r="390" spans="1:8" ht="27" customHeight="1">
      <c r="A390" s="179" t="str">
        <f>ORÇAMENTO!A302</f>
        <v>4.1.6.1.5</v>
      </c>
      <c r="B390" s="179" t="str">
        <f>ORÇAMENTO!B302</f>
        <v>CCU 026</v>
      </c>
      <c r="C390" s="404" t="str">
        <f>ORÇAMENTO!C302</f>
        <v>CHUVEIRO ELÉTRICO DE 6.800W / 220 V, COM RESISTÊNCIA BLINDADA REF. 43.02.170/SP OBRAS</v>
      </c>
      <c r="D390" s="405"/>
      <c r="E390" s="405"/>
      <c r="F390" s="405"/>
      <c r="G390" s="406"/>
      <c r="H390" s="121" t="s">
        <v>150</v>
      </c>
    </row>
    <row r="391" spans="1:8" ht="12.75" customHeight="1">
      <c r="B391" s="407" t="s">
        <v>820</v>
      </c>
      <c r="C391" s="407"/>
      <c r="D391" s="102" t="s">
        <v>806</v>
      </c>
      <c r="E391" s="102" t="s">
        <v>807</v>
      </c>
      <c r="F391" s="102" t="s">
        <v>808</v>
      </c>
      <c r="G391" s="102" t="s">
        <v>809</v>
      </c>
      <c r="H391" s="102" t="s">
        <v>810</v>
      </c>
    </row>
    <row r="392" spans="1:8" ht="25.5" customHeight="1">
      <c r="B392" s="116" t="s">
        <v>910</v>
      </c>
      <c r="C392" s="117" t="s">
        <v>911</v>
      </c>
      <c r="D392" s="116" t="s">
        <v>819</v>
      </c>
      <c r="E392" s="116" t="s">
        <v>150</v>
      </c>
      <c r="F392" s="118">
        <v>1</v>
      </c>
      <c r="G392" s="119">
        <v>486.85</v>
      </c>
      <c r="H392" s="119">
        <f>F392*G392</f>
        <v>486.85</v>
      </c>
    </row>
    <row r="393" spans="1:8" ht="12.75" customHeight="1">
      <c r="B393" s="116" t="s">
        <v>912</v>
      </c>
      <c r="C393" s="117" t="s">
        <v>913</v>
      </c>
      <c r="D393" s="116" t="s">
        <v>819</v>
      </c>
      <c r="E393" s="116" t="s">
        <v>180</v>
      </c>
      <c r="F393" s="118">
        <v>4.7E-2</v>
      </c>
      <c r="G393" s="119">
        <v>0.18</v>
      </c>
      <c r="H393" s="119">
        <f>F393*G393</f>
        <v>8.4600000000000005E-3</v>
      </c>
    </row>
    <row r="394" spans="1:8" ht="12.75" customHeight="1">
      <c r="B394" s="103"/>
      <c r="C394" s="103"/>
      <c r="D394" s="103"/>
      <c r="E394" s="103"/>
      <c r="F394" s="408" t="s">
        <v>831</v>
      </c>
      <c r="G394" s="408"/>
      <c r="H394" s="120">
        <f>H392+H393</f>
        <v>486.85846000000004</v>
      </c>
    </row>
    <row r="395" spans="1:8" ht="12.75" customHeight="1">
      <c r="B395" s="407" t="s">
        <v>811</v>
      </c>
      <c r="C395" s="407"/>
      <c r="D395" s="102" t="s">
        <v>806</v>
      </c>
      <c r="E395" s="102" t="s">
        <v>807</v>
      </c>
      <c r="F395" s="102" t="s">
        <v>808</v>
      </c>
      <c r="G395" s="102" t="s">
        <v>809</v>
      </c>
      <c r="H395" s="102" t="s">
        <v>810</v>
      </c>
    </row>
    <row r="396" spans="1:8">
      <c r="B396" s="116">
        <v>88248</v>
      </c>
      <c r="C396" s="117" t="s">
        <v>838</v>
      </c>
      <c r="D396" s="116" t="s">
        <v>125</v>
      </c>
      <c r="E396" s="116" t="s">
        <v>127</v>
      </c>
      <c r="F396" s="118">
        <v>0.5</v>
      </c>
      <c r="G396" s="119">
        <v>23.63</v>
      </c>
      <c r="H396" s="119">
        <f>F396*G396</f>
        <v>11.815</v>
      </c>
    </row>
    <row r="397" spans="1:8" ht="12.75" customHeight="1">
      <c r="B397" s="116">
        <v>88264</v>
      </c>
      <c r="C397" s="117" t="s">
        <v>836</v>
      </c>
      <c r="D397" s="116" t="s">
        <v>125</v>
      </c>
      <c r="E397" s="116" t="s">
        <v>127</v>
      </c>
      <c r="F397" s="118">
        <v>0.5</v>
      </c>
      <c r="G397" s="119">
        <v>31.49</v>
      </c>
      <c r="H397" s="119">
        <f>F397*G397</f>
        <v>15.744999999999999</v>
      </c>
    </row>
    <row r="398" spans="1:8">
      <c r="B398" s="116">
        <v>88267</v>
      </c>
      <c r="C398" s="117" t="s">
        <v>839</v>
      </c>
      <c r="D398" s="116" t="s">
        <v>125</v>
      </c>
      <c r="E398" s="116" t="s">
        <v>127</v>
      </c>
      <c r="F398" s="118">
        <v>0.5</v>
      </c>
      <c r="G398" s="119">
        <v>30.33</v>
      </c>
      <c r="H398" s="119">
        <f>F398*G398</f>
        <v>15.164999999999999</v>
      </c>
    </row>
    <row r="399" spans="1:8" ht="12.75" customHeight="1">
      <c r="B399" s="103"/>
      <c r="C399" s="103"/>
      <c r="D399" s="103"/>
      <c r="E399" s="103"/>
      <c r="F399" s="408" t="s">
        <v>812</v>
      </c>
      <c r="G399" s="408"/>
      <c r="H399" s="120">
        <f>SUM(H396:H398)</f>
        <v>42.724999999999994</v>
      </c>
    </row>
    <row r="400" spans="1:8" ht="12.75" customHeight="1">
      <c r="B400" s="103"/>
      <c r="C400" s="103"/>
      <c r="D400" s="103"/>
      <c r="E400" s="103"/>
      <c r="F400" s="409" t="s">
        <v>585</v>
      </c>
      <c r="G400" s="409"/>
      <c r="H400" s="101">
        <f>H394+H399</f>
        <v>529.58346000000006</v>
      </c>
    </row>
    <row r="401" spans="1:8" ht="12.75" customHeight="1">
      <c r="B401" s="103"/>
      <c r="C401" s="103"/>
      <c r="D401" s="103"/>
      <c r="E401" s="103"/>
      <c r="F401" s="418"/>
      <c r="G401" s="418"/>
      <c r="H401" s="418"/>
    </row>
    <row r="402" spans="1:8" ht="27" customHeight="1">
      <c r="A402" s="179" t="str">
        <f>ORÇAMENTO!A308</f>
        <v>4.1.6.1.11</v>
      </c>
      <c r="B402" s="179" t="str">
        <f>ORÇAMENTO!B308</f>
        <v>CCU 027</v>
      </c>
      <c r="C402" s="404" t="str">
        <f>ORÇAMENTO!C308</f>
        <v>BARRA DE APOIO LATERAL PARA LAVATÓRIO, PARA PESSOAS COM MOBILIDADE REDUZIDA, EM TUBO DE AÇO INOXIDÁVEL DE 1.1/4", COMPRIMENTO 25 A 30 CM REF. 30.01.061/SP OBRAS</v>
      </c>
      <c r="D402" s="405"/>
      <c r="E402" s="405"/>
      <c r="F402" s="405"/>
      <c r="G402" s="406"/>
      <c r="H402" s="121" t="s">
        <v>150</v>
      </c>
    </row>
    <row r="403" spans="1:8" ht="12.75" customHeight="1">
      <c r="B403" s="407" t="s">
        <v>820</v>
      </c>
      <c r="C403" s="407"/>
      <c r="D403" s="102" t="s">
        <v>806</v>
      </c>
      <c r="E403" s="102" t="s">
        <v>807</v>
      </c>
      <c r="F403" s="102" t="s">
        <v>808</v>
      </c>
      <c r="G403" s="102" t="s">
        <v>809</v>
      </c>
      <c r="H403" s="102" t="s">
        <v>810</v>
      </c>
    </row>
    <row r="404" spans="1:8" ht="12.75" customHeight="1">
      <c r="B404" s="116" t="s">
        <v>1864</v>
      </c>
      <c r="C404" s="117" t="s">
        <v>1863</v>
      </c>
      <c r="D404" s="116" t="s">
        <v>819</v>
      </c>
      <c r="E404" s="116" t="s">
        <v>1563</v>
      </c>
      <c r="F404" s="118">
        <v>1</v>
      </c>
      <c r="G404" s="119">
        <v>151.94999999999999</v>
      </c>
      <c r="H404" s="119">
        <f>F404*G404</f>
        <v>151.94999999999999</v>
      </c>
    </row>
    <row r="405" spans="1:8" ht="12.75" customHeight="1">
      <c r="B405" s="103"/>
      <c r="C405" s="103"/>
      <c r="D405" s="103"/>
      <c r="E405" s="103"/>
      <c r="F405" s="408" t="s">
        <v>831</v>
      </c>
      <c r="G405" s="408"/>
      <c r="H405" s="120">
        <f>H404</f>
        <v>151.94999999999999</v>
      </c>
    </row>
    <row r="406" spans="1:8" ht="12.75" customHeight="1">
      <c r="B406" s="407" t="s">
        <v>811</v>
      </c>
      <c r="C406" s="407"/>
      <c r="D406" s="102" t="s">
        <v>806</v>
      </c>
      <c r="E406" s="102" t="s">
        <v>807</v>
      </c>
      <c r="F406" s="102" t="s">
        <v>808</v>
      </c>
      <c r="G406" s="102" t="s">
        <v>809</v>
      </c>
      <c r="H406" s="102" t="s">
        <v>810</v>
      </c>
    </row>
    <row r="407" spans="1:8" ht="12.75" customHeight="1">
      <c r="B407" s="116">
        <v>88309</v>
      </c>
      <c r="C407" s="117" t="s">
        <v>874</v>
      </c>
      <c r="D407" s="116" t="s">
        <v>125</v>
      </c>
      <c r="E407" s="116" t="s">
        <v>127</v>
      </c>
      <c r="F407" s="118">
        <v>0.3</v>
      </c>
      <c r="G407" s="119">
        <v>31.1</v>
      </c>
      <c r="H407" s="119">
        <f>F407*G407</f>
        <v>9.33</v>
      </c>
    </row>
    <row r="408" spans="1:8" ht="12.75" customHeight="1">
      <c r="B408" s="116">
        <v>88316</v>
      </c>
      <c r="C408" s="117" t="s">
        <v>853</v>
      </c>
      <c r="D408" s="116" t="s">
        <v>125</v>
      </c>
      <c r="E408" s="116" t="s">
        <v>127</v>
      </c>
      <c r="F408" s="118">
        <v>0.3</v>
      </c>
      <c r="G408" s="119">
        <v>23.4</v>
      </c>
      <c r="H408" s="119">
        <f>F408*G408</f>
        <v>7.02</v>
      </c>
    </row>
    <row r="409" spans="1:8" ht="12.75" customHeight="1">
      <c r="B409" s="103"/>
      <c r="C409" s="103"/>
      <c r="D409" s="103"/>
      <c r="E409" s="103"/>
      <c r="F409" s="408" t="s">
        <v>812</v>
      </c>
      <c r="G409" s="408"/>
      <c r="H409" s="120">
        <f>H407+H408</f>
        <v>16.350000000000001</v>
      </c>
    </row>
    <row r="410" spans="1:8" ht="12.75" customHeight="1">
      <c r="B410" s="103"/>
      <c r="C410" s="103"/>
      <c r="D410" s="103"/>
      <c r="E410" s="103"/>
      <c r="F410" s="409" t="s">
        <v>585</v>
      </c>
      <c r="G410" s="409"/>
      <c r="H410" s="101">
        <f>H405+H409</f>
        <v>168.29999999999998</v>
      </c>
    </row>
    <row r="411" spans="1:8" ht="12.75" customHeight="1"/>
    <row r="412" spans="1:8" ht="27" customHeight="1">
      <c r="A412" s="179" t="str">
        <f>ORÇAMENTO!A311</f>
        <v>4.1.6.1.14</v>
      </c>
      <c r="B412" s="179" t="str">
        <f>ORÇAMENTO!B311</f>
        <v>CCU 028</v>
      </c>
      <c r="C412" s="404" t="str">
        <f>ORÇAMENTO!C311</f>
        <v>BARRA DE APOIO RETA, PARA PESSOAS COM MOBILIDADE REDUZIDA, EM TUBO DE AÇO INOXIDÁVEL DE 1 1/4´ X 400 MM REF. 30.01.120/SP OBRAS</v>
      </c>
      <c r="D412" s="405"/>
      <c r="E412" s="405"/>
      <c r="F412" s="405"/>
      <c r="G412" s="406"/>
      <c r="H412" s="121" t="s">
        <v>150</v>
      </c>
    </row>
    <row r="413" spans="1:8" ht="12.75" customHeight="1">
      <c r="B413" s="407" t="s">
        <v>820</v>
      </c>
      <c r="C413" s="407"/>
      <c r="D413" s="102" t="s">
        <v>806</v>
      </c>
      <c r="E413" s="102" t="s">
        <v>807</v>
      </c>
      <c r="F413" s="102" t="s">
        <v>808</v>
      </c>
      <c r="G413" s="102" t="s">
        <v>809</v>
      </c>
      <c r="H413" s="102" t="s">
        <v>810</v>
      </c>
    </row>
    <row r="414" spans="1:8" ht="12.75" customHeight="1">
      <c r="B414" s="116" t="s">
        <v>1866</v>
      </c>
      <c r="C414" s="117" t="s">
        <v>1865</v>
      </c>
      <c r="D414" s="116" t="s">
        <v>819</v>
      </c>
      <c r="E414" s="116" t="s">
        <v>1563</v>
      </c>
      <c r="F414" s="118">
        <v>1</v>
      </c>
      <c r="G414" s="119">
        <v>136.37</v>
      </c>
      <c r="H414" s="119">
        <f>F414*G414</f>
        <v>136.37</v>
      </c>
    </row>
    <row r="415" spans="1:8" ht="12.75" customHeight="1">
      <c r="B415" s="103"/>
      <c r="C415" s="103"/>
      <c r="D415" s="103"/>
      <c r="E415" s="103"/>
      <c r="F415" s="408" t="s">
        <v>831</v>
      </c>
      <c r="G415" s="408"/>
      <c r="H415" s="120">
        <f>H414</f>
        <v>136.37</v>
      </c>
    </row>
    <row r="416" spans="1:8" ht="12.75" customHeight="1">
      <c r="B416" s="407" t="s">
        <v>811</v>
      </c>
      <c r="C416" s="407"/>
      <c r="D416" s="102" t="s">
        <v>806</v>
      </c>
      <c r="E416" s="102" t="s">
        <v>807</v>
      </c>
      <c r="F416" s="102" t="s">
        <v>808</v>
      </c>
      <c r="G416" s="102" t="s">
        <v>809</v>
      </c>
      <c r="H416" s="102" t="s">
        <v>810</v>
      </c>
    </row>
    <row r="417" spans="1:8" ht="12.75" customHeight="1">
      <c r="B417" s="116">
        <v>88309</v>
      </c>
      <c r="C417" s="117" t="s">
        <v>874</v>
      </c>
      <c r="D417" s="116" t="s">
        <v>125</v>
      </c>
      <c r="E417" s="116" t="s">
        <v>127</v>
      </c>
      <c r="F417" s="118">
        <v>0.3</v>
      </c>
      <c r="G417" s="119">
        <v>31.1</v>
      </c>
      <c r="H417" s="119">
        <f>F417*G417</f>
        <v>9.33</v>
      </c>
    </row>
    <row r="418" spans="1:8" ht="12.75" customHeight="1">
      <c r="B418" s="116">
        <v>88316</v>
      </c>
      <c r="C418" s="117" t="s">
        <v>853</v>
      </c>
      <c r="D418" s="116" t="s">
        <v>125</v>
      </c>
      <c r="E418" s="116" t="s">
        <v>127</v>
      </c>
      <c r="F418" s="118">
        <v>0.3</v>
      </c>
      <c r="G418" s="119">
        <v>23.4</v>
      </c>
      <c r="H418" s="119">
        <f>F418*G418</f>
        <v>7.02</v>
      </c>
    </row>
    <row r="419" spans="1:8" ht="12.75" customHeight="1">
      <c r="B419" s="103"/>
      <c r="C419" s="103"/>
      <c r="D419" s="103"/>
      <c r="E419" s="103"/>
      <c r="F419" s="408" t="s">
        <v>812</v>
      </c>
      <c r="G419" s="408"/>
      <c r="H419" s="120">
        <f>H417+H418</f>
        <v>16.350000000000001</v>
      </c>
    </row>
    <row r="420" spans="1:8" ht="12.75" customHeight="1">
      <c r="B420" s="103"/>
      <c r="C420" s="103"/>
      <c r="D420" s="103"/>
      <c r="E420" s="103"/>
      <c r="F420" s="409" t="s">
        <v>585</v>
      </c>
      <c r="G420" s="409"/>
      <c r="H420" s="101">
        <f>H415+H419</f>
        <v>152.72</v>
      </c>
    </row>
    <row r="421" spans="1:8" ht="12.75" customHeight="1"/>
    <row r="422" spans="1:8" ht="27" customHeight="1">
      <c r="A422" s="179" t="str">
        <f>ORÇAMENTO!A314</f>
        <v>4.1.6.1.17</v>
      </c>
      <c r="B422" s="179" t="str">
        <f>ORÇAMENTO!B314</f>
        <v>CCU 029</v>
      </c>
      <c r="C422" s="404" t="str">
        <f>ORÇAMENTO!C314</f>
        <v>DISPENSER PAPEL HIGIÊNICO EM ABS PARA ROLÃO 300 / 600 M, COM VISOR REF. 44.03.050/SP OBRAS</v>
      </c>
      <c r="D422" s="405"/>
      <c r="E422" s="405"/>
      <c r="F422" s="405"/>
      <c r="G422" s="406"/>
      <c r="H422" s="121" t="s">
        <v>150</v>
      </c>
    </row>
    <row r="423" spans="1:8" ht="12.75" customHeight="1">
      <c r="B423" s="407" t="s">
        <v>820</v>
      </c>
      <c r="C423" s="407"/>
      <c r="D423" s="102" t="s">
        <v>806</v>
      </c>
      <c r="E423" s="102" t="s">
        <v>807</v>
      </c>
      <c r="F423" s="102" t="s">
        <v>808</v>
      </c>
      <c r="G423" s="102" t="s">
        <v>809</v>
      </c>
      <c r="H423" s="102" t="s">
        <v>810</v>
      </c>
    </row>
    <row r="424" spans="1:8" ht="12.75" customHeight="1">
      <c r="B424" s="116" t="s">
        <v>1868</v>
      </c>
      <c r="C424" s="117" t="s">
        <v>1871</v>
      </c>
      <c r="D424" s="116" t="s">
        <v>819</v>
      </c>
      <c r="E424" s="116" t="s">
        <v>1563</v>
      </c>
      <c r="F424" s="118">
        <v>1</v>
      </c>
      <c r="G424" s="119">
        <v>68.930000000000007</v>
      </c>
      <c r="H424" s="119">
        <f>F424*G424</f>
        <v>68.930000000000007</v>
      </c>
    </row>
    <row r="425" spans="1:8" ht="12.75" customHeight="1">
      <c r="B425" s="103"/>
      <c r="C425" s="103"/>
      <c r="D425" s="103"/>
      <c r="E425" s="103"/>
      <c r="F425" s="408" t="s">
        <v>831</v>
      </c>
      <c r="G425" s="408"/>
      <c r="H425" s="120">
        <f>H424</f>
        <v>68.930000000000007</v>
      </c>
    </row>
    <row r="426" spans="1:8" ht="12.75" customHeight="1">
      <c r="B426" s="407" t="s">
        <v>811</v>
      </c>
      <c r="C426" s="407"/>
      <c r="D426" s="102" t="s">
        <v>806</v>
      </c>
      <c r="E426" s="102" t="s">
        <v>807</v>
      </c>
      <c r="F426" s="102" t="s">
        <v>808</v>
      </c>
      <c r="G426" s="102" t="s">
        <v>809</v>
      </c>
      <c r="H426" s="102" t="s">
        <v>810</v>
      </c>
    </row>
    <row r="427" spans="1:8" ht="12.75" customHeight="1">
      <c r="B427" s="116">
        <v>88309</v>
      </c>
      <c r="C427" s="117" t="s">
        <v>874</v>
      </c>
      <c r="D427" s="116" t="s">
        <v>125</v>
      </c>
      <c r="E427" s="116" t="s">
        <v>127</v>
      </c>
      <c r="F427" s="118">
        <v>0.25</v>
      </c>
      <c r="G427" s="119">
        <v>31.1</v>
      </c>
      <c r="H427" s="119">
        <f>F427*G427</f>
        <v>7.7750000000000004</v>
      </c>
    </row>
    <row r="428" spans="1:8" ht="12.75" customHeight="1">
      <c r="B428" s="103"/>
      <c r="C428" s="103"/>
      <c r="D428" s="103"/>
      <c r="E428" s="103"/>
      <c r="F428" s="408" t="s">
        <v>812</v>
      </c>
      <c r="G428" s="408"/>
      <c r="H428" s="120">
        <f>H427</f>
        <v>7.7750000000000004</v>
      </c>
    </row>
    <row r="429" spans="1:8" ht="12.75" customHeight="1">
      <c r="B429" s="103"/>
      <c r="C429" s="103"/>
      <c r="D429" s="103"/>
      <c r="E429" s="103"/>
      <c r="F429" s="409" t="s">
        <v>585</v>
      </c>
      <c r="G429" s="409"/>
      <c r="H429" s="101">
        <f>H425+H428</f>
        <v>76.705000000000013</v>
      </c>
    </row>
    <row r="430" spans="1:8" ht="12.75" customHeight="1"/>
    <row r="431" spans="1:8" ht="27" customHeight="1">
      <c r="A431" s="179" t="str">
        <f>ORÇAMENTO!A315</f>
        <v>4.1.6.1.18</v>
      </c>
      <c r="B431" s="179" t="str">
        <f>ORÇAMENTO!B315</f>
        <v>CCU 030</v>
      </c>
      <c r="C431" s="404" t="str">
        <f>ORÇAMENTO!C315</f>
        <v>SABONETEIRA TIPO DISPENSER, PARA REFIL DE 800 ML REF. 44.03.130/SP OBRAS</v>
      </c>
      <c r="D431" s="405"/>
      <c r="E431" s="405"/>
      <c r="F431" s="405"/>
      <c r="G431" s="406"/>
      <c r="H431" s="121" t="s">
        <v>150</v>
      </c>
    </row>
    <row r="432" spans="1:8" ht="12.75" customHeight="1">
      <c r="B432" s="407" t="s">
        <v>820</v>
      </c>
      <c r="C432" s="407"/>
      <c r="D432" s="102" t="s">
        <v>806</v>
      </c>
      <c r="E432" s="102" t="s">
        <v>807</v>
      </c>
      <c r="F432" s="102" t="s">
        <v>808</v>
      </c>
      <c r="G432" s="102" t="s">
        <v>809</v>
      </c>
      <c r="H432" s="102" t="s">
        <v>810</v>
      </c>
    </row>
    <row r="433" spans="1:8" ht="12.75" customHeight="1">
      <c r="B433" s="116" t="s">
        <v>1868</v>
      </c>
      <c r="C433" s="117" t="s">
        <v>1867</v>
      </c>
      <c r="D433" s="116" t="s">
        <v>819</v>
      </c>
      <c r="E433" s="116" t="s">
        <v>1563</v>
      </c>
      <c r="F433" s="118">
        <v>1</v>
      </c>
      <c r="G433" s="119">
        <v>59.51</v>
      </c>
      <c r="H433" s="119">
        <f>F433*G433</f>
        <v>59.51</v>
      </c>
    </row>
    <row r="434" spans="1:8" ht="12.75" customHeight="1">
      <c r="B434" s="103"/>
      <c r="C434" s="103"/>
      <c r="D434" s="103"/>
      <c r="E434" s="103"/>
      <c r="F434" s="408" t="s">
        <v>831</v>
      </c>
      <c r="G434" s="408"/>
      <c r="H434" s="120">
        <f>H433</f>
        <v>59.51</v>
      </c>
    </row>
    <row r="435" spans="1:8" ht="12.75" customHeight="1">
      <c r="B435" s="407" t="s">
        <v>811</v>
      </c>
      <c r="C435" s="407"/>
      <c r="D435" s="102" t="s">
        <v>806</v>
      </c>
      <c r="E435" s="102" t="s">
        <v>807</v>
      </c>
      <c r="F435" s="102" t="s">
        <v>808</v>
      </c>
      <c r="G435" s="102" t="s">
        <v>809</v>
      </c>
      <c r="H435" s="102" t="s">
        <v>810</v>
      </c>
    </row>
    <row r="436" spans="1:8" ht="12.75" customHeight="1">
      <c r="B436" s="116">
        <v>88309</v>
      </c>
      <c r="C436" s="117" t="s">
        <v>874</v>
      </c>
      <c r="D436" s="116" t="s">
        <v>125</v>
      </c>
      <c r="E436" s="116" t="s">
        <v>127</v>
      </c>
      <c r="F436" s="118">
        <v>0.25</v>
      </c>
      <c r="G436" s="119">
        <v>31.1</v>
      </c>
      <c r="H436" s="119">
        <f>F436*G436</f>
        <v>7.7750000000000004</v>
      </c>
    </row>
    <row r="437" spans="1:8" ht="12.75" customHeight="1">
      <c r="B437" s="103"/>
      <c r="C437" s="103"/>
      <c r="D437" s="103"/>
      <c r="E437" s="103"/>
      <c r="F437" s="408" t="s">
        <v>812</v>
      </c>
      <c r="G437" s="408"/>
      <c r="H437" s="120">
        <f>H436</f>
        <v>7.7750000000000004</v>
      </c>
    </row>
    <row r="438" spans="1:8" ht="12.75" customHeight="1">
      <c r="B438" s="103"/>
      <c r="C438" s="103"/>
      <c r="D438" s="103"/>
      <c r="E438" s="103"/>
      <c r="F438" s="409" t="s">
        <v>585</v>
      </c>
      <c r="G438" s="409"/>
      <c r="H438" s="101">
        <f>H434+H437</f>
        <v>67.284999999999997</v>
      </c>
    </row>
    <row r="439" spans="1:8" ht="12.75" customHeight="1"/>
    <row r="440" spans="1:8" ht="27" customHeight="1">
      <c r="A440" s="179" t="str">
        <f>ORÇAMENTO!A316</f>
        <v>4.1.6.1.19</v>
      </c>
      <c r="B440" s="179" t="str">
        <f>ORÇAMENTO!B316</f>
        <v>CCU 031</v>
      </c>
      <c r="C440" s="404" t="str">
        <f>ORÇAMENTO!C316</f>
        <v>DISPENSER TOALHEIRO EM ABS, PARA FOLHAS REF. 44.03.180/SP OBRAS</v>
      </c>
      <c r="D440" s="405"/>
      <c r="E440" s="405"/>
      <c r="F440" s="405"/>
      <c r="G440" s="406"/>
      <c r="H440" s="121" t="s">
        <v>150</v>
      </c>
    </row>
    <row r="441" spans="1:8" ht="12.75" customHeight="1">
      <c r="B441" s="407" t="s">
        <v>820</v>
      </c>
      <c r="C441" s="407"/>
      <c r="D441" s="102" t="s">
        <v>806</v>
      </c>
      <c r="E441" s="102" t="s">
        <v>807</v>
      </c>
      <c r="F441" s="102" t="s">
        <v>808</v>
      </c>
      <c r="G441" s="102" t="s">
        <v>809</v>
      </c>
      <c r="H441" s="102" t="s">
        <v>810</v>
      </c>
    </row>
    <row r="442" spans="1:8" ht="12.75" customHeight="1">
      <c r="B442" s="116" t="s">
        <v>1869</v>
      </c>
      <c r="C442" s="117" t="s">
        <v>1870</v>
      </c>
      <c r="D442" s="116" t="s">
        <v>819</v>
      </c>
      <c r="E442" s="116" t="s">
        <v>1563</v>
      </c>
      <c r="F442" s="118">
        <v>1</v>
      </c>
      <c r="G442" s="119">
        <v>70.14</v>
      </c>
      <c r="H442" s="119">
        <f>F442*G442</f>
        <v>70.14</v>
      </c>
    </row>
    <row r="443" spans="1:8" ht="12.75" customHeight="1">
      <c r="B443" s="103"/>
      <c r="C443" s="103"/>
      <c r="D443" s="103"/>
      <c r="E443" s="103"/>
      <c r="F443" s="408" t="s">
        <v>831</v>
      </c>
      <c r="G443" s="408"/>
      <c r="H443" s="120">
        <f>H442</f>
        <v>70.14</v>
      </c>
    </row>
    <row r="444" spans="1:8" ht="12.75" customHeight="1">
      <c r="B444" s="407" t="s">
        <v>811</v>
      </c>
      <c r="C444" s="407"/>
      <c r="D444" s="102" t="s">
        <v>806</v>
      </c>
      <c r="E444" s="102" t="s">
        <v>807</v>
      </c>
      <c r="F444" s="102" t="s">
        <v>808</v>
      </c>
      <c r="G444" s="102" t="s">
        <v>809</v>
      </c>
      <c r="H444" s="102" t="s">
        <v>810</v>
      </c>
    </row>
    <row r="445" spans="1:8" ht="12.75" customHeight="1">
      <c r="B445" s="116">
        <v>88309</v>
      </c>
      <c r="C445" s="117" t="s">
        <v>874</v>
      </c>
      <c r="D445" s="116" t="s">
        <v>125</v>
      </c>
      <c r="E445" s="116" t="s">
        <v>127</v>
      </c>
      <c r="F445" s="118">
        <v>0.25</v>
      </c>
      <c r="G445" s="119">
        <v>31.1</v>
      </c>
      <c r="H445" s="119">
        <f>F445*G445</f>
        <v>7.7750000000000004</v>
      </c>
    </row>
    <row r="446" spans="1:8" ht="12.75" customHeight="1">
      <c r="B446" s="103"/>
      <c r="C446" s="103"/>
      <c r="D446" s="103"/>
      <c r="E446" s="103"/>
      <c r="F446" s="408" t="s">
        <v>812</v>
      </c>
      <c r="G446" s="408"/>
      <c r="H446" s="120">
        <f>H445</f>
        <v>7.7750000000000004</v>
      </c>
    </row>
    <row r="447" spans="1:8" ht="12.75" customHeight="1">
      <c r="B447" s="103"/>
      <c r="C447" s="103"/>
      <c r="D447" s="103"/>
      <c r="E447" s="103"/>
      <c r="F447" s="409" t="s">
        <v>585</v>
      </c>
      <c r="G447" s="409"/>
      <c r="H447" s="101">
        <f>H443+H446</f>
        <v>77.915000000000006</v>
      </c>
    </row>
    <row r="448" spans="1:8" ht="12.75" customHeight="1"/>
    <row r="449" spans="1:8" ht="27" customHeight="1">
      <c r="A449" s="179" t="str">
        <f>ORÇAMENTO!A318</f>
        <v>4.1.6.1.21</v>
      </c>
      <c r="B449" s="179" t="str">
        <f>ORÇAMENTO!B318</f>
        <v>CCU 032</v>
      </c>
      <c r="C449" s="404" t="str">
        <f>ORÇAMENTO!C318</f>
        <v>ESPELHO COMUM DE 3 MM COM MOLDURA EM ALUMÍNIO REF. 26.04.030/SP OBRAS</v>
      </c>
      <c r="D449" s="405"/>
      <c r="E449" s="405"/>
      <c r="F449" s="405"/>
      <c r="G449" s="406"/>
      <c r="H449" s="121" t="s">
        <v>145</v>
      </c>
    </row>
    <row r="450" spans="1:8" ht="12.75" customHeight="1">
      <c r="B450" s="407" t="s">
        <v>820</v>
      </c>
      <c r="C450" s="407"/>
      <c r="D450" s="102" t="s">
        <v>806</v>
      </c>
      <c r="E450" s="102" t="s">
        <v>807</v>
      </c>
      <c r="F450" s="102" t="s">
        <v>808</v>
      </c>
      <c r="G450" s="102" t="s">
        <v>809</v>
      </c>
      <c r="H450" s="102" t="s">
        <v>810</v>
      </c>
    </row>
    <row r="451" spans="1:8" ht="12.75" customHeight="1">
      <c r="B451" s="116" t="s">
        <v>1859</v>
      </c>
      <c r="C451" s="117" t="s">
        <v>1860</v>
      </c>
      <c r="D451" s="116" t="s">
        <v>819</v>
      </c>
      <c r="E451" s="116" t="s">
        <v>145</v>
      </c>
      <c r="F451" s="118">
        <v>1</v>
      </c>
      <c r="G451" s="119">
        <v>725.55</v>
      </c>
      <c r="H451" s="119">
        <f>F451*G451</f>
        <v>725.55</v>
      </c>
    </row>
    <row r="452" spans="1:8" ht="12.75" customHeight="1">
      <c r="B452" s="116" t="s">
        <v>1862</v>
      </c>
      <c r="C452" s="117" t="s">
        <v>1861</v>
      </c>
      <c r="D452" s="116" t="s">
        <v>819</v>
      </c>
      <c r="E452" s="116" t="s">
        <v>150</v>
      </c>
      <c r="F452" s="118">
        <v>2</v>
      </c>
      <c r="G452" s="119">
        <v>0.46</v>
      </c>
      <c r="H452" s="119">
        <f>F452*G452</f>
        <v>0.92</v>
      </c>
    </row>
    <row r="453" spans="1:8" ht="12.75" customHeight="1">
      <c r="B453" s="103"/>
      <c r="C453" s="103"/>
      <c r="D453" s="103"/>
      <c r="E453" s="103"/>
      <c r="F453" s="408" t="s">
        <v>831</v>
      </c>
      <c r="G453" s="408"/>
      <c r="H453" s="120">
        <f>H451+H452</f>
        <v>726.46999999999991</v>
      </c>
    </row>
    <row r="454" spans="1:8" ht="12.75" customHeight="1">
      <c r="A454" s="151"/>
      <c r="B454" s="407" t="s">
        <v>811</v>
      </c>
      <c r="C454" s="407"/>
      <c r="D454" s="102" t="s">
        <v>806</v>
      </c>
      <c r="E454" s="102" t="s">
        <v>807</v>
      </c>
      <c r="F454" s="102" t="s">
        <v>808</v>
      </c>
      <c r="G454" s="102" t="s">
        <v>809</v>
      </c>
      <c r="H454" s="102" t="s">
        <v>810</v>
      </c>
    </row>
    <row r="455" spans="1:8" ht="12.75" customHeight="1">
      <c r="B455" s="116">
        <v>88309</v>
      </c>
      <c r="C455" s="117" t="s">
        <v>874</v>
      </c>
      <c r="D455" s="116" t="s">
        <v>125</v>
      </c>
      <c r="E455" s="116" t="s">
        <v>127</v>
      </c>
      <c r="F455" s="118">
        <v>0.5</v>
      </c>
      <c r="G455" s="119">
        <v>31.1</v>
      </c>
      <c r="H455" s="119">
        <f>F455*G455</f>
        <v>15.55</v>
      </c>
    </row>
    <row r="456" spans="1:8" ht="12.75" customHeight="1">
      <c r="B456" s="116">
        <v>88316</v>
      </c>
      <c r="C456" s="117" t="s">
        <v>853</v>
      </c>
      <c r="D456" s="116" t="s">
        <v>125</v>
      </c>
      <c r="E456" s="116" t="s">
        <v>127</v>
      </c>
      <c r="F456" s="118">
        <v>0.5</v>
      </c>
      <c r="G456" s="119">
        <v>23.4</v>
      </c>
      <c r="H456" s="119">
        <f>F456*G456</f>
        <v>11.7</v>
      </c>
    </row>
    <row r="457" spans="1:8" ht="12.75" customHeight="1">
      <c r="B457" s="149"/>
      <c r="C457" s="150"/>
      <c r="D457" s="149"/>
      <c r="E457" s="149"/>
      <c r="F457" s="408" t="s">
        <v>812</v>
      </c>
      <c r="G457" s="408"/>
      <c r="H457" s="120">
        <f>H456+H455</f>
        <v>27.25</v>
      </c>
    </row>
    <row r="458" spans="1:8" ht="12.75" customHeight="1">
      <c r="B458" s="103"/>
      <c r="C458" s="103"/>
      <c r="D458" s="103"/>
      <c r="E458" s="103"/>
      <c r="F458" s="409" t="s">
        <v>585</v>
      </c>
      <c r="G458" s="409"/>
      <c r="H458" s="101">
        <f>H453+H457</f>
        <v>753.71999999999991</v>
      </c>
    </row>
    <row r="459" spans="1:8" ht="12.75" customHeight="1"/>
    <row r="460" spans="1:8" ht="27" customHeight="1">
      <c r="A460" s="179" t="str">
        <f>ORÇAMENTO!A321</f>
        <v>4.1.6.1.24</v>
      </c>
      <c r="B460" s="179" t="str">
        <f>ORÇAMENTO!B321</f>
        <v>CCU 033</v>
      </c>
      <c r="C460" s="404" t="str">
        <f>ORÇAMENTO!C321</f>
        <v>SISTEMA DE ALARME PNE COM INDICADOR AUDIOVISUAL, SISTEMA SEM FIO (WIRELESS), PARA PESSOAS COM MOBILIDADE REDUZIDA OU CADEIRANTE REF. 30.06.064/SP OBRAS</v>
      </c>
      <c r="D460" s="405"/>
      <c r="E460" s="405"/>
      <c r="F460" s="405"/>
      <c r="G460" s="406"/>
      <c r="H460" s="121" t="s">
        <v>384</v>
      </c>
    </row>
    <row r="461" spans="1:8" ht="12.75" customHeight="1">
      <c r="B461" s="407" t="s">
        <v>820</v>
      </c>
      <c r="C461" s="407"/>
      <c r="D461" s="102" t="s">
        <v>806</v>
      </c>
      <c r="E461" s="102" t="s">
        <v>807</v>
      </c>
      <c r="F461" s="102" t="s">
        <v>808</v>
      </c>
      <c r="G461" s="102" t="s">
        <v>809</v>
      </c>
      <c r="H461" s="102" t="s">
        <v>810</v>
      </c>
    </row>
    <row r="462" spans="1:8" ht="12.75" customHeight="1">
      <c r="B462" s="116" t="s">
        <v>914</v>
      </c>
      <c r="C462" s="117" t="s">
        <v>915</v>
      </c>
      <c r="D462" s="116" t="s">
        <v>819</v>
      </c>
      <c r="E462" s="116" t="s">
        <v>384</v>
      </c>
      <c r="F462" s="118">
        <v>1</v>
      </c>
      <c r="G462" s="119">
        <v>639.64</v>
      </c>
      <c r="H462" s="119">
        <f>F462*G462</f>
        <v>639.64</v>
      </c>
    </row>
    <row r="463" spans="1:8" ht="12.75" customHeight="1">
      <c r="B463" s="103"/>
      <c r="C463" s="103"/>
      <c r="D463" s="103"/>
      <c r="E463" s="103"/>
      <c r="F463" s="408" t="s">
        <v>831</v>
      </c>
      <c r="G463" s="408"/>
      <c r="H463" s="120">
        <f>H462</f>
        <v>639.64</v>
      </c>
    </row>
    <row r="464" spans="1:8" ht="12.75" customHeight="1">
      <c r="B464" s="407" t="s">
        <v>811</v>
      </c>
      <c r="C464" s="407"/>
      <c r="D464" s="102" t="s">
        <v>806</v>
      </c>
      <c r="E464" s="102" t="s">
        <v>807</v>
      </c>
      <c r="F464" s="102" t="s">
        <v>808</v>
      </c>
      <c r="G464" s="102" t="s">
        <v>809</v>
      </c>
      <c r="H464" s="102" t="s">
        <v>810</v>
      </c>
    </row>
    <row r="465" spans="1:8" ht="12.75" customHeight="1">
      <c r="B465" s="116">
        <v>88247</v>
      </c>
      <c r="C465" s="117" t="s">
        <v>835</v>
      </c>
      <c r="D465" s="116" t="s">
        <v>125</v>
      </c>
      <c r="E465" s="116" t="s">
        <v>127</v>
      </c>
      <c r="F465" s="118">
        <v>0.5</v>
      </c>
      <c r="G465" s="119">
        <v>24.65</v>
      </c>
      <c r="H465" s="119">
        <f>F465*G465</f>
        <v>12.324999999999999</v>
      </c>
    </row>
    <row r="466" spans="1:8" ht="12.75" customHeight="1">
      <c r="B466" s="116">
        <v>88264</v>
      </c>
      <c r="C466" s="117" t="s">
        <v>836</v>
      </c>
      <c r="D466" s="116" t="s">
        <v>125</v>
      </c>
      <c r="E466" s="116" t="s">
        <v>127</v>
      </c>
      <c r="F466" s="118">
        <v>0.5</v>
      </c>
      <c r="G466" s="119">
        <v>31.49</v>
      </c>
      <c r="H466" s="119">
        <f>F466*G466</f>
        <v>15.744999999999999</v>
      </c>
    </row>
    <row r="467" spans="1:8" ht="12.75" customHeight="1">
      <c r="B467" s="103"/>
      <c r="C467" s="103"/>
      <c r="D467" s="103"/>
      <c r="E467" s="103"/>
      <c r="F467" s="408" t="s">
        <v>812</v>
      </c>
      <c r="G467" s="408"/>
      <c r="H467" s="120">
        <f>H465+H466</f>
        <v>28.07</v>
      </c>
    </row>
    <row r="468" spans="1:8" ht="12.75" customHeight="1">
      <c r="B468" s="103"/>
      <c r="C468" s="103"/>
      <c r="D468" s="103"/>
      <c r="E468" s="103"/>
      <c r="F468" s="409" t="s">
        <v>585</v>
      </c>
      <c r="G468" s="409"/>
      <c r="H468" s="101">
        <f>H463+H467</f>
        <v>667.71</v>
      </c>
    </row>
    <row r="469" spans="1:8" ht="12.75" customHeight="1"/>
    <row r="470" spans="1:8" ht="27" customHeight="1">
      <c r="A470" s="179" t="str">
        <f>ORÇAMENTO!A323</f>
        <v>4.1.6.1.26</v>
      </c>
      <c r="B470" s="179" t="str">
        <f>ORÇAMENTO!B323</f>
        <v>CCU 034</v>
      </c>
      <c r="C470" s="404" t="str">
        <f>ORÇAMENTO!C323</f>
        <v>AQUECEDOR DE PASSAGEM ELÉTRICO INDIVIDUAL, BAIXA PRESSÃO - 5.000 W / 6.400 W REF. 43.03.212/SP OBRAS</v>
      </c>
      <c r="D470" s="405"/>
      <c r="E470" s="405"/>
      <c r="F470" s="405"/>
      <c r="G470" s="406"/>
      <c r="H470" s="121" t="s">
        <v>150</v>
      </c>
    </row>
    <row r="471" spans="1:8" ht="12.75" customHeight="1">
      <c r="B471" s="407" t="s">
        <v>820</v>
      </c>
      <c r="C471" s="407"/>
      <c r="D471" s="102" t="s">
        <v>806</v>
      </c>
      <c r="E471" s="102" t="s">
        <v>807</v>
      </c>
      <c r="F471" s="102" t="s">
        <v>808</v>
      </c>
      <c r="G471" s="102" t="s">
        <v>809</v>
      </c>
      <c r="H471" s="102" t="s">
        <v>810</v>
      </c>
    </row>
    <row r="472" spans="1:8" ht="25.5">
      <c r="B472" s="116" t="str">
        <f>'COMPOSIÇÃO PRÓPRIA'!B23</f>
        <v>COT 01.003</v>
      </c>
      <c r="C472" s="117" t="str">
        <f>'COMPOSIÇÃO PRÓPRIA'!C23</f>
        <v>AQUECEDOR CENTRAL PARA CHUVEIRO ACESSÍVEL (REF. AQUECEDOR CENTRAL FLEX DIGITAL 10,5KW/220V, CARDAL) OU SIMILAR</v>
      </c>
      <c r="D472" s="116" t="s">
        <v>1901</v>
      </c>
      <c r="E472" s="116" t="s">
        <v>1563</v>
      </c>
      <c r="F472" s="118">
        <v>1</v>
      </c>
      <c r="G472" s="119">
        <f>'COMPOSIÇÃO PRÓPRIA'!D23</f>
        <v>2743.99</v>
      </c>
      <c r="H472" s="119">
        <f>F472*G472</f>
        <v>2743.99</v>
      </c>
    </row>
    <row r="473" spans="1:8" ht="12.75" customHeight="1">
      <c r="B473" s="103"/>
      <c r="C473" s="103"/>
      <c r="D473" s="103"/>
      <c r="E473" s="103"/>
      <c r="F473" s="408" t="s">
        <v>831</v>
      </c>
      <c r="G473" s="408"/>
      <c r="H473" s="120">
        <f>H472</f>
        <v>2743.99</v>
      </c>
    </row>
    <row r="474" spans="1:8" ht="12.75" customHeight="1">
      <c r="B474" s="407" t="s">
        <v>811</v>
      </c>
      <c r="C474" s="407"/>
      <c r="D474" s="102" t="s">
        <v>806</v>
      </c>
      <c r="E474" s="102" t="s">
        <v>807</v>
      </c>
      <c r="F474" s="102" t="s">
        <v>808</v>
      </c>
      <c r="G474" s="102" t="s">
        <v>809</v>
      </c>
      <c r="H474" s="102" t="s">
        <v>810</v>
      </c>
    </row>
    <row r="475" spans="1:8" ht="12.75" customHeight="1">
      <c r="B475" s="116">
        <v>88248</v>
      </c>
      <c r="C475" s="117" t="s">
        <v>838</v>
      </c>
      <c r="D475" s="116" t="s">
        <v>125</v>
      </c>
      <c r="E475" s="116" t="s">
        <v>127</v>
      </c>
      <c r="F475" s="118">
        <v>4</v>
      </c>
      <c r="G475" s="119">
        <v>23.63</v>
      </c>
      <c r="H475" s="119">
        <f>F475*G475</f>
        <v>94.52</v>
      </c>
    </row>
    <row r="476" spans="1:8" ht="12.75" customHeight="1">
      <c r="B476" s="116">
        <v>88264</v>
      </c>
      <c r="C476" s="117" t="s">
        <v>836</v>
      </c>
      <c r="D476" s="116" t="s">
        <v>125</v>
      </c>
      <c r="E476" s="116" t="s">
        <v>127</v>
      </c>
      <c r="F476" s="118">
        <v>1</v>
      </c>
      <c r="G476" s="119">
        <v>31.49</v>
      </c>
      <c r="H476" s="119">
        <f>F476*G476</f>
        <v>31.49</v>
      </c>
    </row>
    <row r="477" spans="1:8" ht="12.75" customHeight="1">
      <c r="B477" s="116">
        <v>88264</v>
      </c>
      <c r="C477" s="117" t="s">
        <v>836</v>
      </c>
      <c r="D477" s="116" t="s">
        <v>125</v>
      </c>
      <c r="E477" s="116" t="s">
        <v>846</v>
      </c>
      <c r="F477" s="118">
        <v>1</v>
      </c>
      <c r="G477" s="119">
        <v>31.49</v>
      </c>
      <c r="H477" s="119">
        <f>F477*G477</f>
        <v>31.49</v>
      </c>
    </row>
    <row r="478" spans="1:8" ht="12.75" customHeight="1">
      <c r="B478" s="116">
        <v>88267</v>
      </c>
      <c r="C478" s="117" t="s">
        <v>839</v>
      </c>
      <c r="D478" s="116" t="s">
        <v>125</v>
      </c>
      <c r="E478" s="116" t="s">
        <v>127</v>
      </c>
      <c r="F478" s="118">
        <v>4</v>
      </c>
      <c r="G478" s="119">
        <v>30.33</v>
      </c>
      <c r="H478" s="119">
        <f>F478*G478</f>
        <v>121.32</v>
      </c>
    </row>
    <row r="479" spans="1:8" ht="12.75" customHeight="1">
      <c r="B479" s="103"/>
      <c r="C479" s="103"/>
      <c r="D479" s="103"/>
      <c r="E479" s="103"/>
      <c r="F479" s="408" t="s">
        <v>812</v>
      </c>
      <c r="G479" s="408"/>
      <c r="H479" s="120">
        <f>H475</f>
        <v>94.52</v>
      </c>
    </row>
    <row r="480" spans="1:8" ht="12.75" customHeight="1">
      <c r="B480" s="103"/>
      <c r="C480" s="103"/>
      <c r="D480" s="103"/>
      <c r="E480" s="103"/>
      <c r="F480" s="409" t="s">
        <v>585</v>
      </c>
      <c r="G480" s="409"/>
      <c r="H480" s="101">
        <f>H479+H473</f>
        <v>2838.5099999999998</v>
      </c>
    </row>
    <row r="481" spans="1:8" ht="12.75" customHeight="1">
      <c r="B481" s="103"/>
      <c r="C481" s="103"/>
      <c r="D481" s="103"/>
      <c r="E481" s="103"/>
      <c r="F481" s="108"/>
      <c r="G481" s="108"/>
      <c r="H481" s="108"/>
    </row>
    <row r="482" spans="1:8" ht="27" customHeight="1">
      <c r="A482" s="179" t="str">
        <f>ORÇAMENTO!A339</f>
        <v>4.1.8.2</v>
      </c>
      <c r="B482" s="179" t="str">
        <f>ORÇAMENTO!B339</f>
        <v>CCU 035</v>
      </c>
      <c r="C482" s="404" t="str">
        <f>ORÇAMENTO!C339</f>
        <v>CAIXILHO EM ALUMÍNIO FIXO REF. 25.01.020/SP OBRAS</v>
      </c>
      <c r="D482" s="405"/>
      <c r="E482" s="405"/>
      <c r="F482" s="405"/>
      <c r="G482" s="406"/>
      <c r="H482" s="121" t="s">
        <v>145</v>
      </c>
    </row>
    <row r="483" spans="1:8" ht="25.5" customHeight="1">
      <c r="B483" s="407" t="s">
        <v>820</v>
      </c>
      <c r="C483" s="407"/>
      <c r="D483" s="102" t="s">
        <v>806</v>
      </c>
      <c r="E483" s="102" t="s">
        <v>807</v>
      </c>
      <c r="F483" s="102" t="s">
        <v>808</v>
      </c>
      <c r="G483" s="102" t="s">
        <v>809</v>
      </c>
      <c r="H483" s="102" t="s">
        <v>810</v>
      </c>
    </row>
    <row r="484" spans="1:8">
      <c r="B484" s="190" t="s">
        <v>879</v>
      </c>
      <c r="C484" s="290" t="s">
        <v>1499</v>
      </c>
      <c r="D484" s="181" t="s">
        <v>125</v>
      </c>
      <c r="E484" s="181" t="s">
        <v>174</v>
      </c>
      <c r="F484" s="193">
        <v>9.1000000000000004E-3</v>
      </c>
      <c r="G484" s="194">
        <v>195</v>
      </c>
      <c r="H484" s="194">
        <f>F484*G484</f>
        <v>1.7745000000000002</v>
      </c>
    </row>
    <row r="485" spans="1:8">
      <c r="B485" s="181" t="s">
        <v>1713</v>
      </c>
      <c r="C485" s="290" t="s">
        <v>1757</v>
      </c>
      <c r="D485" s="181" t="s">
        <v>819</v>
      </c>
      <c r="E485" s="181" t="s">
        <v>145</v>
      </c>
      <c r="F485" s="193">
        <v>1</v>
      </c>
      <c r="G485" s="194">
        <v>748.12</v>
      </c>
      <c r="H485" s="194">
        <f>F485*G485</f>
        <v>748.12</v>
      </c>
    </row>
    <row r="486" spans="1:8">
      <c r="B486" s="190" t="s">
        <v>881</v>
      </c>
      <c r="C486" s="290" t="s">
        <v>1483</v>
      </c>
      <c r="D486" s="181" t="s">
        <v>125</v>
      </c>
      <c r="E486" s="181" t="s">
        <v>217</v>
      </c>
      <c r="F486" s="193">
        <v>3.9260000000000002</v>
      </c>
      <c r="G486" s="194">
        <v>0.66</v>
      </c>
      <c r="H486" s="194">
        <f>F486*G486</f>
        <v>2.5911600000000004</v>
      </c>
    </row>
    <row r="487" spans="1:8">
      <c r="B487" s="103"/>
      <c r="C487" s="103"/>
      <c r="D487" s="103"/>
      <c r="E487" s="103"/>
      <c r="F487" s="408" t="s">
        <v>831</v>
      </c>
      <c r="G487" s="408"/>
      <c r="H487" s="120">
        <f>SUM(H484:H486)</f>
        <v>752.48565999999994</v>
      </c>
    </row>
    <row r="488" spans="1:8">
      <c r="B488" s="407" t="s">
        <v>811</v>
      </c>
      <c r="C488" s="407"/>
      <c r="D488" s="102" t="s">
        <v>806</v>
      </c>
      <c r="E488" s="102" t="s">
        <v>807</v>
      </c>
      <c r="F488" s="102" t="s">
        <v>808</v>
      </c>
      <c r="G488" s="102" t="s">
        <v>809</v>
      </c>
      <c r="H488" s="102" t="s">
        <v>810</v>
      </c>
    </row>
    <row r="489" spans="1:8">
      <c r="B489" s="116">
        <v>88309</v>
      </c>
      <c r="C489" s="117" t="s">
        <v>874</v>
      </c>
      <c r="D489" s="116" t="s">
        <v>125</v>
      </c>
      <c r="E489" s="116" t="s">
        <v>127</v>
      </c>
      <c r="F489" s="118">
        <v>1.5</v>
      </c>
      <c r="G489" s="119">
        <v>31.1</v>
      </c>
      <c r="H489" s="119">
        <f>F489*G489</f>
        <v>46.650000000000006</v>
      </c>
    </row>
    <row r="490" spans="1:8">
      <c r="B490" s="116">
        <v>88316</v>
      </c>
      <c r="C490" s="117" t="s">
        <v>853</v>
      </c>
      <c r="D490" s="116" t="s">
        <v>125</v>
      </c>
      <c r="E490" s="116" t="s">
        <v>127</v>
      </c>
      <c r="F490" s="118">
        <v>1.5</v>
      </c>
      <c r="G490" s="119">
        <v>23.4</v>
      </c>
      <c r="H490" s="119">
        <f>F490*G490</f>
        <v>35.099999999999994</v>
      </c>
    </row>
    <row r="491" spans="1:8" ht="12.75" customHeight="1">
      <c r="B491" s="103"/>
      <c r="C491" s="103"/>
      <c r="D491" s="103"/>
      <c r="E491" s="103"/>
      <c r="F491" s="408" t="s">
        <v>812</v>
      </c>
      <c r="G491" s="408"/>
      <c r="H491" s="120">
        <f>H489+H490</f>
        <v>81.75</v>
      </c>
    </row>
    <row r="492" spans="1:8" ht="12.75" customHeight="1">
      <c r="B492" s="103"/>
      <c r="C492" s="103"/>
      <c r="D492" s="103"/>
      <c r="E492" s="103"/>
      <c r="F492" s="409" t="s">
        <v>585</v>
      </c>
      <c r="G492" s="409"/>
      <c r="H492" s="101">
        <f>H487+H491</f>
        <v>834.23565999999994</v>
      </c>
    </row>
    <row r="493" spans="1:8" ht="12.75" customHeight="1">
      <c r="B493" s="103"/>
      <c r="C493" s="103"/>
      <c r="D493" s="103"/>
      <c r="E493" s="103"/>
      <c r="F493" s="418"/>
      <c r="G493" s="418"/>
      <c r="H493" s="418"/>
    </row>
    <row r="494" spans="1:8" ht="12.75" customHeight="1">
      <c r="A494" s="179" t="str">
        <f>ORÇAMENTO!A236</f>
        <v>4.1.2.1.16</v>
      </c>
      <c r="B494" s="179" t="str">
        <f>ORÇAMENTO!B236</f>
        <v>CCU 035</v>
      </c>
      <c r="C494" s="404" t="str">
        <f>ORÇAMENTO!C236</f>
        <v>CAIXILHO EM ALUMÍNIO FIXO (MONTANTES INTERNOS) REF. 25.01.020/SP OBRAS</v>
      </c>
      <c r="D494" s="405"/>
      <c r="E494" s="405"/>
      <c r="F494" s="405"/>
      <c r="G494" s="406"/>
      <c r="H494" s="121" t="str">
        <f>ORÇAMENTO!E236</f>
        <v>M2</v>
      </c>
    </row>
    <row r="495" spans="1:8" ht="12.75" customHeight="1">
      <c r="B495" s="407" t="s">
        <v>820</v>
      </c>
      <c r="C495" s="407"/>
      <c r="D495" s="102" t="s">
        <v>806</v>
      </c>
      <c r="E495" s="102" t="s">
        <v>807</v>
      </c>
      <c r="F495" s="102" t="s">
        <v>808</v>
      </c>
      <c r="G495" s="102" t="s">
        <v>809</v>
      </c>
      <c r="H495" s="102" t="s">
        <v>810</v>
      </c>
    </row>
    <row r="496" spans="1:8" ht="12.75" customHeight="1">
      <c r="B496" s="190" t="s">
        <v>879</v>
      </c>
      <c r="C496" s="290" t="s">
        <v>1499</v>
      </c>
      <c r="D496" s="181" t="s">
        <v>125</v>
      </c>
      <c r="E496" s="181" t="s">
        <v>174</v>
      </c>
      <c r="F496" s="193">
        <v>9.1000000000000004E-3</v>
      </c>
      <c r="G496" s="194">
        <v>195</v>
      </c>
      <c r="H496" s="194">
        <f>F496*G496</f>
        <v>1.7745000000000002</v>
      </c>
    </row>
    <row r="497" spans="1:8" ht="12.75" customHeight="1">
      <c r="B497" s="181" t="s">
        <v>1713</v>
      </c>
      <c r="C497" s="290" t="s">
        <v>1757</v>
      </c>
      <c r="D497" s="181" t="s">
        <v>819</v>
      </c>
      <c r="E497" s="181" t="s">
        <v>145</v>
      </c>
      <c r="F497" s="193">
        <v>1</v>
      </c>
      <c r="G497" s="194">
        <v>748.12</v>
      </c>
      <c r="H497" s="194">
        <f>F497*G497</f>
        <v>748.12</v>
      </c>
    </row>
    <row r="498" spans="1:8" ht="12.75" customHeight="1">
      <c r="B498" s="190" t="s">
        <v>881</v>
      </c>
      <c r="C498" s="290" t="s">
        <v>1483</v>
      </c>
      <c r="D498" s="181" t="s">
        <v>125</v>
      </c>
      <c r="E498" s="181" t="s">
        <v>217</v>
      </c>
      <c r="F498" s="193">
        <v>3.9260000000000002</v>
      </c>
      <c r="G498" s="194">
        <v>0.66</v>
      </c>
      <c r="H498" s="194">
        <f>F498*G498</f>
        <v>2.5911600000000004</v>
      </c>
    </row>
    <row r="499" spans="1:8" ht="12.75" customHeight="1">
      <c r="B499" s="103"/>
      <c r="C499" s="103"/>
      <c r="D499" s="103"/>
      <c r="E499" s="103"/>
      <c r="F499" s="408" t="s">
        <v>831</v>
      </c>
      <c r="G499" s="408"/>
      <c r="H499" s="120">
        <f>SUM(H496:H498)</f>
        <v>752.48565999999994</v>
      </c>
    </row>
    <row r="500" spans="1:8" ht="12.75" customHeight="1">
      <c r="B500" s="407" t="s">
        <v>811</v>
      </c>
      <c r="C500" s="407"/>
      <c r="D500" s="102" t="s">
        <v>806</v>
      </c>
      <c r="E500" s="102" t="s">
        <v>807</v>
      </c>
      <c r="F500" s="102" t="s">
        <v>808</v>
      </c>
      <c r="G500" s="102" t="s">
        <v>809</v>
      </c>
      <c r="H500" s="102" t="s">
        <v>810</v>
      </c>
    </row>
    <row r="501" spans="1:8" ht="12.75" customHeight="1">
      <c r="B501" s="116">
        <v>88309</v>
      </c>
      <c r="C501" s="117" t="s">
        <v>874</v>
      </c>
      <c r="D501" s="116" t="s">
        <v>125</v>
      </c>
      <c r="E501" s="116" t="s">
        <v>127</v>
      </c>
      <c r="F501" s="118">
        <v>1.5</v>
      </c>
      <c r="G501" s="119">
        <v>31.1</v>
      </c>
      <c r="H501" s="119">
        <f>F501*G501</f>
        <v>46.650000000000006</v>
      </c>
    </row>
    <row r="502" spans="1:8" ht="12.75" customHeight="1">
      <c r="B502" s="116">
        <v>88316</v>
      </c>
      <c r="C502" s="117" t="s">
        <v>853</v>
      </c>
      <c r="D502" s="116" t="s">
        <v>125</v>
      </c>
      <c r="E502" s="116" t="s">
        <v>127</v>
      </c>
      <c r="F502" s="118">
        <v>1.5</v>
      </c>
      <c r="G502" s="119">
        <v>23.4</v>
      </c>
      <c r="H502" s="119">
        <f>F502*G502</f>
        <v>35.099999999999994</v>
      </c>
    </row>
    <row r="503" spans="1:8" ht="12.75" customHeight="1">
      <c r="B503" s="103"/>
      <c r="C503" s="103"/>
      <c r="D503" s="103"/>
      <c r="E503" s="103"/>
      <c r="F503" s="408" t="s">
        <v>812</v>
      </c>
      <c r="G503" s="408"/>
      <c r="H503" s="120">
        <f>H501+H502</f>
        <v>81.75</v>
      </c>
    </row>
    <row r="504" spans="1:8" ht="12.75" customHeight="1">
      <c r="B504" s="103"/>
      <c r="C504" s="103"/>
      <c r="D504" s="103"/>
      <c r="E504" s="103"/>
      <c r="F504" s="409" t="s">
        <v>585</v>
      </c>
      <c r="G504" s="409"/>
      <c r="H504" s="101">
        <f>H499+H503</f>
        <v>834.23565999999994</v>
      </c>
    </row>
    <row r="505" spans="1:8" ht="12.75" customHeight="1">
      <c r="B505" s="103"/>
      <c r="C505" s="103"/>
      <c r="D505" s="103"/>
      <c r="E505" s="103"/>
      <c r="F505" s="108"/>
      <c r="G505" s="108"/>
      <c r="H505" s="108"/>
    </row>
    <row r="506" spans="1:8" ht="27" customHeight="1">
      <c r="A506" s="179" t="str">
        <f>ORÇAMENTO!A341</f>
        <v>4.1.8.4</v>
      </c>
      <c r="B506" s="179" t="str">
        <f>ORÇAMENTO!B341</f>
        <v>CCU 036</v>
      </c>
      <c r="C506" s="404" t="str">
        <f>ORÇAMENTO!C341</f>
        <v>PORTA DE ENTRADA DE ABRIR EM ALUMÍNIO, SOB MEDIDA (P12) REF. 25.02.020/SP OBRAS</v>
      </c>
      <c r="D506" s="405"/>
      <c r="E506" s="405"/>
      <c r="F506" s="405"/>
      <c r="G506" s="406"/>
      <c r="H506" s="121" t="s">
        <v>145</v>
      </c>
    </row>
    <row r="507" spans="1:8" ht="12.75" customHeight="1">
      <c r="B507" s="407" t="s">
        <v>820</v>
      </c>
      <c r="C507" s="407"/>
      <c r="D507" s="102" t="s">
        <v>806</v>
      </c>
      <c r="E507" s="102" t="s">
        <v>807</v>
      </c>
      <c r="F507" s="102" t="s">
        <v>808</v>
      </c>
      <c r="G507" s="102" t="s">
        <v>809</v>
      </c>
      <c r="H507" s="102" t="s">
        <v>810</v>
      </c>
    </row>
    <row r="508" spans="1:8" ht="12.75" customHeight="1">
      <c r="B508" s="190" t="s">
        <v>879</v>
      </c>
      <c r="C508" s="290" t="s">
        <v>1499</v>
      </c>
      <c r="D508" s="181" t="s">
        <v>125</v>
      </c>
      <c r="E508" s="181" t="s">
        <v>174</v>
      </c>
      <c r="F508" s="193">
        <v>7.1999999999999998E-3</v>
      </c>
      <c r="G508" s="194">
        <v>195</v>
      </c>
      <c r="H508" s="194">
        <f>F508*G508</f>
        <v>1.4039999999999999</v>
      </c>
    </row>
    <row r="509" spans="1:8" ht="12.75" customHeight="1">
      <c r="B509" s="190" t="s">
        <v>881</v>
      </c>
      <c r="C509" s="290" t="s">
        <v>1483</v>
      </c>
      <c r="D509" s="181" t="s">
        <v>125</v>
      </c>
      <c r="E509" s="181" t="s">
        <v>217</v>
      </c>
      <c r="F509" s="193">
        <v>2.0299999999999998</v>
      </c>
      <c r="G509" s="194">
        <v>0.66</v>
      </c>
      <c r="H509" s="194">
        <f>F509*G509</f>
        <v>1.3397999999999999</v>
      </c>
    </row>
    <row r="510" spans="1:8" ht="12.75" customHeight="1">
      <c r="B510" s="181" t="s">
        <v>1714</v>
      </c>
      <c r="C510" s="290" t="s">
        <v>1758</v>
      </c>
      <c r="D510" s="181" t="s">
        <v>819</v>
      </c>
      <c r="E510" s="181" t="s">
        <v>145</v>
      </c>
      <c r="F510" s="193">
        <v>1</v>
      </c>
      <c r="G510" s="194">
        <v>867.78</v>
      </c>
      <c r="H510" s="194">
        <f>F510*G510</f>
        <v>867.78</v>
      </c>
    </row>
    <row r="511" spans="1:8" ht="12.75" customHeight="1">
      <c r="B511" s="103"/>
      <c r="C511" s="103"/>
      <c r="D511" s="103"/>
      <c r="E511" s="103"/>
      <c r="F511" s="408" t="s">
        <v>831</v>
      </c>
      <c r="G511" s="408"/>
      <c r="H511" s="120">
        <f>SUM(H508:H510)</f>
        <v>870.52379999999994</v>
      </c>
    </row>
    <row r="512" spans="1:8" ht="12.75" customHeight="1">
      <c r="B512" s="407" t="s">
        <v>811</v>
      </c>
      <c r="C512" s="407"/>
      <c r="D512" s="102" t="s">
        <v>806</v>
      </c>
      <c r="E512" s="102" t="s">
        <v>807</v>
      </c>
      <c r="F512" s="102" t="s">
        <v>808</v>
      </c>
      <c r="G512" s="102" t="s">
        <v>809</v>
      </c>
      <c r="H512" s="102" t="s">
        <v>810</v>
      </c>
    </row>
    <row r="513" spans="1:8" ht="12.75" customHeight="1">
      <c r="B513" s="116">
        <v>88309</v>
      </c>
      <c r="C513" s="117" t="s">
        <v>874</v>
      </c>
      <c r="D513" s="116" t="s">
        <v>125</v>
      </c>
      <c r="E513" s="116" t="s">
        <v>127</v>
      </c>
      <c r="F513" s="118">
        <v>3</v>
      </c>
      <c r="G513" s="119">
        <v>31.1</v>
      </c>
      <c r="H513" s="119">
        <f>F513*G513</f>
        <v>93.300000000000011</v>
      </c>
    </row>
    <row r="514" spans="1:8" ht="12.75" customHeight="1">
      <c r="B514" s="116">
        <v>88316</v>
      </c>
      <c r="C514" s="117" t="s">
        <v>853</v>
      </c>
      <c r="D514" s="116" t="s">
        <v>125</v>
      </c>
      <c r="E514" s="116" t="s">
        <v>127</v>
      </c>
      <c r="F514" s="118">
        <v>3</v>
      </c>
      <c r="G514" s="119">
        <v>23.4</v>
      </c>
      <c r="H514" s="119">
        <f>F514*G514</f>
        <v>70.199999999999989</v>
      </c>
    </row>
    <row r="515" spans="1:8" ht="12.75" customHeight="1">
      <c r="B515" s="103"/>
      <c r="C515" s="103"/>
      <c r="D515" s="103"/>
      <c r="E515" s="103"/>
      <c r="F515" s="408" t="s">
        <v>812</v>
      </c>
      <c r="G515" s="408"/>
      <c r="H515" s="120">
        <f>H513+H514</f>
        <v>163.5</v>
      </c>
    </row>
    <row r="516" spans="1:8" ht="12.75" customHeight="1">
      <c r="B516" s="103"/>
      <c r="C516" s="103"/>
      <c r="D516" s="103"/>
      <c r="E516" s="103"/>
      <c r="F516" s="409" t="s">
        <v>585</v>
      </c>
      <c r="G516" s="409"/>
      <c r="H516" s="101">
        <f>H511+H515</f>
        <v>1034.0237999999999</v>
      </c>
    </row>
    <row r="517" spans="1:8" ht="12.75" customHeight="1">
      <c r="B517" s="103"/>
      <c r="C517" s="103"/>
      <c r="D517" s="103"/>
      <c r="E517" s="103"/>
      <c r="F517" s="108"/>
      <c r="G517" s="108"/>
      <c r="H517" s="108"/>
    </row>
    <row r="518" spans="1:8" ht="27" customHeight="1">
      <c r="A518" s="179" t="str">
        <f>ORÇAMENTO!A345</f>
        <v>4.1.9.1</v>
      </c>
      <c r="B518" s="179" t="str">
        <f>ORÇAMENTO!B345</f>
        <v>CCU 037</v>
      </c>
      <c r="C518" s="404" t="str">
        <f>ORÇAMENTO!C345</f>
        <v>REVESTIMENTO EM PLACA DE ALUMÍNIO COMPOSTO "ACM", ESPESSURA DE 4 MM E ACABAMENTO EM PVDF, CORES DIVERSAS REF. 21.03.151/SP OBRAS</v>
      </c>
      <c r="D518" s="405"/>
      <c r="E518" s="405"/>
      <c r="F518" s="405"/>
      <c r="G518" s="406"/>
      <c r="H518" s="121" t="s">
        <v>145</v>
      </c>
    </row>
    <row r="519" spans="1:8" ht="12.75" customHeight="1">
      <c r="B519" s="407" t="s">
        <v>820</v>
      </c>
      <c r="C519" s="407"/>
      <c r="D519" s="102" t="s">
        <v>806</v>
      </c>
      <c r="E519" s="102" t="s">
        <v>807</v>
      </c>
      <c r="F519" s="102" t="s">
        <v>808</v>
      </c>
      <c r="G519" s="102" t="s">
        <v>809</v>
      </c>
      <c r="H519" s="102" t="s">
        <v>810</v>
      </c>
    </row>
    <row r="520" spans="1:8" ht="12.75" customHeight="1">
      <c r="B520" s="190" t="s">
        <v>3735</v>
      </c>
      <c r="C520" s="290" t="s">
        <v>3736</v>
      </c>
      <c r="D520" s="181" t="s">
        <v>125</v>
      </c>
      <c r="E520" s="181" t="s">
        <v>217</v>
      </c>
      <c r="F520" s="193">
        <v>2.4834999999999998</v>
      </c>
      <c r="G520" s="194">
        <v>33.18</v>
      </c>
      <c r="H520" s="194">
        <f t="shared" ref="H520:H525" si="9">F520*G520</f>
        <v>82.402529999999999</v>
      </c>
    </row>
    <row r="521" spans="1:8" ht="12.75" customHeight="1">
      <c r="B521" s="181" t="s">
        <v>1716</v>
      </c>
      <c r="C521" s="290" t="s">
        <v>1717</v>
      </c>
      <c r="D521" s="181" t="s">
        <v>819</v>
      </c>
      <c r="E521" s="181" t="s">
        <v>1759</v>
      </c>
      <c r="F521" s="193">
        <v>2.125</v>
      </c>
      <c r="G521" s="194">
        <v>33.57</v>
      </c>
      <c r="H521" s="194">
        <f t="shared" si="9"/>
        <v>71.336250000000007</v>
      </c>
    </row>
    <row r="522" spans="1:8" ht="12.75" customHeight="1">
      <c r="B522" s="181" t="s">
        <v>1718</v>
      </c>
      <c r="C522" s="290" t="s">
        <v>1719</v>
      </c>
      <c r="D522" s="181" t="s">
        <v>819</v>
      </c>
      <c r="E522" s="181" t="s">
        <v>1563</v>
      </c>
      <c r="F522" s="193">
        <v>6.2725</v>
      </c>
      <c r="G522" s="194">
        <v>0.35</v>
      </c>
      <c r="H522" s="194">
        <f t="shared" si="9"/>
        <v>2.1953749999999999</v>
      </c>
    </row>
    <row r="523" spans="1:8" ht="12.75" customHeight="1">
      <c r="B523" s="181" t="s">
        <v>1720</v>
      </c>
      <c r="C523" s="290" t="s">
        <v>1721</v>
      </c>
      <c r="D523" s="181" t="s">
        <v>819</v>
      </c>
      <c r="E523" s="181" t="s">
        <v>145</v>
      </c>
      <c r="F523" s="193">
        <v>1.3</v>
      </c>
      <c r="G523" s="194">
        <v>168.36</v>
      </c>
      <c r="H523" s="194">
        <f t="shared" si="9"/>
        <v>218.86800000000002</v>
      </c>
    </row>
    <row r="524" spans="1:8" ht="12.75" customHeight="1">
      <c r="B524" s="181" t="s">
        <v>1722</v>
      </c>
      <c r="C524" s="290" t="s">
        <v>1723</v>
      </c>
      <c r="D524" s="181" t="s">
        <v>819</v>
      </c>
      <c r="E524" s="181" t="s">
        <v>217</v>
      </c>
      <c r="F524" s="193">
        <v>1.5054000000000001</v>
      </c>
      <c r="G524" s="194">
        <v>44.05</v>
      </c>
      <c r="H524" s="194">
        <f t="shared" si="9"/>
        <v>66.312870000000004</v>
      </c>
    </row>
    <row r="525" spans="1:8" ht="12.75" customHeight="1">
      <c r="B525" s="190" t="s">
        <v>3737</v>
      </c>
      <c r="C525" s="290" t="s">
        <v>3738</v>
      </c>
      <c r="D525" s="181" t="s">
        <v>125</v>
      </c>
      <c r="E525" s="181" t="s">
        <v>145</v>
      </c>
      <c r="F525" s="193">
        <v>1.2749999999999999</v>
      </c>
      <c r="G525" s="194">
        <v>0.64</v>
      </c>
      <c r="H525" s="194">
        <f t="shared" si="9"/>
        <v>0.81599999999999995</v>
      </c>
    </row>
    <row r="526" spans="1:8" ht="12.75" customHeight="1">
      <c r="B526" s="103"/>
      <c r="C526" s="103"/>
      <c r="D526" s="103"/>
      <c r="E526" s="103"/>
      <c r="F526" s="408" t="s">
        <v>831</v>
      </c>
      <c r="G526" s="408"/>
      <c r="H526" s="120">
        <f>SUM(H520:H525)</f>
        <v>441.93102500000003</v>
      </c>
    </row>
    <row r="527" spans="1:8" ht="12.75" customHeight="1">
      <c r="B527" s="407" t="s">
        <v>811</v>
      </c>
      <c r="C527" s="407"/>
      <c r="D527" s="102" t="s">
        <v>806</v>
      </c>
      <c r="E527" s="102" t="s">
        <v>807</v>
      </c>
      <c r="F527" s="102" t="s">
        <v>808</v>
      </c>
      <c r="G527" s="102" t="s">
        <v>809</v>
      </c>
      <c r="H527" s="102" t="s">
        <v>810</v>
      </c>
    </row>
    <row r="528" spans="1:8" ht="12.75" customHeight="1">
      <c r="B528" s="116">
        <v>88251</v>
      </c>
      <c r="C528" s="117" t="s">
        <v>1760</v>
      </c>
      <c r="D528" s="116" t="s">
        <v>125</v>
      </c>
      <c r="E528" s="116" t="s">
        <v>127</v>
      </c>
      <c r="F528" s="118">
        <v>10.069900000000001</v>
      </c>
      <c r="G528" s="119">
        <v>24.21</v>
      </c>
      <c r="H528" s="119">
        <f>F528*G528</f>
        <v>243.79227900000001</v>
      </c>
    </row>
    <row r="529" spans="1:8" ht="12.75" customHeight="1">
      <c r="B529" s="116">
        <v>88315</v>
      </c>
      <c r="C529" s="117" t="s">
        <v>919</v>
      </c>
      <c r="D529" s="116" t="s">
        <v>125</v>
      </c>
      <c r="E529" s="116" t="s">
        <v>127</v>
      </c>
      <c r="F529" s="118">
        <v>2.5175000000000001</v>
      </c>
      <c r="G529" s="119">
        <v>30.85</v>
      </c>
      <c r="H529" s="119">
        <f>F529*G529</f>
        <v>77.664875000000009</v>
      </c>
    </row>
    <row r="530" spans="1:8" ht="12.75" customHeight="1">
      <c r="B530" s="103"/>
      <c r="C530" s="103"/>
      <c r="D530" s="103"/>
      <c r="E530" s="103"/>
      <c r="F530" s="408" t="s">
        <v>812</v>
      </c>
      <c r="G530" s="408"/>
      <c r="H530" s="120">
        <f>H528+H529</f>
        <v>321.457154</v>
      </c>
    </row>
    <row r="531" spans="1:8" ht="12.75" customHeight="1">
      <c r="B531" s="103"/>
      <c r="C531" s="103"/>
      <c r="D531" s="103"/>
      <c r="E531" s="103"/>
      <c r="F531" s="409" t="s">
        <v>585</v>
      </c>
      <c r="G531" s="409"/>
      <c r="H531" s="101">
        <f>H526+H530</f>
        <v>763.38817900000004</v>
      </c>
    </row>
    <row r="532" spans="1:8" ht="12.75" customHeight="1">
      <c r="B532" s="103"/>
      <c r="C532" s="103"/>
      <c r="D532" s="103"/>
      <c r="E532" s="103"/>
      <c r="F532" s="108"/>
      <c r="G532" s="108"/>
      <c r="H532" s="108"/>
    </row>
    <row r="533" spans="1:8" ht="27" customHeight="1">
      <c r="A533" s="179" t="str">
        <f>ORÇAMENTO!A350</f>
        <v>4.2.3</v>
      </c>
      <c r="B533" s="179" t="str">
        <f>ORÇAMENTO!B350</f>
        <v>CCU 038</v>
      </c>
      <c r="C533" s="404" t="str">
        <f>ORÇAMENTO!C350</f>
        <v>PLACA PARA SINALIZAÇÃO TÁTIL (INÍCIO OU FINAL) EM BRAILE PARA CORRIMÃO REF. 30.06.010/SP OBRAS</v>
      </c>
      <c r="D533" s="405"/>
      <c r="E533" s="405"/>
      <c r="F533" s="405"/>
      <c r="G533" s="406"/>
      <c r="H533" s="121" t="s">
        <v>150</v>
      </c>
    </row>
    <row r="534" spans="1:8" ht="12.75" customHeight="1">
      <c r="B534" s="407" t="s">
        <v>820</v>
      </c>
      <c r="C534" s="407"/>
      <c r="D534" s="102" t="s">
        <v>806</v>
      </c>
      <c r="E534" s="102" t="s">
        <v>807</v>
      </c>
      <c r="F534" s="102" t="s">
        <v>808</v>
      </c>
      <c r="G534" s="102" t="s">
        <v>809</v>
      </c>
      <c r="H534" s="102" t="s">
        <v>810</v>
      </c>
    </row>
    <row r="535" spans="1:8" ht="12.75" customHeight="1">
      <c r="B535" s="116" t="s">
        <v>2905</v>
      </c>
      <c r="C535" s="117" t="s">
        <v>2904</v>
      </c>
      <c r="D535" s="116" t="s">
        <v>819</v>
      </c>
      <c r="E535" s="116" t="s">
        <v>1563</v>
      </c>
      <c r="F535" s="118">
        <v>1</v>
      </c>
      <c r="G535" s="119">
        <v>11.01</v>
      </c>
      <c r="H535" s="119">
        <f>F535*G535</f>
        <v>11.01</v>
      </c>
    </row>
    <row r="536" spans="1:8" ht="12.75" customHeight="1">
      <c r="B536" s="103"/>
      <c r="C536" s="103"/>
      <c r="D536" s="103"/>
      <c r="E536" s="103"/>
      <c r="F536" s="408" t="s">
        <v>831</v>
      </c>
      <c r="G536" s="408"/>
      <c r="H536" s="120">
        <f>H535</f>
        <v>11.01</v>
      </c>
    </row>
    <row r="537" spans="1:8" ht="12.75" customHeight="1">
      <c r="B537" s="407" t="s">
        <v>811</v>
      </c>
      <c r="C537" s="407"/>
      <c r="D537" s="102" t="s">
        <v>806</v>
      </c>
      <c r="E537" s="102" t="s">
        <v>807</v>
      </c>
      <c r="F537" s="102" t="s">
        <v>808</v>
      </c>
      <c r="G537" s="102" t="s">
        <v>809</v>
      </c>
      <c r="H537" s="102" t="s">
        <v>810</v>
      </c>
    </row>
    <row r="538" spans="1:8" ht="12.75" customHeight="1">
      <c r="B538" s="116">
        <v>88241</v>
      </c>
      <c r="C538" s="117" t="s">
        <v>1451</v>
      </c>
      <c r="D538" s="116" t="s">
        <v>125</v>
      </c>
      <c r="E538" s="116" t="s">
        <v>127</v>
      </c>
      <c r="F538" s="118">
        <v>3.5000000000000003E-2</v>
      </c>
      <c r="G538" s="119">
        <v>24.15</v>
      </c>
      <c r="H538" s="119">
        <f>F538*G538</f>
        <v>0.84525000000000006</v>
      </c>
    </row>
    <row r="539" spans="1:8" ht="12.75" customHeight="1">
      <c r="B539" s="116">
        <v>88309</v>
      </c>
      <c r="C539" s="117" t="s">
        <v>874</v>
      </c>
      <c r="D539" s="116" t="s">
        <v>125</v>
      </c>
      <c r="E539" s="116" t="s">
        <v>127</v>
      </c>
      <c r="F539" s="118">
        <v>3.5000000000000003E-2</v>
      </c>
      <c r="G539" s="119">
        <v>31.1</v>
      </c>
      <c r="H539" s="119">
        <f>F539*G539</f>
        <v>1.0885000000000002</v>
      </c>
    </row>
    <row r="540" spans="1:8" ht="12.75" customHeight="1">
      <c r="B540" s="103"/>
      <c r="C540" s="103"/>
      <c r="D540" s="103"/>
      <c r="E540" s="103"/>
      <c r="F540" s="408" t="s">
        <v>812</v>
      </c>
      <c r="G540" s="408"/>
      <c r="H540" s="120">
        <f>H539</f>
        <v>1.0885000000000002</v>
      </c>
    </row>
    <row r="541" spans="1:8" ht="12.75" customHeight="1">
      <c r="B541" s="103"/>
      <c r="C541" s="103"/>
      <c r="D541" s="103"/>
      <c r="E541" s="103"/>
      <c r="F541" s="409" t="s">
        <v>585</v>
      </c>
      <c r="G541" s="409"/>
      <c r="H541" s="101">
        <f>H536+H540</f>
        <v>12.0985</v>
      </c>
    </row>
    <row r="542" spans="1:8" ht="12.75" customHeight="1">
      <c r="B542" s="103"/>
      <c r="C542" s="103"/>
      <c r="D542" s="103"/>
      <c r="E542" s="103"/>
      <c r="F542" s="108"/>
      <c r="G542" s="108"/>
      <c r="H542" s="108"/>
    </row>
    <row r="543" spans="1:8" ht="27" customHeight="1">
      <c r="A543" s="179" t="str">
        <f>ORÇAMENTO!A351</f>
        <v>4.2.4</v>
      </c>
      <c r="B543" s="179" t="str">
        <f>ORÇAMENTO!B351</f>
        <v>CCU 039</v>
      </c>
      <c r="C543" s="404" t="str">
        <f>ORÇAMENTO!C351</f>
        <v>PLACA DE IDENTIFICAÇÃO EM ALUMÍNIO PARA WC, COM DESENHO UNIVERSAL DE ACESSIBILIDADE REF. 30.06.080/SP OBRAS</v>
      </c>
      <c r="D543" s="405"/>
      <c r="E543" s="405"/>
      <c r="F543" s="405"/>
      <c r="G543" s="406"/>
      <c r="H543" s="121" t="s">
        <v>150</v>
      </c>
    </row>
    <row r="544" spans="1:8" ht="12.75" customHeight="1">
      <c r="B544" s="407" t="s">
        <v>820</v>
      </c>
      <c r="C544" s="407"/>
      <c r="D544" s="102" t="s">
        <v>806</v>
      </c>
      <c r="E544" s="102" t="s">
        <v>807</v>
      </c>
      <c r="F544" s="102" t="s">
        <v>808</v>
      </c>
      <c r="G544" s="102" t="s">
        <v>809</v>
      </c>
      <c r="H544" s="102" t="s">
        <v>810</v>
      </c>
    </row>
    <row r="545" spans="1:8" ht="12.75" customHeight="1">
      <c r="B545" s="116" t="s">
        <v>1767</v>
      </c>
      <c r="C545" s="117" t="s">
        <v>1766</v>
      </c>
      <c r="D545" s="116" t="s">
        <v>819</v>
      </c>
      <c r="E545" s="116" t="s">
        <v>1563</v>
      </c>
      <c r="F545" s="118">
        <v>1</v>
      </c>
      <c r="G545" s="119">
        <v>31.36</v>
      </c>
      <c r="H545" s="119">
        <f>F545*G545</f>
        <v>31.36</v>
      </c>
    </row>
    <row r="546" spans="1:8" ht="12.75" customHeight="1">
      <c r="B546" s="103"/>
      <c r="C546" s="103"/>
      <c r="D546" s="103"/>
      <c r="E546" s="103"/>
      <c r="F546" s="408" t="s">
        <v>831</v>
      </c>
      <c r="G546" s="408"/>
      <c r="H546" s="120">
        <f>H545</f>
        <v>31.36</v>
      </c>
    </row>
    <row r="547" spans="1:8" ht="12.75" customHeight="1">
      <c r="B547" s="407" t="s">
        <v>811</v>
      </c>
      <c r="C547" s="407"/>
      <c r="D547" s="102" t="s">
        <v>806</v>
      </c>
      <c r="E547" s="102" t="s">
        <v>807</v>
      </c>
      <c r="F547" s="102" t="s">
        <v>808</v>
      </c>
      <c r="G547" s="102" t="s">
        <v>809</v>
      </c>
      <c r="H547" s="102" t="s">
        <v>810</v>
      </c>
    </row>
    <row r="548" spans="1:8" ht="12.75" customHeight="1">
      <c r="B548" s="116">
        <v>88316</v>
      </c>
      <c r="C548" s="117" t="s">
        <v>853</v>
      </c>
      <c r="D548" s="116" t="s">
        <v>125</v>
      </c>
      <c r="E548" s="116" t="s">
        <v>127</v>
      </c>
      <c r="F548" s="118">
        <v>0.2</v>
      </c>
      <c r="G548" s="119">
        <v>23.4</v>
      </c>
      <c r="H548" s="119">
        <f>F548*G548</f>
        <v>4.68</v>
      </c>
    </row>
    <row r="549" spans="1:8" ht="12.75" customHeight="1">
      <c r="B549" s="103"/>
      <c r="C549" s="103"/>
      <c r="D549" s="103"/>
      <c r="E549" s="103"/>
      <c r="F549" s="408" t="s">
        <v>812</v>
      </c>
      <c r="G549" s="408"/>
      <c r="H549" s="120">
        <f>H548</f>
        <v>4.68</v>
      </c>
    </row>
    <row r="550" spans="1:8" ht="12.75" customHeight="1">
      <c r="B550" s="103"/>
      <c r="C550" s="103"/>
      <c r="D550" s="103"/>
      <c r="E550" s="103"/>
      <c r="F550" s="409" t="s">
        <v>585</v>
      </c>
      <c r="G550" s="409"/>
      <c r="H550" s="101">
        <f>H546+H549</f>
        <v>36.04</v>
      </c>
    </row>
    <row r="551" spans="1:8" ht="12.75" customHeight="1">
      <c r="B551" s="103"/>
      <c r="C551" s="103"/>
      <c r="D551" s="103"/>
      <c r="E551" s="103"/>
      <c r="F551" s="108"/>
      <c r="G551" s="108"/>
      <c r="H551" s="108"/>
    </row>
    <row r="552" spans="1:8" ht="27" customHeight="1">
      <c r="A552" s="179" t="str">
        <f>ORÇAMENTO!A364</f>
        <v>4.3.4</v>
      </c>
      <c r="B552" s="179" t="str">
        <f>ORÇAMENTO!B364</f>
        <v>CCU 040</v>
      </c>
      <c r="C552" s="404" t="str">
        <f>ORÇAMENTO!C364</f>
        <v>SUPORTE PARA APOIO DE BICICLETAS EM AÇO, MODELO U INVERTIDO SEM EMENDAS, COM ACABAMENTO COMPLETO E FIXAÇÃO CHUMBADA/PARAFUSADA REF. 34.20.382/SP OBRAS</v>
      </c>
      <c r="D552" s="405"/>
      <c r="E552" s="405"/>
      <c r="F552" s="405"/>
      <c r="G552" s="406"/>
      <c r="H552" s="121" t="s">
        <v>150</v>
      </c>
    </row>
    <row r="553" spans="1:8" ht="12.75" customHeight="1">
      <c r="B553" s="407" t="s">
        <v>820</v>
      </c>
      <c r="C553" s="407"/>
      <c r="D553" s="102" t="s">
        <v>806</v>
      </c>
      <c r="E553" s="102" t="s">
        <v>807</v>
      </c>
      <c r="F553" s="102" t="s">
        <v>808</v>
      </c>
      <c r="G553" s="102" t="s">
        <v>809</v>
      </c>
      <c r="H553" s="102" t="s">
        <v>810</v>
      </c>
    </row>
    <row r="554" spans="1:8" ht="12.75" customHeight="1">
      <c r="B554" s="190" t="s">
        <v>879</v>
      </c>
      <c r="C554" s="290" t="s">
        <v>1499</v>
      </c>
      <c r="D554" s="181" t="s">
        <v>125</v>
      </c>
      <c r="E554" s="181" t="s">
        <v>174</v>
      </c>
      <c r="F554" s="193">
        <v>3.7400000000000003E-2</v>
      </c>
      <c r="G554" s="194">
        <v>195</v>
      </c>
      <c r="H554" s="194">
        <f>F554*G554</f>
        <v>7.2930000000000001</v>
      </c>
    </row>
    <row r="555" spans="1:8" ht="12.75" customHeight="1">
      <c r="B555" s="181" t="s">
        <v>1794</v>
      </c>
      <c r="C555" s="290" t="s">
        <v>1793</v>
      </c>
      <c r="D555" s="181" t="s">
        <v>819</v>
      </c>
      <c r="E555" s="181" t="s">
        <v>1563</v>
      </c>
      <c r="F555" s="193">
        <v>1</v>
      </c>
      <c r="G555" s="194">
        <v>1428.14</v>
      </c>
      <c r="H555" s="194">
        <f>F555*G555</f>
        <v>1428.14</v>
      </c>
    </row>
    <row r="556" spans="1:8" ht="12.75" customHeight="1">
      <c r="B556" s="190" t="s">
        <v>881</v>
      </c>
      <c r="C556" s="290" t="s">
        <v>1483</v>
      </c>
      <c r="D556" s="181" t="s">
        <v>125</v>
      </c>
      <c r="E556" s="181" t="s">
        <v>217</v>
      </c>
      <c r="F556" s="193">
        <v>15.9726</v>
      </c>
      <c r="G556" s="194">
        <v>0.66</v>
      </c>
      <c r="H556" s="194">
        <f>F556*G556</f>
        <v>10.541916000000001</v>
      </c>
    </row>
    <row r="557" spans="1:8" ht="12.75" customHeight="1">
      <c r="B557" s="190" t="s">
        <v>3739</v>
      </c>
      <c r="C557" s="290" t="s">
        <v>3740</v>
      </c>
      <c r="D557" s="181" t="s">
        <v>125</v>
      </c>
      <c r="E557" s="181" t="s">
        <v>174</v>
      </c>
      <c r="F557" s="193">
        <v>0.33300000000000002</v>
      </c>
      <c r="G557" s="194">
        <v>186.45</v>
      </c>
      <c r="H557" s="194">
        <f>F557*G557</f>
        <v>62.087850000000003</v>
      </c>
    </row>
    <row r="558" spans="1:8" ht="12.75" customHeight="1">
      <c r="B558" s="103"/>
      <c r="C558" s="103"/>
      <c r="D558" s="103"/>
      <c r="E558" s="103"/>
      <c r="F558" s="408" t="s">
        <v>831</v>
      </c>
      <c r="G558" s="408"/>
      <c r="H558" s="120">
        <f>SUM(H554:H557)</f>
        <v>1508.062766</v>
      </c>
    </row>
    <row r="559" spans="1:8" ht="12.75" customHeight="1">
      <c r="B559" s="407" t="s">
        <v>811</v>
      </c>
      <c r="C559" s="407"/>
      <c r="D559" s="102" t="s">
        <v>806</v>
      </c>
      <c r="E559" s="102" t="s">
        <v>807</v>
      </c>
      <c r="F559" s="102" t="s">
        <v>808</v>
      </c>
      <c r="G559" s="102" t="s">
        <v>809</v>
      </c>
      <c r="H559" s="102" t="s">
        <v>810</v>
      </c>
    </row>
    <row r="560" spans="1:8" ht="12.75" customHeight="1">
      <c r="B560" s="116">
        <v>88309</v>
      </c>
      <c r="C560" s="117" t="s">
        <v>874</v>
      </c>
      <c r="D560" s="116" t="s">
        <v>125</v>
      </c>
      <c r="E560" s="116" t="s">
        <v>127</v>
      </c>
      <c r="F560" s="118">
        <v>0.60740000000000005</v>
      </c>
      <c r="G560" s="119">
        <v>31.1</v>
      </c>
      <c r="H560" s="119">
        <f>F560*G560</f>
        <v>18.890140000000002</v>
      </c>
    </row>
    <row r="561" spans="1:8" ht="12.75" customHeight="1">
      <c r="B561" s="116">
        <v>88316</v>
      </c>
      <c r="C561" s="117" t="s">
        <v>853</v>
      </c>
      <c r="D561" s="116" t="s">
        <v>125</v>
      </c>
      <c r="E561" s="116" t="s">
        <v>127</v>
      </c>
      <c r="F561" s="118">
        <v>1.2148000000000001</v>
      </c>
      <c r="G561" s="119">
        <v>23.4</v>
      </c>
      <c r="H561" s="119">
        <f>F561*G561</f>
        <v>28.42632</v>
      </c>
    </row>
    <row r="562" spans="1:8" ht="12.75" customHeight="1">
      <c r="B562" s="103"/>
      <c r="C562" s="103"/>
      <c r="D562" s="103"/>
      <c r="E562" s="103"/>
      <c r="F562" s="408" t="s">
        <v>812</v>
      </c>
      <c r="G562" s="408"/>
      <c r="H562" s="120">
        <f>H560+H561</f>
        <v>47.316460000000006</v>
      </c>
    </row>
    <row r="563" spans="1:8" ht="12.75" customHeight="1">
      <c r="B563" s="103"/>
      <c r="C563" s="103"/>
      <c r="D563" s="103"/>
      <c r="E563" s="103"/>
      <c r="F563" s="409" t="s">
        <v>585</v>
      </c>
      <c r="G563" s="409"/>
      <c r="H563" s="101">
        <f>H562+H558</f>
        <v>1555.379226</v>
      </c>
    </row>
    <row r="564" spans="1:8" ht="12.75" customHeight="1">
      <c r="B564" s="103"/>
      <c r="C564" s="103"/>
      <c r="D564" s="103"/>
      <c r="E564" s="103"/>
      <c r="F564" s="108"/>
      <c r="G564" s="108"/>
      <c r="H564" s="108"/>
    </row>
    <row r="565" spans="1:8" ht="27" customHeight="1">
      <c r="A565" s="179" t="str">
        <f>ORÇAMENTO!A393</f>
        <v>4.4.1.13</v>
      </c>
      <c r="B565" s="179" t="str">
        <f>ORÇAMENTO!B393</f>
        <v>CCU 041</v>
      </c>
      <c r="C565" s="404" t="str">
        <f>ORÇAMENTO!C393</f>
        <v>IMPRIMAÇÃO BETUMINOSA LIGANTE REF. 54.03.230/SP OBRAS</v>
      </c>
      <c r="D565" s="405"/>
      <c r="E565" s="405"/>
      <c r="F565" s="405"/>
      <c r="G565" s="406"/>
      <c r="H565" s="121" t="s">
        <v>145</v>
      </c>
    </row>
    <row r="566" spans="1:8" ht="12.75" customHeight="1">
      <c r="B566" s="407" t="s">
        <v>1776</v>
      </c>
      <c r="C566" s="407"/>
      <c r="D566" s="102" t="s">
        <v>806</v>
      </c>
      <c r="E566" s="102" t="s">
        <v>807</v>
      </c>
      <c r="F566" s="102" t="s">
        <v>808</v>
      </c>
      <c r="G566" s="102" t="s">
        <v>809</v>
      </c>
      <c r="H566" s="102" t="s">
        <v>810</v>
      </c>
    </row>
    <row r="567" spans="1:8" ht="12.75" customHeight="1">
      <c r="B567" s="181" t="s">
        <v>1724</v>
      </c>
      <c r="C567" s="290" t="s">
        <v>1725</v>
      </c>
      <c r="D567" s="181" t="s">
        <v>819</v>
      </c>
      <c r="E567" s="181" t="s">
        <v>127</v>
      </c>
      <c r="F567" s="193">
        <v>5.0000000000000001E-3</v>
      </c>
      <c r="G567" s="194">
        <v>236.56</v>
      </c>
      <c r="H567" s="194">
        <f>F567*G567</f>
        <v>1.1828000000000001</v>
      </c>
    </row>
    <row r="568" spans="1:8" ht="12.75" customHeight="1">
      <c r="B568" s="291"/>
      <c r="C568" s="291"/>
      <c r="D568" s="291"/>
      <c r="E568" s="291"/>
      <c r="F568" s="409" t="s">
        <v>816</v>
      </c>
      <c r="G568" s="409"/>
      <c r="H568" s="101">
        <f>H567</f>
        <v>1.1828000000000001</v>
      </c>
    </row>
    <row r="569" spans="1:8" ht="12.75" customHeight="1">
      <c r="B569" s="407" t="s">
        <v>820</v>
      </c>
      <c r="C569" s="407"/>
      <c r="D569" s="102" t="s">
        <v>806</v>
      </c>
      <c r="E569" s="102" t="s">
        <v>807</v>
      </c>
      <c r="F569" s="102" t="s">
        <v>808</v>
      </c>
      <c r="G569" s="102" t="s">
        <v>809</v>
      </c>
      <c r="H569" s="102" t="s">
        <v>810</v>
      </c>
    </row>
    <row r="570" spans="1:8">
      <c r="B570" s="181" t="s">
        <v>3847</v>
      </c>
      <c r="C570" s="290" t="s">
        <v>3848</v>
      </c>
      <c r="D570" s="181" t="s">
        <v>819</v>
      </c>
      <c r="E570" s="181" t="s">
        <v>217</v>
      </c>
      <c r="F570" s="193">
        <v>1.2</v>
      </c>
      <c r="G570" s="194">
        <v>3.94</v>
      </c>
      <c r="H570" s="194">
        <f>F570*G570</f>
        <v>4.7279999999999998</v>
      </c>
    </row>
    <row r="571" spans="1:8" ht="12.75" customHeight="1">
      <c r="B571" s="291"/>
      <c r="C571" s="291"/>
      <c r="D571" s="291"/>
      <c r="E571" s="291"/>
      <c r="F571" s="409" t="s">
        <v>831</v>
      </c>
      <c r="G571" s="409"/>
      <c r="H571" s="101">
        <f>H570</f>
        <v>4.7279999999999998</v>
      </c>
    </row>
    <row r="572" spans="1:8" ht="12.75" customHeight="1">
      <c r="B572" s="407" t="s">
        <v>811</v>
      </c>
      <c r="C572" s="407"/>
      <c r="D572" s="102" t="s">
        <v>806</v>
      </c>
      <c r="E572" s="102" t="s">
        <v>807</v>
      </c>
      <c r="F572" s="102" t="s">
        <v>808</v>
      </c>
      <c r="G572" s="102" t="s">
        <v>809</v>
      </c>
      <c r="H572" s="102" t="s">
        <v>810</v>
      </c>
    </row>
    <row r="573" spans="1:8" ht="12.75" customHeight="1">
      <c r="B573" s="181">
        <v>88316</v>
      </c>
      <c r="C573" s="290" t="s">
        <v>853</v>
      </c>
      <c r="D573" s="181" t="s">
        <v>125</v>
      </c>
      <c r="E573" s="181" t="s">
        <v>127</v>
      </c>
      <c r="F573" s="193">
        <v>5.0000000000000001E-3</v>
      </c>
      <c r="G573" s="194">
        <v>21.38</v>
      </c>
      <c r="H573" s="194">
        <f>F573*G573</f>
        <v>0.1069</v>
      </c>
    </row>
    <row r="574" spans="1:8" ht="12.75" customHeight="1">
      <c r="B574" s="103"/>
      <c r="C574" s="103"/>
      <c r="D574" s="103"/>
      <c r="E574" s="103"/>
      <c r="F574" s="408" t="s">
        <v>812</v>
      </c>
      <c r="G574" s="408"/>
      <c r="H574" s="120">
        <f>H573</f>
        <v>0.1069</v>
      </c>
    </row>
    <row r="575" spans="1:8" ht="12.75" customHeight="1">
      <c r="B575" s="103"/>
      <c r="C575" s="103"/>
      <c r="D575" s="103"/>
      <c r="E575" s="103"/>
      <c r="F575" s="409" t="s">
        <v>585</v>
      </c>
      <c r="G575" s="409"/>
      <c r="H575" s="101">
        <f>H574+H571+H568</f>
        <v>6.0176999999999996</v>
      </c>
    </row>
    <row r="576" spans="1:8" ht="12.75" customHeight="1">
      <c r="B576" s="103"/>
      <c r="C576" s="103"/>
      <c r="D576" s="103"/>
      <c r="E576" s="103"/>
      <c r="F576" s="108"/>
      <c r="G576" s="108"/>
      <c r="H576" s="108"/>
    </row>
    <row r="577" spans="1:8" ht="27" customHeight="1">
      <c r="A577" s="179" t="str">
        <f>ORÇAMENTO!A394</f>
        <v>4.4.1.14</v>
      </c>
      <c r="B577" s="179" t="str">
        <f>ORÇAMENTO!B394</f>
        <v>CCU 042</v>
      </c>
      <c r="C577" s="404" t="str">
        <f>ORÇAMENTO!C394</f>
        <v>CAMADA DE ROLAMENTO EM CONCRETO BETUMINOSO USINADO QUENTE - CBUQ REF. 54.03.210/SP OBRAS</v>
      </c>
      <c r="D577" s="405"/>
      <c r="E577" s="405"/>
      <c r="F577" s="405"/>
      <c r="G577" s="406"/>
      <c r="H577" s="121" t="s">
        <v>174</v>
      </c>
    </row>
    <row r="578" spans="1:8" ht="12.75" customHeight="1">
      <c r="B578" s="407" t="s">
        <v>1776</v>
      </c>
      <c r="C578" s="407"/>
      <c r="D578" s="102" t="s">
        <v>806</v>
      </c>
      <c r="E578" s="102" t="s">
        <v>807</v>
      </c>
      <c r="F578" s="102" t="s">
        <v>808</v>
      </c>
      <c r="G578" s="102" t="s">
        <v>809</v>
      </c>
      <c r="H578" s="102" t="s">
        <v>810</v>
      </c>
    </row>
    <row r="579" spans="1:8" ht="25.5">
      <c r="B579" s="181">
        <v>5684</v>
      </c>
      <c r="C579" s="290" t="s">
        <v>2540</v>
      </c>
      <c r="D579" s="181" t="s">
        <v>125</v>
      </c>
      <c r="E579" s="181" t="s">
        <v>127</v>
      </c>
      <c r="F579" s="193">
        <v>0.13880000000000001</v>
      </c>
      <c r="G579" s="194">
        <v>159.38</v>
      </c>
      <c r="H579" s="194">
        <f>F579*G579</f>
        <v>22.121943999999999</v>
      </c>
    </row>
    <row r="580" spans="1:8" ht="25.5">
      <c r="B580" s="181">
        <v>6879</v>
      </c>
      <c r="C580" s="290" t="s">
        <v>3741</v>
      </c>
      <c r="D580" s="181" t="s">
        <v>125</v>
      </c>
      <c r="E580" s="181" t="s">
        <v>127</v>
      </c>
      <c r="F580" s="193">
        <v>0.13880000000000001</v>
      </c>
      <c r="G580" s="194">
        <v>211.55</v>
      </c>
      <c r="H580" s="194">
        <f>F580*G580</f>
        <v>29.363140000000001</v>
      </c>
    </row>
    <row r="581" spans="1:8" ht="25.5">
      <c r="B581" s="181">
        <v>89257</v>
      </c>
      <c r="C581" s="290" t="s">
        <v>3742</v>
      </c>
      <c r="D581" s="181" t="s">
        <v>125</v>
      </c>
      <c r="E581" s="181" t="s">
        <v>2127</v>
      </c>
      <c r="F581" s="193">
        <v>0.13880000000000001</v>
      </c>
      <c r="G581" s="194">
        <v>325.02999999999997</v>
      </c>
      <c r="H581" s="194">
        <f>F581*G581</f>
        <v>45.114163999999995</v>
      </c>
    </row>
    <row r="582" spans="1:8" ht="12.75" customHeight="1">
      <c r="B582" s="291"/>
      <c r="C582" s="291"/>
      <c r="D582" s="291"/>
      <c r="E582" s="291"/>
      <c r="F582" s="409" t="s">
        <v>816</v>
      </c>
      <c r="G582" s="409"/>
      <c r="H582" s="101">
        <f>H581+H579+H580</f>
        <v>96.599248000000003</v>
      </c>
    </row>
    <row r="583" spans="1:8" ht="12.75" customHeight="1">
      <c r="B583" s="407" t="s">
        <v>820</v>
      </c>
      <c r="C583" s="407"/>
      <c r="D583" s="102" t="s">
        <v>806</v>
      </c>
      <c r="E583" s="102" t="s">
        <v>807</v>
      </c>
      <c r="F583" s="102" t="s">
        <v>808</v>
      </c>
      <c r="G583" s="102" t="s">
        <v>809</v>
      </c>
      <c r="H583" s="102" t="s">
        <v>810</v>
      </c>
    </row>
    <row r="584" spans="1:8" ht="12.75" customHeight="1">
      <c r="B584" s="190" t="s">
        <v>3743</v>
      </c>
      <c r="C584" s="290" t="s">
        <v>3744</v>
      </c>
      <c r="D584" s="181" t="s">
        <v>125</v>
      </c>
      <c r="E584" s="181" t="s">
        <v>1726</v>
      </c>
      <c r="F584" s="193">
        <v>2.4</v>
      </c>
      <c r="G584" s="194">
        <v>647.38</v>
      </c>
      <c r="H584" s="194">
        <f>F584*G584</f>
        <v>1553.712</v>
      </c>
    </row>
    <row r="585" spans="1:8" ht="12.75" customHeight="1">
      <c r="B585" s="103"/>
      <c r="C585" s="103"/>
      <c r="D585" s="103"/>
      <c r="E585" s="103"/>
      <c r="F585" s="408" t="s">
        <v>831</v>
      </c>
      <c r="G585" s="408"/>
      <c r="H585" s="120">
        <f>H584</f>
        <v>1553.712</v>
      </c>
    </row>
    <row r="586" spans="1:8" ht="12.75" customHeight="1">
      <c r="B586" s="407" t="s">
        <v>811</v>
      </c>
      <c r="C586" s="407"/>
      <c r="D586" s="102" t="s">
        <v>806</v>
      </c>
      <c r="E586" s="102" t="s">
        <v>807</v>
      </c>
      <c r="F586" s="102" t="s">
        <v>808</v>
      </c>
      <c r="G586" s="102" t="s">
        <v>809</v>
      </c>
      <c r="H586" s="102" t="s">
        <v>810</v>
      </c>
    </row>
    <row r="587" spans="1:8" ht="12.75" customHeight="1">
      <c r="B587" s="116">
        <v>88316</v>
      </c>
      <c r="C587" s="117" t="s">
        <v>853</v>
      </c>
      <c r="D587" s="116" t="s">
        <v>125</v>
      </c>
      <c r="E587" s="116" t="s">
        <v>127</v>
      </c>
      <c r="F587" s="118">
        <v>0.83330000000000004</v>
      </c>
      <c r="G587" s="119">
        <v>23.4</v>
      </c>
      <c r="H587" s="119">
        <f>F587*G587</f>
        <v>19.499220000000001</v>
      </c>
    </row>
    <row r="588" spans="1:8" ht="12.75" customHeight="1">
      <c r="B588" s="103"/>
      <c r="C588" s="103"/>
      <c r="D588" s="103"/>
      <c r="E588" s="103"/>
      <c r="F588" s="408" t="s">
        <v>812</v>
      </c>
      <c r="G588" s="408"/>
      <c r="H588" s="120">
        <f>H587</f>
        <v>19.499220000000001</v>
      </c>
    </row>
    <row r="589" spans="1:8" ht="12.75" customHeight="1">
      <c r="B589" s="103"/>
      <c r="C589" s="103"/>
      <c r="D589" s="103"/>
      <c r="E589" s="103"/>
      <c r="F589" s="409" t="s">
        <v>585</v>
      </c>
      <c r="G589" s="409"/>
      <c r="H589" s="101">
        <f>H582+H585+H588</f>
        <v>1669.8104679999999</v>
      </c>
    </row>
    <row r="590" spans="1:8" ht="12.75" customHeight="1">
      <c r="B590" s="103"/>
      <c r="C590" s="103"/>
      <c r="D590" s="103"/>
      <c r="E590" s="103"/>
      <c r="F590" s="108"/>
      <c r="G590" s="108"/>
      <c r="H590" s="108"/>
    </row>
    <row r="591" spans="1:8" ht="27" customHeight="1">
      <c r="A591" s="179" t="str">
        <f>ORÇAMENTO!A405</f>
        <v>4.4.3.3</v>
      </c>
      <c r="B591" s="179" t="str">
        <f>ORÇAMENTO!B405</f>
        <v>CCU 043</v>
      </c>
      <c r="C591" s="404" t="str">
        <f>ORÇAMENTO!C405</f>
        <v>BRISE COLMEIA P/ JANELAS REF. 22.06.350/SP OBRAS</v>
      </c>
      <c r="D591" s="405"/>
      <c r="E591" s="405"/>
      <c r="F591" s="405"/>
      <c r="G591" s="406"/>
      <c r="H591" s="121" t="s">
        <v>145</v>
      </c>
    </row>
    <row r="592" spans="1:8" ht="12.75" customHeight="1">
      <c r="B592" s="407" t="s">
        <v>820</v>
      </c>
      <c r="C592" s="407"/>
      <c r="D592" s="102" t="s">
        <v>806</v>
      </c>
      <c r="E592" s="102" t="s">
        <v>807</v>
      </c>
      <c r="F592" s="102" t="s">
        <v>808</v>
      </c>
      <c r="G592" s="102" t="s">
        <v>809</v>
      </c>
      <c r="H592" s="102" t="s">
        <v>810</v>
      </c>
    </row>
    <row r="593" spans="1:8">
      <c r="B593" s="116" t="s">
        <v>1578</v>
      </c>
      <c r="C593" s="117" t="s">
        <v>3491</v>
      </c>
      <c r="D593" s="116" t="s">
        <v>819</v>
      </c>
      <c r="E593" s="116" t="s">
        <v>145</v>
      </c>
      <c r="F593" s="118">
        <v>1.1000000000000001</v>
      </c>
      <c r="G593" s="119">
        <v>1063.02</v>
      </c>
      <c r="H593" s="119">
        <f>F593*G593</f>
        <v>1169.3220000000001</v>
      </c>
    </row>
    <row r="594" spans="1:8" ht="12.75" customHeight="1">
      <c r="B594" s="103"/>
      <c r="C594" s="103"/>
      <c r="D594" s="103"/>
      <c r="E594" s="103"/>
      <c r="F594" s="408" t="s">
        <v>831</v>
      </c>
      <c r="G594" s="408"/>
      <c r="H594" s="120">
        <f>H593</f>
        <v>1169.3220000000001</v>
      </c>
    </row>
    <row r="595" spans="1:8" ht="12.75" customHeight="1">
      <c r="B595" s="103"/>
      <c r="C595" s="103"/>
      <c r="D595" s="103"/>
      <c r="E595" s="103"/>
      <c r="F595" s="409" t="s">
        <v>585</v>
      </c>
      <c r="G595" s="409"/>
      <c r="H595" s="101">
        <f>H594</f>
        <v>1169.3220000000001</v>
      </c>
    </row>
    <row r="596" spans="1:8" ht="12.75" customHeight="1">
      <c r="B596" s="103"/>
      <c r="C596" s="103"/>
      <c r="D596" s="103"/>
      <c r="E596" s="103"/>
      <c r="F596" s="418"/>
      <c r="G596" s="418"/>
      <c r="H596" s="418"/>
    </row>
    <row r="597" spans="1:8" ht="27" customHeight="1">
      <c r="A597" s="179" t="str">
        <f>ORÇAMENTO!A407</f>
        <v>4.4.3.6</v>
      </c>
      <c r="B597" s="179" t="str">
        <f>ORÇAMENTO!B407</f>
        <v>CCU 045</v>
      </c>
      <c r="C597" s="404" t="str">
        <f>ORÇAMENTO!C407</f>
        <v>BRISE EM CHAPA PERFURADA, SOB MEDIDA CONFORME PROJETO - FORNECIMENTO E INSTALAÇÃO REF. 24.03.410/SP OBRAS</v>
      </c>
      <c r="D597" s="405"/>
      <c r="E597" s="405"/>
      <c r="F597" s="405"/>
      <c r="G597" s="406"/>
      <c r="H597" s="121" t="s">
        <v>145</v>
      </c>
    </row>
    <row r="598" spans="1:8" ht="12.75" customHeight="1">
      <c r="B598" s="407" t="s">
        <v>820</v>
      </c>
      <c r="C598" s="407"/>
      <c r="D598" s="102" t="s">
        <v>806</v>
      </c>
      <c r="E598" s="102" t="s">
        <v>807</v>
      </c>
      <c r="F598" s="102" t="s">
        <v>808</v>
      </c>
      <c r="G598" s="102" t="s">
        <v>809</v>
      </c>
      <c r="H598" s="102" t="s">
        <v>810</v>
      </c>
    </row>
    <row r="599" spans="1:8" ht="12.75" customHeight="1">
      <c r="B599" s="116" t="s">
        <v>1728</v>
      </c>
      <c r="C599" s="117" t="s">
        <v>1729</v>
      </c>
      <c r="D599" s="116" t="s">
        <v>819</v>
      </c>
      <c r="E599" s="116" t="s">
        <v>145</v>
      </c>
      <c r="F599" s="118">
        <v>1.25</v>
      </c>
      <c r="G599" s="119">
        <v>1202.3599999999999</v>
      </c>
      <c r="H599" s="119">
        <f>F599*G599</f>
        <v>1502.9499999999998</v>
      </c>
    </row>
    <row r="600" spans="1:8" ht="12.75" customHeight="1">
      <c r="B600" s="103"/>
      <c r="C600" s="103"/>
      <c r="D600" s="103"/>
      <c r="E600" s="103"/>
      <c r="F600" s="408" t="s">
        <v>831</v>
      </c>
      <c r="G600" s="408"/>
      <c r="H600" s="120">
        <f>H599</f>
        <v>1502.9499999999998</v>
      </c>
    </row>
    <row r="601" spans="1:8" ht="12.75" customHeight="1">
      <c r="B601" s="116">
        <v>88309</v>
      </c>
      <c r="C601" s="117" t="s">
        <v>874</v>
      </c>
      <c r="D601" s="116" t="s">
        <v>125</v>
      </c>
      <c r="E601" s="116" t="s">
        <v>127</v>
      </c>
      <c r="F601" s="118">
        <v>0.54</v>
      </c>
      <c r="G601" s="119">
        <v>31.1</v>
      </c>
      <c r="H601" s="119">
        <f>F601*G601</f>
        <v>16.794</v>
      </c>
    </row>
    <row r="602" spans="1:8" ht="12.75" customHeight="1">
      <c r="B602" s="116">
        <v>88316</v>
      </c>
      <c r="C602" s="117" t="s">
        <v>853</v>
      </c>
      <c r="D602" s="116" t="s">
        <v>125</v>
      </c>
      <c r="E602" s="116" t="s">
        <v>127</v>
      </c>
      <c r="F602" s="118">
        <v>0.75</v>
      </c>
      <c r="G602" s="119">
        <v>23.4</v>
      </c>
      <c r="H602" s="119">
        <f>F602*G602</f>
        <v>17.549999999999997</v>
      </c>
    </row>
    <row r="603" spans="1:8" ht="12.75" customHeight="1">
      <c r="B603" s="103"/>
      <c r="C603" s="103"/>
      <c r="D603" s="103"/>
      <c r="E603" s="103"/>
      <c r="F603" s="408" t="s">
        <v>812</v>
      </c>
      <c r="G603" s="408"/>
      <c r="H603" s="120">
        <f>H601+H602</f>
        <v>34.343999999999994</v>
      </c>
    </row>
    <row r="604" spans="1:8" ht="12.75" customHeight="1">
      <c r="B604" s="103"/>
      <c r="C604" s="103"/>
      <c r="D604" s="103"/>
      <c r="E604" s="103"/>
      <c r="F604" s="409" t="s">
        <v>585</v>
      </c>
      <c r="G604" s="409"/>
      <c r="H604" s="101">
        <f>H603+H600</f>
        <v>1537.2939999999999</v>
      </c>
    </row>
    <row r="605" spans="1:8" ht="12.75" customHeight="1">
      <c r="B605" s="103"/>
      <c r="C605" s="103"/>
      <c r="D605" s="103"/>
      <c r="E605" s="103"/>
      <c r="F605" s="108"/>
      <c r="G605" s="108"/>
      <c r="H605" s="108"/>
    </row>
    <row r="606" spans="1:8" ht="27" customHeight="1">
      <c r="A606" s="179" t="str">
        <f>ORÇAMENTO!A410</f>
        <v>4.4.3.9</v>
      </c>
      <c r="B606" s="179" t="str">
        <f>ORÇAMENTO!B410</f>
        <v>CCU 046</v>
      </c>
      <c r="C606" s="404" t="str">
        <f>ORÇAMENTO!C410</f>
        <v>PLATAFORMA COM 3 MASTROS GALVANIZADOS, SENDO 1 DE H= 6,00 M E DOIS DE H= 5,00 M REF. 35.07.030/SP OBRAS</v>
      </c>
      <c r="D606" s="405"/>
      <c r="E606" s="405"/>
      <c r="F606" s="405"/>
      <c r="G606" s="406"/>
      <c r="H606" s="121" t="s">
        <v>384</v>
      </c>
    </row>
    <row r="607" spans="1:8" ht="12.75" customHeight="1">
      <c r="B607" s="407" t="s">
        <v>815</v>
      </c>
      <c r="C607" s="407"/>
      <c r="D607" s="102" t="s">
        <v>806</v>
      </c>
      <c r="E607" s="102" t="s">
        <v>807</v>
      </c>
      <c r="F607" s="102" t="s">
        <v>808</v>
      </c>
      <c r="G607" s="102" t="s">
        <v>809</v>
      </c>
      <c r="H607" s="102" t="s">
        <v>810</v>
      </c>
    </row>
    <row r="608" spans="1:8" ht="25.5">
      <c r="B608" s="116" t="s">
        <v>1131</v>
      </c>
      <c r="C608" s="117" t="s">
        <v>1132</v>
      </c>
      <c r="D608" s="116" t="s">
        <v>819</v>
      </c>
      <c r="E608" s="116" t="s">
        <v>127</v>
      </c>
      <c r="F608" s="118">
        <v>0.3</v>
      </c>
      <c r="G608" s="119">
        <v>29.05</v>
      </c>
      <c r="H608" s="119">
        <f>F608*G608</f>
        <v>8.7149999999999999</v>
      </c>
    </row>
    <row r="609" spans="2:8">
      <c r="F609" s="408" t="s">
        <v>816</v>
      </c>
      <c r="G609" s="408"/>
      <c r="H609" s="120">
        <f>H608</f>
        <v>8.7149999999999999</v>
      </c>
    </row>
    <row r="610" spans="2:8" ht="12.75" customHeight="1">
      <c r="B610" s="407" t="s">
        <v>820</v>
      </c>
      <c r="C610" s="407"/>
      <c r="D610" s="102" t="s">
        <v>806</v>
      </c>
      <c r="E610" s="102" t="s">
        <v>807</v>
      </c>
      <c r="F610" s="102" t="s">
        <v>808</v>
      </c>
      <c r="G610" s="102" t="s">
        <v>809</v>
      </c>
      <c r="H610" s="102" t="s">
        <v>810</v>
      </c>
    </row>
    <row r="611" spans="2:8">
      <c r="B611" s="190" t="s">
        <v>879</v>
      </c>
      <c r="C611" s="290" t="s">
        <v>1499</v>
      </c>
      <c r="D611" s="181" t="s">
        <v>125</v>
      </c>
      <c r="E611" s="181" t="s">
        <v>174</v>
      </c>
      <c r="F611" s="193">
        <v>0.43</v>
      </c>
      <c r="G611" s="194">
        <v>195</v>
      </c>
      <c r="H611" s="194">
        <f t="shared" ref="H611:H619" si="10">F611*G611</f>
        <v>83.85</v>
      </c>
    </row>
    <row r="612" spans="2:8" ht="12.75" customHeight="1">
      <c r="B612" s="190" t="s">
        <v>1482</v>
      </c>
      <c r="C612" s="290" t="s">
        <v>1481</v>
      </c>
      <c r="D612" s="181" t="s">
        <v>125</v>
      </c>
      <c r="E612" s="181" t="s">
        <v>217</v>
      </c>
      <c r="F612" s="193">
        <v>236.1</v>
      </c>
      <c r="G612" s="194">
        <v>1.5</v>
      </c>
      <c r="H612" s="194">
        <f t="shared" si="10"/>
        <v>354.15</v>
      </c>
    </row>
    <row r="613" spans="2:8">
      <c r="B613" s="190" t="s">
        <v>877</v>
      </c>
      <c r="C613" s="290" t="s">
        <v>878</v>
      </c>
      <c r="D613" s="181" t="s">
        <v>125</v>
      </c>
      <c r="E613" s="181" t="s">
        <v>113</v>
      </c>
      <c r="F613" s="193">
        <v>4.2999999999999997E-2</v>
      </c>
      <c r="G613" s="194">
        <v>7.23</v>
      </c>
      <c r="H613" s="194">
        <f t="shared" si="10"/>
        <v>0.31089</v>
      </c>
    </row>
    <row r="614" spans="2:8">
      <c r="B614" s="181" t="s">
        <v>2903</v>
      </c>
      <c r="C614" s="290" t="s">
        <v>2902</v>
      </c>
      <c r="D614" s="181" t="s">
        <v>164</v>
      </c>
      <c r="E614" s="181" t="s">
        <v>180</v>
      </c>
      <c r="F614" s="193">
        <v>6</v>
      </c>
      <c r="G614" s="194">
        <v>67.989999999999995</v>
      </c>
      <c r="H614" s="194">
        <f t="shared" si="10"/>
        <v>407.93999999999994</v>
      </c>
    </row>
    <row r="615" spans="2:8">
      <c r="B615" s="181" t="s">
        <v>2903</v>
      </c>
      <c r="C615" s="290" t="s">
        <v>2902</v>
      </c>
      <c r="D615" s="181" t="s">
        <v>164</v>
      </c>
      <c r="E615" s="181" t="s">
        <v>180</v>
      </c>
      <c r="F615" s="193">
        <v>10</v>
      </c>
      <c r="G615" s="194">
        <v>67.989999999999995</v>
      </c>
      <c r="H615" s="194">
        <f t="shared" si="10"/>
        <v>679.9</v>
      </c>
    </row>
    <row r="616" spans="2:8" ht="12.75" customHeight="1">
      <c r="B616" s="190" t="s">
        <v>3739</v>
      </c>
      <c r="C616" s="290" t="s">
        <v>3740</v>
      </c>
      <c r="D616" s="181" t="s">
        <v>125</v>
      </c>
      <c r="E616" s="181" t="s">
        <v>174</v>
      </c>
      <c r="F616" s="193">
        <v>0.61</v>
      </c>
      <c r="G616" s="194">
        <v>186.45</v>
      </c>
      <c r="H616" s="194">
        <f t="shared" si="10"/>
        <v>113.7345</v>
      </c>
    </row>
    <row r="617" spans="2:8" ht="12.75" customHeight="1">
      <c r="B617" s="190" t="s">
        <v>842</v>
      </c>
      <c r="C617" s="290" t="s">
        <v>843</v>
      </c>
      <c r="D617" s="181" t="s">
        <v>125</v>
      </c>
      <c r="E617" s="181" t="s">
        <v>217</v>
      </c>
      <c r="F617" s="193">
        <v>0.17</v>
      </c>
      <c r="G617" s="194">
        <v>20</v>
      </c>
      <c r="H617" s="194">
        <f t="shared" si="10"/>
        <v>3.4000000000000004</v>
      </c>
    </row>
    <row r="618" spans="2:8" ht="12.75" customHeight="1">
      <c r="B618" s="190" t="s">
        <v>3745</v>
      </c>
      <c r="C618" s="290" t="s">
        <v>3746</v>
      </c>
      <c r="D618" s="181" t="s">
        <v>125</v>
      </c>
      <c r="E618" s="181" t="s">
        <v>180</v>
      </c>
      <c r="F618" s="193">
        <v>1.08</v>
      </c>
      <c r="G618" s="194">
        <v>5.0999999999999996</v>
      </c>
      <c r="H618" s="194">
        <f t="shared" si="10"/>
        <v>5.508</v>
      </c>
    </row>
    <row r="619" spans="2:8" ht="12.75" customHeight="1">
      <c r="B619" s="190" t="s">
        <v>3729</v>
      </c>
      <c r="C619" s="290" t="s">
        <v>3730</v>
      </c>
      <c r="D619" s="181" t="s">
        <v>125</v>
      </c>
      <c r="E619" s="181" t="s">
        <v>145</v>
      </c>
      <c r="F619" s="193">
        <v>0.54</v>
      </c>
      <c r="G619" s="194">
        <v>27.84</v>
      </c>
      <c r="H619" s="194">
        <f t="shared" si="10"/>
        <v>15.033600000000002</v>
      </c>
    </row>
    <row r="620" spans="2:8" ht="12.75" customHeight="1">
      <c r="B620" s="103"/>
      <c r="C620" s="103"/>
      <c r="D620" s="103"/>
      <c r="E620" s="103"/>
      <c r="F620" s="408" t="s">
        <v>831</v>
      </c>
      <c r="G620" s="408"/>
      <c r="H620" s="120">
        <f>SUM(H611:H619)</f>
        <v>1663.82699</v>
      </c>
    </row>
    <row r="621" spans="2:8" ht="12.75" customHeight="1">
      <c r="B621" s="407" t="s">
        <v>811</v>
      </c>
      <c r="C621" s="407"/>
      <c r="D621" s="102" t="s">
        <v>806</v>
      </c>
      <c r="E621" s="102" t="s">
        <v>807</v>
      </c>
      <c r="F621" s="102" t="s">
        <v>808</v>
      </c>
      <c r="G621" s="102" t="s">
        <v>809</v>
      </c>
      <c r="H621" s="102" t="s">
        <v>810</v>
      </c>
    </row>
    <row r="622" spans="2:8" ht="12.75" customHeight="1">
      <c r="B622" s="116">
        <v>88239</v>
      </c>
      <c r="C622" s="117" t="s">
        <v>844</v>
      </c>
      <c r="D622" s="116" t="s">
        <v>125</v>
      </c>
      <c r="E622" s="116" t="s">
        <v>127</v>
      </c>
      <c r="F622" s="118">
        <v>1.19</v>
      </c>
      <c r="G622" s="119">
        <v>24.12</v>
      </c>
      <c r="H622" s="119">
        <f>F622*G622</f>
        <v>28.7028</v>
      </c>
    </row>
    <row r="623" spans="2:8" ht="12.75" customHeight="1">
      <c r="B623" s="116">
        <v>88262</v>
      </c>
      <c r="C623" s="117" t="s">
        <v>845</v>
      </c>
      <c r="D623" s="116" t="s">
        <v>125</v>
      </c>
      <c r="E623" s="116" t="s">
        <v>127</v>
      </c>
      <c r="F623" s="118">
        <v>1.19</v>
      </c>
      <c r="G623" s="119">
        <v>30.71</v>
      </c>
      <c r="H623" s="119">
        <f>F623*G623</f>
        <v>36.544899999999998</v>
      </c>
    </row>
    <row r="624" spans="2:8" ht="12.75" customHeight="1">
      <c r="B624" s="116">
        <v>88309</v>
      </c>
      <c r="C624" s="117" t="s">
        <v>874</v>
      </c>
      <c r="D624" s="116" t="s">
        <v>125</v>
      </c>
      <c r="E624" s="116" t="s">
        <v>127</v>
      </c>
      <c r="F624" s="118">
        <v>2.89</v>
      </c>
      <c r="G624" s="119">
        <v>31.1</v>
      </c>
      <c r="H624" s="119">
        <f>F624*G624</f>
        <v>89.879000000000005</v>
      </c>
    </row>
    <row r="625" spans="1:8" ht="12.75" customHeight="1">
      <c r="B625" s="116">
        <v>88316</v>
      </c>
      <c r="C625" s="117" t="s">
        <v>853</v>
      </c>
      <c r="D625" s="116" t="s">
        <v>125</v>
      </c>
      <c r="E625" s="116" t="s">
        <v>127</v>
      </c>
      <c r="F625" s="118">
        <v>10.76</v>
      </c>
      <c r="G625" s="119">
        <v>23.4</v>
      </c>
      <c r="H625" s="119">
        <f>F625*G625</f>
        <v>251.78399999999999</v>
      </c>
    </row>
    <row r="626" spans="1:8" ht="12.75" customHeight="1">
      <c r="B626" s="103"/>
      <c r="C626" s="103"/>
      <c r="D626" s="103"/>
      <c r="E626" s="103"/>
      <c r="F626" s="408" t="s">
        <v>812</v>
      </c>
      <c r="G626" s="408"/>
      <c r="H626" s="120">
        <f>SUM(H622:H625)</f>
        <v>406.91070000000002</v>
      </c>
    </row>
    <row r="627" spans="1:8" ht="12.75" customHeight="1">
      <c r="B627" s="103"/>
      <c r="C627" s="103"/>
      <c r="D627" s="103"/>
      <c r="E627" s="103"/>
      <c r="F627" s="409" t="s">
        <v>585</v>
      </c>
      <c r="G627" s="409"/>
      <c r="H627" s="101">
        <f>H609+H620+H626</f>
        <v>2079.4526900000001</v>
      </c>
    </row>
    <row r="628" spans="1:8" ht="12.75" customHeight="1">
      <c r="B628" s="103"/>
      <c r="C628" s="103"/>
      <c r="D628" s="103"/>
      <c r="E628" s="103"/>
      <c r="F628" s="108"/>
      <c r="G628" s="108"/>
      <c r="H628" s="108"/>
    </row>
    <row r="629" spans="1:8" ht="27" customHeight="1">
      <c r="A629" s="179" t="str">
        <f>ORÇAMENTO!A493</f>
        <v>5.2.9</v>
      </c>
      <c r="B629" s="179" t="str">
        <f>ORÇAMENTO!B493</f>
        <v>CCU 047</v>
      </c>
      <c r="C629" s="404" t="str">
        <f>ORÇAMENTO!C493</f>
        <v>TUBO DE PVC RÍGIDO PXB COM VIROLA E ANEL DE BORRACHA, LINHA ESGOTO SÉRIE REFORÇADA ´R´, DN= 100 MM, INCLUSIVE CONEXÕES REF. 46.03.050/SP OBRAS</v>
      </c>
      <c r="D629" s="405"/>
      <c r="E629" s="405"/>
      <c r="F629" s="405"/>
      <c r="G629" s="406"/>
      <c r="H629" s="121" t="s">
        <v>180</v>
      </c>
    </row>
    <row r="630" spans="1:8">
      <c r="B630" s="407" t="s">
        <v>820</v>
      </c>
      <c r="C630" s="407"/>
      <c r="D630" s="102" t="s">
        <v>806</v>
      </c>
      <c r="E630" s="102" t="s">
        <v>807</v>
      </c>
      <c r="F630" s="102" t="s">
        <v>808</v>
      </c>
      <c r="G630" s="102" t="s">
        <v>809</v>
      </c>
      <c r="H630" s="102" t="s">
        <v>810</v>
      </c>
    </row>
    <row r="631" spans="1:8" ht="13.5" customHeight="1">
      <c r="B631" s="125" t="s">
        <v>932</v>
      </c>
      <c r="C631" s="117" t="s">
        <v>933</v>
      </c>
      <c r="D631" s="116" t="s">
        <v>125</v>
      </c>
      <c r="E631" s="116" t="s">
        <v>150</v>
      </c>
      <c r="F631" s="118">
        <v>1</v>
      </c>
      <c r="G631" s="119">
        <v>3.49</v>
      </c>
      <c r="H631" s="119">
        <f>F631*G631</f>
        <v>3.49</v>
      </c>
    </row>
    <row r="632" spans="1:8" ht="12.75" customHeight="1">
      <c r="B632" s="116" t="s">
        <v>934</v>
      </c>
      <c r="C632" s="117" t="s">
        <v>935</v>
      </c>
      <c r="D632" s="116" t="s">
        <v>819</v>
      </c>
      <c r="E632" s="116" t="s">
        <v>217</v>
      </c>
      <c r="F632" s="118">
        <v>2.3E-2</v>
      </c>
      <c r="G632" s="119">
        <v>18.18</v>
      </c>
      <c r="H632" s="119">
        <f>F632*G632</f>
        <v>0.41814000000000001</v>
      </c>
    </row>
    <row r="633" spans="1:8" ht="12.75" customHeight="1">
      <c r="B633" s="116" t="s">
        <v>936</v>
      </c>
      <c r="C633" s="117" t="s">
        <v>937</v>
      </c>
      <c r="D633" s="116" t="s">
        <v>819</v>
      </c>
      <c r="E633" s="116" t="s">
        <v>113</v>
      </c>
      <c r="F633" s="118">
        <v>4.5999999999999999E-2</v>
      </c>
      <c r="G633" s="119">
        <v>48.11</v>
      </c>
      <c r="H633" s="119">
        <f>F633*G633</f>
        <v>2.21306</v>
      </c>
    </row>
    <row r="634" spans="1:8">
      <c r="B634" s="125" t="s">
        <v>1490</v>
      </c>
      <c r="C634" s="117" t="s">
        <v>1491</v>
      </c>
      <c r="D634" s="116" t="s">
        <v>125</v>
      </c>
      <c r="E634" s="116" t="s">
        <v>180</v>
      </c>
      <c r="F634" s="118">
        <v>1.3</v>
      </c>
      <c r="G634" s="119">
        <v>34.58</v>
      </c>
      <c r="H634" s="119">
        <f>F634*G634</f>
        <v>44.954000000000001</v>
      </c>
    </row>
    <row r="635" spans="1:8" ht="12.75" customHeight="1">
      <c r="B635" s="103"/>
      <c r="C635" s="103"/>
      <c r="D635" s="103"/>
      <c r="E635" s="103"/>
      <c r="F635" s="408" t="s">
        <v>831</v>
      </c>
      <c r="G635" s="408"/>
      <c r="H635" s="120">
        <f>SUM(H631:H634)</f>
        <v>51.075200000000002</v>
      </c>
    </row>
    <row r="636" spans="1:8" ht="12.75" customHeight="1">
      <c r="B636" s="407" t="s">
        <v>811</v>
      </c>
      <c r="C636" s="407"/>
      <c r="D636" s="102" t="s">
        <v>806</v>
      </c>
      <c r="E636" s="102" t="s">
        <v>807</v>
      </c>
      <c r="F636" s="102" t="s">
        <v>808</v>
      </c>
      <c r="G636" s="102" t="s">
        <v>809</v>
      </c>
      <c r="H636" s="102" t="s">
        <v>810</v>
      </c>
    </row>
    <row r="637" spans="1:8" ht="12.75" customHeight="1">
      <c r="B637" s="116">
        <v>88248</v>
      </c>
      <c r="C637" s="117" t="s">
        <v>838</v>
      </c>
      <c r="D637" s="116" t="s">
        <v>125</v>
      </c>
      <c r="E637" s="116" t="s">
        <v>127</v>
      </c>
      <c r="F637" s="118">
        <v>1.1000000000000001</v>
      </c>
      <c r="G637" s="119">
        <v>23.63</v>
      </c>
      <c r="H637" s="119">
        <f>F637*G637</f>
        <v>25.993000000000002</v>
      </c>
    </row>
    <row r="638" spans="1:8">
      <c r="B638" s="116">
        <v>88267</v>
      </c>
      <c r="C638" s="117" t="s">
        <v>839</v>
      </c>
      <c r="D638" s="116" t="s">
        <v>125</v>
      </c>
      <c r="E638" s="116" t="s">
        <v>127</v>
      </c>
      <c r="F638" s="118">
        <v>1.1000000000000001</v>
      </c>
      <c r="G638" s="119">
        <v>30.33</v>
      </c>
      <c r="H638" s="119">
        <f>F638*G638</f>
        <v>33.363</v>
      </c>
    </row>
    <row r="639" spans="1:8">
      <c r="B639" s="103"/>
      <c r="C639" s="103"/>
      <c r="D639" s="103"/>
      <c r="E639" s="103"/>
      <c r="F639" s="408" t="s">
        <v>812</v>
      </c>
      <c r="G639" s="408"/>
      <c r="H639" s="120">
        <f>H637+H638</f>
        <v>59.356000000000002</v>
      </c>
    </row>
    <row r="640" spans="1:8" ht="12.75" customHeight="1">
      <c r="B640" s="103"/>
      <c r="C640" s="103"/>
      <c r="D640" s="103"/>
      <c r="E640" s="103"/>
      <c r="F640" s="409" t="s">
        <v>585</v>
      </c>
      <c r="G640" s="409"/>
      <c r="H640" s="101">
        <f>H635+H639</f>
        <v>110.4312</v>
      </c>
    </row>
    <row r="641" spans="1:8" ht="12.75" customHeight="1">
      <c r="B641" s="103"/>
      <c r="C641" s="103"/>
      <c r="D641" s="103"/>
      <c r="E641" s="103"/>
      <c r="F641" s="418"/>
      <c r="G641" s="418"/>
      <c r="H641" s="418"/>
    </row>
    <row r="642" spans="1:8" ht="27" customHeight="1">
      <c r="A642" s="179" t="str">
        <f>ORÇAMENTO!A494</f>
        <v>5.2.10</v>
      </c>
      <c r="B642" s="179" t="str">
        <f>ORÇAMENTO!B494</f>
        <v>CCU 048</v>
      </c>
      <c r="C642" s="404" t="str">
        <f>ORÇAMENTO!C494</f>
        <v>TUBO DE PVC RÍGIDO PXB COM VIROLA E ANEL DE BORRACHA, LINHA ESGOTO SÉRIE REFORÇADA ´R´. DN= 150 MM, INCLUSIVE CONEXÕES REF. 46.03.060/SP OBRAS</v>
      </c>
      <c r="D642" s="405"/>
      <c r="E642" s="405"/>
      <c r="F642" s="405"/>
      <c r="G642" s="406"/>
      <c r="H642" s="121" t="s">
        <v>180</v>
      </c>
    </row>
    <row r="643" spans="1:8" ht="12.75" customHeight="1">
      <c r="B643" s="407" t="s">
        <v>820</v>
      </c>
      <c r="C643" s="407"/>
      <c r="D643" s="102" t="s">
        <v>806</v>
      </c>
      <c r="E643" s="102" t="s">
        <v>807</v>
      </c>
      <c r="F643" s="102" t="s">
        <v>808</v>
      </c>
      <c r="G643" s="102" t="s">
        <v>809</v>
      </c>
      <c r="H643" s="102" t="s">
        <v>810</v>
      </c>
    </row>
    <row r="644" spans="1:8" ht="14.25" customHeight="1">
      <c r="B644" s="125" t="s">
        <v>930</v>
      </c>
      <c r="C644" s="117" t="s">
        <v>931</v>
      </c>
      <c r="D644" s="116" t="s">
        <v>125</v>
      </c>
      <c r="E644" s="116" t="s">
        <v>150</v>
      </c>
      <c r="F644" s="118">
        <v>1</v>
      </c>
      <c r="G644" s="119">
        <v>12.09</v>
      </c>
      <c r="H644" s="119">
        <f>F644*G644</f>
        <v>12.09</v>
      </c>
    </row>
    <row r="645" spans="1:8" ht="12.75" customHeight="1">
      <c r="B645" s="116" t="s">
        <v>934</v>
      </c>
      <c r="C645" s="117" t="s">
        <v>935</v>
      </c>
      <c r="D645" s="116" t="s">
        <v>819</v>
      </c>
      <c r="E645" s="116" t="s">
        <v>217</v>
      </c>
      <c r="F645" s="118">
        <v>2.3E-2</v>
      </c>
      <c r="G645" s="119">
        <v>18.18</v>
      </c>
      <c r="H645" s="119">
        <f>F645*G645</f>
        <v>0.41814000000000001</v>
      </c>
    </row>
    <row r="646" spans="1:8" ht="12.75" customHeight="1">
      <c r="B646" s="116" t="s">
        <v>936</v>
      </c>
      <c r="C646" s="117" t="s">
        <v>937</v>
      </c>
      <c r="D646" s="116" t="s">
        <v>819</v>
      </c>
      <c r="E646" s="116" t="s">
        <v>113</v>
      </c>
      <c r="F646" s="118">
        <v>4.5999999999999999E-2</v>
      </c>
      <c r="G646" s="119">
        <v>48.11</v>
      </c>
      <c r="H646" s="119">
        <f>F646*G646</f>
        <v>2.21306</v>
      </c>
    </row>
    <row r="647" spans="1:8">
      <c r="B647" s="125" t="s">
        <v>1493</v>
      </c>
      <c r="C647" s="117" t="s">
        <v>1492</v>
      </c>
      <c r="D647" s="116" t="s">
        <v>125</v>
      </c>
      <c r="E647" s="116" t="s">
        <v>180</v>
      </c>
      <c r="F647" s="118">
        <v>1.3</v>
      </c>
      <c r="G647" s="119">
        <v>51.08</v>
      </c>
      <c r="H647" s="119">
        <f>F647*G647</f>
        <v>66.403999999999996</v>
      </c>
    </row>
    <row r="648" spans="1:8" ht="12.75" customHeight="1">
      <c r="B648" s="103"/>
      <c r="C648" s="103"/>
      <c r="D648" s="103"/>
      <c r="E648" s="103"/>
      <c r="F648" s="408" t="s">
        <v>831</v>
      </c>
      <c r="G648" s="408"/>
      <c r="H648" s="120">
        <f>SUM(H644:H647)</f>
        <v>81.125199999999992</v>
      </c>
    </row>
    <row r="649" spans="1:8">
      <c r="B649" s="407" t="s">
        <v>811</v>
      </c>
      <c r="C649" s="407"/>
      <c r="D649" s="102" t="s">
        <v>806</v>
      </c>
      <c r="E649" s="102" t="s">
        <v>807</v>
      </c>
      <c r="F649" s="102" t="s">
        <v>808</v>
      </c>
      <c r="G649" s="102" t="s">
        <v>809</v>
      </c>
      <c r="H649" s="102" t="s">
        <v>810</v>
      </c>
    </row>
    <row r="650" spans="1:8">
      <c r="B650" s="116">
        <v>88248</v>
      </c>
      <c r="C650" s="117" t="s">
        <v>838</v>
      </c>
      <c r="D650" s="116" t="s">
        <v>125</v>
      </c>
      <c r="E650" s="116" t="s">
        <v>127</v>
      </c>
      <c r="F650" s="118">
        <v>1.1000000000000001</v>
      </c>
      <c r="G650" s="119">
        <v>23.63</v>
      </c>
      <c r="H650" s="119">
        <f>F650*G650</f>
        <v>25.993000000000002</v>
      </c>
    </row>
    <row r="651" spans="1:8" ht="12.75" customHeight="1">
      <c r="B651" s="116">
        <v>88267</v>
      </c>
      <c r="C651" s="117" t="s">
        <v>839</v>
      </c>
      <c r="D651" s="116" t="s">
        <v>125</v>
      </c>
      <c r="E651" s="116" t="s">
        <v>127</v>
      </c>
      <c r="F651" s="118">
        <v>1.1000000000000001</v>
      </c>
      <c r="G651" s="119">
        <v>30.33</v>
      </c>
      <c r="H651" s="119">
        <f>F651*G651</f>
        <v>33.363</v>
      </c>
    </row>
    <row r="652" spans="1:8" ht="12.75" customHeight="1">
      <c r="B652" s="103"/>
      <c r="C652" s="103"/>
      <c r="D652" s="103"/>
      <c r="E652" s="103"/>
      <c r="F652" s="408" t="s">
        <v>812</v>
      </c>
      <c r="G652" s="408"/>
      <c r="H652" s="120">
        <f>H650+H651</f>
        <v>59.356000000000002</v>
      </c>
    </row>
    <row r="653" spans="1:8" ht="12.75" customHeight="1">
      <c r="B653" s="103"/>
      <c r="C653" s="103"/>
      <c r="D653" s="103"/>
      <c r="E653" s="103"/>
      <c r="F653" s="409" t="s">
        <v>585</v>
      </c>
      <c r="G653" s="409"/>
      <c r="H653" s="101">
        <f>H648+H652</f>
        <v>140.4812</v>
      </c>
    </row>
    <row r="654" spans="1:8" ht="12.75" customHeight="1">
      <c r="B654" s="103"/>
      <c r="C654" s="103"/>
      <c r="D654" s="103"/>
      <c r="E654" s="103"/>
      <c r="F654" s="418"/>
      <c r="G654" s="418"/>
      <c r="H654" s="418"/>
    </row>
    <row r="655" spans="1:8" ht="27" customHeight="1">
      <c r="A655" s="179" t="str">
        <f>ORÇAMENTO!A509</f>
        <v>5.3.8</v>
      </c>
      <c r="B655" s="179" t="str">
        <f>ORÇAMENTO!B509</f>
        <v>CCU 050</v>
      </c>
      <c r="C655" s="404" t="str">
        <f>ORÇAMENTO!C509</f>
        <v>BOCA DE LEÃO SIMPLES TIPO PMSP COM GRELHA REF. 49.12.058/SP OBRAS</v>
      </c>
      <c r="D655" s="405"/>
      <c r="E655" s="405"/>
      <c r="F655" s="405"/>
      <c r="G655" s="406"/>
      <c r="H655" s="121" t="s">
        <v>150</v>
      </c>
    </row>
    <row r="656" spans="1:8">
      <c r="B656" s="407" t="s">
        <v>820</v>
      </c>
      <c r="C656" s="407"/>
      <c r="D656" s="102" t="s">
        <v>806</v>
      </c>
      <c r="E656" s="102" t="s">
        <v>807</v>
      </c>
      <c r="F656" s="102" t="s">
        <v>808</v>
      </c>
      <c r="G656" s="102" t="s">
        <v>809</v>
      </c>
      <c r="H656" s="102" t="s">
        <v>810</v>
      </c>
    </row>
    <row r="657" spans="2:8">
      <c r="B657" s="190" t="s">
        <v>3747</v>
      </c>
      <c r="C657" s="290" t="s">
        <v>3748</v>
      </c>
      <c r="D657" s="181" t="s">
        <v>125</v>
      </c>
      <c r="E657" s="181" t="s">
        <v>217</v>
      </c>
      <c r="F657" s="193">
        <v>7.3780000000000001</v>
      </c>
      <c r="G657" s="194">
        <v>8.0500000000000007</v>
      </c>
      <c r="H657" s="194">
        <f>F657*G657</f>
        <v>59.392900000000004</v>
      </c>
    </row>
    <row r="658" spans="2:8">
      <c r="B658" s="181" t="s">
        <v>3849</v>
      </c>
      <c r="C658" s="290" t="s">
        <v>3850</v>
      </c>
      <c r="D658" s="181" t="s">
        <v>819</v>
      </c>
      <c r="E658" s="181" t="s">
        <v>113</v>
      </c>
      <c r="F658" s="193">
        <v>1.1286</v>
      </c>
      <c r="G658" s="194">
        <v>6.47</v>
      </c>
      <c r="H658" s="194">
        <f t="shared" ref="H658:H668" si="11">F658*G658</f>
        <v>7.3020420000000001</v>
      </c>
    </row>
    <row r="659" spans="2:8">
      <c r="B659" s="190" t="s">
        <v>869</v>
      </c>
      <c r="C659" s="290" t="s">
        <v>870</v>
      </c>
      <c r="D659" s="181" t="s">
        <v>125</v>
      </c>
      <c r="E659" s="181" t="s">
        <v>217</v>
      </c>
      <c r="F659" s="193">
        <v>0.126</v>
      </c>
      <c r="G659" s="194">
        <v>17</v>
      </c>
      <c r="H659" s="194">
        <f t="shared" si="11"/>
        <v>2.1419999999999999</v>
      </c>
    </row>
    <row r="660" spans="2:8">
      <c r="B660" s="190" t="s">
        <v>879</v>
      </c>
      <c r="C660" s="290" t="s">
        <v>1499</v>
      </c>
      <c r="D660" s="181" t="s">
        <v>125</v>
      </c>
      <c r="E660" s="181" t="s">
        <v>174</v>
      </c>
      <c r="F660" s="193">
        <v>0.65939999999999999</v>
      </c>
      <c r="G660" s="194">
        <v>195</v>
      </c>
      <c r="H660" s="194">
        <f t="shared" si="11"/>
        <v>128.583</v>
      </c>
    </row>
    <row r="661" spans="2:8">
      <c r="B661" s="190" t="s">
        <v>1482</v>
      </c>
      <c r="C661" s="290" t="s">
        <v>1481</v>
      </c>
      <c r="D661" s="181" t="s">
        <v>125</v>
      </c>
      <c r="E661" s="181" t="s">
        <v>217</v>
      </c>
      <c r="F661" s="193">
        <v>58.352800000000002</v>
      </c>
      <c r="G661" s="194">
        <v>1.5</v>
      </c>
      <c r="H661" s="194">
        <f t="shared" si="11"/>
        <v>87.529200000000003</v>
      </c>
    </row>
    <row r="662" spans="2:8">
      <c r="B662" s="181" t="s">
        <v>1133</v>
      </c>
      <c r="C662" s="290" t="s">
        <v>1134</v>
      </c>
      <c r="D662" s="181" t="s">
        <v>819</v>
      </c>
      <c r="E662" s="181" t="s">
        <v>145</v>
      </c>
      <c r="F662" s="193">
        <v>0.56000000000000005</v>
      </c>
      <c r="G662" s="194">
        <v>27.9</v>
      </c>
      <c r="H662" s="194">
        <f t="shared" si="11"/>
        <v>15.624000000000001</v>
      </c>
    </row>
    <row r="663" spans="2:8">
      <c r="B663" s="190" t="s">
        <v>881</v>
      </c>
      <c r="C663" s="290" t="s">
        <v>1483</v>
      </c>
      <c r="D663" s="181" t="s">
        <v>125</v>
      </c>
      <c r="E663" s="181" t="s">
        <v>217</v>
      </c>
      <c r="F663" s="193">
        <v>155.38919999999999</v>
      </c>
      <c r="G663" s="194">
        <v>0.66</v>
      </c>
      <c r="H663" s="194">
        <f t="shared" si="11"/>
        <v>102.556872</v>
      </c>
    </row>
    <row r="664" spans="2:8" ht="25.5">
      <c r="B664" s="181" t="s">
        <v>1735</v>
      </c>
      <c r="C664" s="290" t="s">
        <v>1736</v>
      </c>
      <c r="D664" s="181" t="s">
        <v>819</v>
      </c>
      <c r="E664" s="181" t="s">
        <v>150</v>
      </c>
      <c r="F664" s="193">
        <v>1</v>
      </c>
      <c r="G664" s="194">
        <v>284.61</v>
      </c>
      <c r="H664" s="194">
        <f t="shared" si="11"/>
        <v>284.61</v>
      </c>
    </row>
    <row r="665" spans="2:8">
      <c r="B665" s="190" t="s">
        <v>3739</v>
      </c>
      <c r="C665" s="290" t="s">
        <v>3740</v>
      </c>
      <c r="D665" s="181" t="s">
        <v>125</v>
      </c>
      <c r="E665" s="181" t="s">
        <v>174</v>
      </c>
      <c r="F665" s="193">
        <v>0.216</v>
      </c>
      <c r="G665" s="194">
        <v>186.45</v>
      </c>
      <c r="H665" s="194">
        <f t="shared" si="11"/>
        <v>40.273199999999996</v>
      </c>
    </row>
    <row r="666" spans="2:8" ht="25.5">
      <c r="B666" s="181" t="s">
        <v>1781</v>
      </c>
      <c r="C666" s="290" t="s">
        <v>1737</v>
      </c>
      <c r="D666" s="181" t="s">
        <v>819</v>
      </c>
      <c r="E666" s="181" t="s">
        <v>113</v>
      </c>
      <c r="F666" s="193">
        <v>2.09</v>
      </c>
      <c r="G666" s="194">
        <v>23.67</v>
      </c>
      <c r="H666" s="194">
        <f t="shared" si="11"/>
        <v>49.470300000000002</v>
      </c>
    </row>
    <row r="667" spans="2:8" ht="25.5">
      <c r="B667" s="190" t="s">
        <v>3729</v>
      </c>
      <c r="C667" s="290" t="s">
        <v>3730</v>
      </c>
      <c r="D667" s="181" t="s">
        <v>125</v>
      </c>
      <c r="E667" s="181" t="s">
        <v>145</v>
      </c>
      <c r="F667" s="193">
        <v>0.16800000000000001</v>
      </c>
      <c r="G667" s="194">
        <v>27.84</v>
      </c>
      <c r="H667" s="194">
        <f t="shared" si="11"/>
        <v>4.6771200000000004</v>
      </c>
    </row>
    <row r="668" spans="2:8">
      <c r="B668" s="190" t="s">
        <v>2347</v>
      </c>
      <c r="C668" s="290" t="s">
        <v>2348</v>
      </c>
      <c r="D668" s="181" t="s">
        <v>125</v>
      </c>
      <c r="E668" s="181" t="s">
        <v>150</v>
      </c>
      <c r="F668" s="193">
        <v>819.28</v>
      </c>
      <c r="G668" s="194">
        <v>0.76</v>
      </c>
      <c r="H668" s="194">
        <f t="shared" si="11"/>
        <v>622.65279999999996</v>
      </c>
    </row>
    <row r="669" spans="2:8">
      <c r="B669" s="103"/>
      <c r="C669" s="103"/>
      <c r="D669" s="103"/>
      <c r="E669" s="103"/>
      <c r="F669" s="408" t="s">
        <v>831</v>
      </c>
      <c r="G669" s="408"/>
      <c r="H669" s="120">
        <f>SUM(H657:H668)</f>
        <v>1404.8134339999997</v>
      </c>
    </row>
    <row r="670" spans="2:8">
      <c r="B670" s="407" t="s">
        <v>811</v>
      </c>
      <c r="C670" s="407"/>
      <c r="D670" s="102" t="s">
        <v>806</v>
      </c>
      <c r="E670" s="102" t="s">
        <v>807</v>
      </c>
      <c r="F670" s="102" t="s">
        <v>808</v>
      </c>
      <c r="G670" s="102" t="s">
        <v>809</v>
      </c>
      <c r="H670" s="102" t="s">
        <v>810</v>
      </c>
    </row>
    <row r="671" spans="2:8">
      <c r="B671" s="116">
        <v>88239</v>
      </c>
      <c r="C671" s="117" t="s">
        <v>844</v>
      </c>
      <c r="D671" s="116" t="s">
        <v>125</v>
      </c>
      <c r="E671" s="116" t="s">
        <v>127</v>
      </c>
      <c r="F671" s="118">
        <v>3.3879999999999999</v>
      </c>
      <c r="G671" s="119">
        <v>24.12</v>
      </c>
      <c r="H671" s="119">
        <f t="shared" ref="H671:H676" si="12">F671*G671</f>
        <v>81.718559999999997</v>
      </c>
    </row>
    <row r="672" spans="2:8">
      <c r="B672" s="116">
        <v>88238</v>
      </c>
      <c r="C672" s="117" t="s">
        <v>871</v>
      </c>
      <c r="D672" s="116" t="s">
        <v>125</v>
      </c>
      <c r="E672" s="116" t="s">
        <v>127</v>
      </c>
      <c r="F672" s="118">
        <v>0.64400000000000002</v>
      </c>
      <c r="G672" s="119">
        <v>24.21</v>
      </c>
      <c r="H672" s="119">
        <f t="shared" si="12"/>
        <v>15.591240000000001</v>
      </c>
    </row>
    <row r="673" spans="1:8">
      <c r="B673" s="116">
        <v>88262</v>
      </c>
      <c r="C673" s="117" t="s">
        <v>845</v>
      </c>
      <c r="D673" s="116" t="s">
        <v>125</v>
      </c>
      <c r="E673" s="116" t="s">
        <v>127</v>
      </c>
      <c r="F673" s="118">
        <v>3.3879999999999999</v>
      </c>
      <c r="G673" s="119">
        <v>30.71</v>
      </c>
      <c r="H673" s="119">
        <f t="shared" si="12"/>
        <v>104.04548</v>
      </c>
    </row>
    <row r="674" spans="1:8">
      <c r="B674" s="116">
        <v>88245</v>
      </c>
      <c r="C674" s="117" t="s">
        <v>872</v>
      </c>
      <c r="D674" s="116" t="s">
        <v>125</v>
      </c>
      <c r="E674" s="116" t="s">
        <v>127</v>
      </c>
      <c r="F674" s="118">
        <v>0.64400000000000002</v>
      </c>
      <c r="G674" s="119">
        <v>30.85</v>
      </c>
      <c r="H674" s="119">
        <f t="shared" si="12"/>
        <v>19.8674</v>
      </c>
    </row>
    <row r="675" spans="1:8">
      <c r="B675" s="116">
        <v>88309</v>
      </c>
      <c r="C675" s="117" t="s">
        <v>874</v>
      </c>
      <c r="D675" s="116" t="s">
        <v>125</v>
      </c>
      <c r="E675" s="116" t="s">
        <v>127</v>
      </c>
      <c r="F675" s="118">
        <v>20.148199999999999</v>
      </c>
      <c r="G675" s="119">
        <v>31.1</v>
      </c>
      <c r="H675" s="119">
        <f t="shared" si="12"/>
        <v>626.60901999999999</v>
      </c>
    </row>
    <row r="676" spans="1:8">
      <c r="B676" s="116">
        <v>88316</v>
      </c>
      <c r="C676" s="117" t="s">
        <v>853</v>
      </c>
      <c r="D676" s="116" t="s">
        <v>125</v>
      </c>
      <c r="E676" s="116" t="s">
        <v>127</v>
      </c>
      <c r="F676" s="118">
        <v>44.883200000000002</v>
      </c>
      <c r="G676" s="119">
        <v>23.4</v>
      </c>
      <c r="H676" s="119">
        <f t="shared" si="12"/>
        <v>1050.2668799999999</v>
      </c>
    </row>
    <row r="677" spans="1:8">
      <c r="B677" s="103"/>
      <c r="C677" s="103"/>
      <c r="D677" s="103"/>
      <c r="E677" s="103"/>
      <c r="F677" s="408" t="s">
        <v>812</v>
      </c>
      <c r="G677" s="408"/>
      <c r="H677" s="120">
        <f>SUM(H671:H676)</f>
        <v>1898.0985799999999</v>
      </c>
    </row>
    <row r="678" spans="1:8">
      <c r="B678" s="103"/>
      <c r="C678" s="103"/>
      <c r="D678" s="103"/>
      <c r="E678" s="103"/>
      <c r="F678" s="409" t="s">
        <v>585</v>
      </c>
      <c r="G678" s="409"/>
      <c r="H678" s="101">
        <f>H677+H669</f>
        <v>3302.9120139999995</v>
      </c>
    </row>
    <row r="679" spans="1:8">
      <c r="B679" s="103"/>
      <c r="C679" s="103"/>
      <c r="D679" s="103"/>
      <c r="E679" s="103"/>
      <c r="F679" s="108"/>
      <c r="G679" s="108"/>
      <c r="H679" s="108"/>
    </row>
    <row r="680" spans="1:8" ht="27" customHeight="1">
      <c r="A680" s="179" t="str">
        <f>ORÇAMENTO!A521</f>
        <v>5.3.20</v>
      </c>
      <c r="B680" s="179" t="str">
        <f>ORÇAMENTO!B521</f>
        <v>CCU 051</v>
      </c>
      <c r="C680" s="404" t="str">
        <f>ORÇAMENTO!C521</f>
        <v>ALÇAPÃO/TAMPA EM CHAPA DE FERRO COM PORTA CADEADO REF. 24.03.100/SP OBRAS</v>
      </c>
      <c r="D680" s="405"/>
      <c r="E680" s="405"/>
      <c r="F680" s="405"/>
      <c r="G680" s="406"/>
      <c r="H680" s="121" t="s">
        <v>145</v>
      </c>
    </row>
    <row r="681" spans="1:8">
      <c r="B681" s="407" t="s">
        <v>820</v>
      </c>
      <c r="C681" s="407"/>
      <c r="D681" s="102" t="s">
        <v>806</v>
      </c>
      <c r="E681" s="102" t="s">
        <v>807</v>
      </c>
      <c r="F681" s="102" t="s">
        <v>808</v>
      </c>
      <c r="G681" s="102" t="s">
        <v>809</v>
      </c>
      <c r="H681" s="102" t="s">
        <v>810</v>
      </c>
    </row>
    <row r="682" spans="1:8">
      <c r="B682" s="116" t="s">
        <v>1141</v>
      </c>
      <c r="C682" s="117" t="s">
        <v>1142</v>
      </c>
      <c r="D682" s="116" t="s">
        <v>819</v>
      </c>
      <c r="E682" s="116" t="s">
        <v>1563</v>
      </c>
      <c r="F682" s="118">
        <v>1.73</v>
      </c>
      <c r="G682" s="119">
        <v>747.78</v>
      </c>
      <c r="H682" s="119">
        <f>F682*G682</f>
        <v>1293.6594</v>
      </c>
    </row>
    <row r="683" spans="1:8">
      <c r="B683" s="103"/>
      <c r="C683" s="103"/>
      <c r="D683" s="103"/>
      <c r="E683" s="103"/>
      <c r="F683" s="408" t="s">
        <v>831</v>
      </c>
      <c r="G683" s="408"/>
      <c r="H683" s="120">
        <f>H682</f>
        <v>1293.6594</v>
      </c>
    </row>
    <row r="684" spans="1:8">
      <c r="B684" s="407" t="s">
        <v>811</v>
      </c>
      <c r="C684" s="407"/>
      <c r="D684" s="102" t="s">
        <v>806</v>
      </c>
      <c r="E684" s="102" t="s">
        <v>807</v>
      </c>
      <c r="F684" s="102" t="s">
        <v>808</v>
      </c>
      <c r="G684" s="102" t="s">
        <v>809</v>
      </c>
      <c r="H684" s="102" t="s">
        <v>810</v>
      </c>
    </row>
    <row r="685" spans="1:8">
      <c r="B685" s="116">
        <v>88309</v>
      </c>
      <c r="C685" s="117" t="s">
        <v>874</v>
      </c>
      <c r="D685" s="116" t="s">
        <v>125</v>
      </c>
      <c r="E685" s="116" t="s">
        <v>127</v>
      </c>
      <c r="F685" s="118">
        <v>2</v>
      </c>
      <c r="G685" s="119">
        <v>31.1</v>
      </c>
      <c r="H685" s="119">
        <f>F685*G685</f>
        <v>62.2</v>
      </c>
    </row>
    <row r="686" spans="1:8">
      <c r="B686" s="116">
        <v>88316</v>
      </c>
      <c r="C686" s="117" t="s">
        <v>853</v>
      </c>
      <c r="D686" s="116" t="s">
        <v>125</v>
      </c>
      <c r="E686" s="116" t="s">
        <v>127</v>
      </c>
      <c r="F686" s="118">
        <v>2</v>
      </c>
      <c r="G686" s="119">
        <v>23.4</v>
      </c>
      <c r="H686" s="119">
        <f>F686*G686</f>
        <v>46.8</v>
      </c>
    </row>
    <row r="687" spans="1:8">
      <c r="B687" s="103"/>
      <c r="C687" s="103"/>
      <c r="D687" s="103"/>
      <c r="E687" s="103"/>
      <c r="F687" s="408" t="s">
        <v>812</v>
      </c>
      <c r="G687" s="408"/>
      <c r="H687" s="120">
        <f>H685+H686</f>
        <v>109</v>
      </c>
    </row>
    <row r="688" spans="1:8">
      <c r="B688" s="103"/>
      <c r="C688" s="103"/>
      <c r="D688" s="103"/>
      <c r="E688" s="103"/>
      <c r="F688" s="409" t="s">
        <v>585</v>
      </c>
      <c r="G688" s="409"/>
      <c r="H688" s="101">
        <f>H683+H687</f>
        <v>1402.6594</v>
      </c>
    </row>
    <row r="689" spans="1:8">
      <c r="B689" s="103"/>
      <c r="C689" s="103"/>
      <c r="D689" s="103"/>
      <c r="E689" s="103"/>
      <c r="F689" s="108"/>
      <c r="G689" s="108"/>
      <c r="H689" s="108"/>
    </row>
    <row r="690" spans="1:8" ht="27" customHeight="1">
      <c r="A690" s="179" t="str">
        <f>ORÇAMENTO!A522</f>
        <v>5.3.21</v>
      </c>
      <c r="B690" s="179" t="str">
        <f>ORÇAMENTO!B522</f>
        <v>CCU 052</v>
      </c>
      <c r="C690" s="404" t="str">
        <f>ORÇAMENTO!C522</f>
        <v>CONJUNTO MOTOR-BOMBA SUBMERSÍVEL VERTICAL PARA ÁGUAS RESIDUAIS, POTÊNCIA 1,97 HP/ REF. 43.11.390/SP OBRAS</v>
      </c>
      <c r="D690" s="405"/>
      <c r="E690" s="405"/>
      <c r="F690" s="405"/>
      <c r="G690" s="406"/>
      <c r="H690" s="121" t="s">
        <v>150</v>
      </c>
    </row>
    <row r="691" spans="1:8">
      <c r="B691" s="407" t="s">
        <v>820</v>
      </c>
      <c r="C691" s="407"/>
      <c r="D691" s="102" t="s">
        <v>806</v>
      </c>
      <c r="E691" s="102" t="s">
        <v>807</v>
      </c>
      <c r="F691" s="102" t="s">
        <v>808</v>
      </c>
      <c r="G691" s="102" t="s">
        <v>809</v>
      </c>
      <c r="H691" s="102" t="s">
        <v>810</v>
      </c>
    </row>
    <row r="692" spans="1:8" ht="25.5">
      <c r="B692" s="190" t="s">
        <v>3749</v>
      </c>
      <c r="C692" s="290" t="s">
        <v>3750</v>
      </c>
      <c r="D692" s="181" t="s">
        <v>125</v>
      </c>
      <c r="E692" s="181" t="s">
        <v>1563</v>
      </c>
      <c r="F692" s="193">
        <v>1</v>
      </c>
      <c r="G692" s="194">
        <v>6312.81</v>
      </c>
      <c r="H692" s="194">
        <f>F692*G692</f>
        <v>6312.81</v>
      </c>
    </row>
    <row r="693" spans="1:8">
      <c r="B693" s="103"/>
      <c r="C693" s="103"/>
      <c r="D693" s="103"/>
      <c r="E693" s="103"/>
      <c r="F693" s="408" t="s">
        <v>831</v>
      </c>
      <c r="G693" s="408"/>
      <c r="H693" s="120">
        <f>H692</f>
        <v>6312.81</v>
      </c>
    </row>
    <row r="694" spans="1:8">
      <c r="B694" s="407" t="s">
        <v>811</v>
      </c>
      <c r="C694" s="407"/>
      <c r="D694" s="102" t="s">
        <v>806</v>
      </c>
      <c r="E694" s="102" t="s">
        <v>807</v>
      </c>
      <c r="F694" s="102" t="s">
        <v>808</v>
      </c>
      <c r="G694" s="102" t="s">
        <v>809</v>
      </c>
      <c r="H694" s="102" t="s">
        <v>810</v>
      </c>
    </row>
    <row r="695" spans="1:8">
      <c r="B695" s="116">
        <v>88248</v>
      </c>
      <c r="C695" s="117" t="s">
        <v>838</v>
      </c>
      <c r="D695" s="116" t="s">
        <v>125</v>
      </c>
      <c r="E695" s="116" t="s">
        <v>127</v>
      </c>
      <c r="F695" s="118">
        <v>4</v>
      </c>
      <c r="G695" s="119">
        <v>23.63</v>
      </c>
      <c r="H695" s="119">
        <f>F695*G695</f>
        <v>94.52</v>
      </c>
    </row>
    <row r="696" spans="1:8">
      <c r="B696" s="116">
        <v>88247</v>
      </c>
      <c r="C696" s="117" t="s">
        <v>835</v>
      </c>
      <c r="D696" s="116" t="s">
        <v>125</v>
      </c>
      <c r="E696" s="116" t="s">
        <v>127</v>
      </c>
      <c r="F696" s="118">
        <v>4</v>
      </c>
      <c r="G696" s="119">
        <v>24.65</v>
      </c>
      <c r="H696" s="119">
        <f>F696*G696</f>
        <v>98.6</v>
      </c>
    </row>
    <row r="697" spans="1:8">
      <c r="B697" s="116">
        <v>88267</v>
      </c>
      <c r="C697" s="117" t="s">
        <v>839</v>
      </c>
      <c r="D697" s="116" t="s">
        <v>125</v>
      </c>
      <c r="E697" s="116" t="s">
        <v>127</v>
      </c>
      <c r="F697" s="118">
        <v>4</v>
      </c>
      <c r="G697" s="119">
        <v>30.33</v>
      </c>
      <c r="H697" s="119">
        <f>F697*G697</f>
        <v>121.32</v>
      </c>
    </row>
    <row r="698" spans="1:8">
      <c r="B698" s="116">
        <v>88264</v>
      </c>
      <c r="C698" s="117" t="s">
        <v>836</v>
      </c>
      <c r="D698" s="116" t="s">
        <v>125</v>
      </c>
      <c r="E698" s="116" t="s">
        <v>127</v>
      </c>
      <c r="F698" s="118">
        <v>4</v>
      </c>
      <c r="G698" s="119">
        <v>31.49</v>
      </c>
      <c r="H698" s="119">
        <f>F698*G698</f>
        <v>125.96</v>
      </c>
    </row>
    <row r="699" spans="1:8">
      <c r="B699" s="103"/>
      <c r="C699" s="103"/>
      <c r="D699" s="103"/>
      <c r="E699" s="103"/>
      <c r="F699" s="408" t="s">
        <v>812</v>
      </c>
      <c r="G699" s="408"/>
      <c r="H699" s="120">
        <f>SUM(H695:H698)</f>
        <v>440.4</v>
      </c>
    </row>
    <row r="700" spans="1:8">
      <c r="B700" s="103"/>
      <c r="C700" s="103"/>
      <c r="D700" s="103"/>
      <c r="E700" s="103"/>
      <c r="F700" s="409" t="s">
        <v>585</v>
      </c>
      <c r="G700" s="409"/>
      <c r="H700" s="101">
        <f>H699+H693</f>
        <v>6753.21</v>
      </c>
    </row>
    <row r="701" spans="1:8">
      <c r="B701" s="103"/>
      <c r="C701" s="103"/>
      <c r="D701" s="103"/>
      <c r="E701" s="103"/>
      <c r="F701" s="108"/>
      <c r="G701" s="108"/>
      <c r="H701" s="108"/>
    </row>
    <row r="702" spans="1:8" ht="27" customHeight="1">
      <c r="A702" s="179" t="str">
        <f>ORÇAMENTO!A544</f>
        <v>6.1.1.8</v>
      </c>
      <c r="B702" s="179" t="str">
        <f>ORÇAMENTO!B544</f>
        <v>CCU 053</v>
      </c>
      <c r="C702" s="404" t="str">
        <f>ORÇAMENTO!C544</f>
        <v>LEITO PARA CABOS, TIPO PESADO, EM AÇO GALVANIZADO DE 500 X 100 MM - COM ACESSÓRIOS REF. 38.12.120/SP OBRAS</v>
      </c>
      <c r="D702" s="405"/>
      <c r="E702" s="405"/>
      <c r="F702" s="405"/>
      <c r="G702" s="406"/>
      <c r="H702" s="121" t="s">
        <v>180</v>
      </c>
    </row>
    <row r="703" spans="1:8" ht="12.75" customHeight="1">
      <c r="B703" s="407" t="s">
        <v>820</v>
      </c>
      <c r="C703" s="407"/>
      <c r="D703" s="102" t="s">
        <v>806</v>
      </c>
      <c r="E703" s="102" t="s">
        <v>807</v>
      </c>
      <c r="F703" s="102" t="s">
        <v>808</v>
      </c>
      <c r="G703" s="102" t="s">
        <v>809</v>
      </c>
      <c r="H703" s="102" t="s">
        <v>810</v>
      </c>
    </row>
    <row r="704" spans="1:8" ht="12.75" customHeight="1">
      <c r="B704" s="116" t="s">
        <v>943</v>
      </c>
      <c r="C704" s="117" t="s">
        <v>944</v>
      </c>
      <c r="D704" s="116" t="s">
        <v>819</v>
      </c>
      <c r="E704" s="116" t="s">
        <v>180</v>
      </c>
      <c r="F704" s="118">
        <v>1.25</v>
      </c>
      <c r="G704" s="119">
        <v>280.72000000000003</v>
      </c>
      <c r="H704" s="119">
        <f>F704*G704</f>
        <v>350.90000000000003</v>
      </c>
    </row>
    <row r="705" spans="1:8" ht="12.75" customHeight="1">
      <c r="B705" s="103"/>
      <c r="C705" s="103"/>
      <c r="D705" s="103"/>
      <c r="E705" s="103"/>
      <c r="F705" s="408" t="s">
        <v>831</v>
      </c>
      <c r="G705" s="408"/>
      <c r="H705" s="120">
        <f>H704</f>
        <v>350.90000000000003</v>
      </c>
    </row>
    <row r="706" spans="1:8" ht="12.75" customHeight="1">
      <c r="B706" s="407" t="s">
        <v>811</v>
      </c>
      <c r="C706" s="407"/>
      <c r="D706" s="102" t="s">
        <v>806</v>
      </c>
      <c r="E706" s="102" t="s">
        <v>807</v>
      </c>
      <c r="F706" s="102" t="s">
        <v>808</v>
      </c>
      <c r="G706" s="102" t="s">
        <v>809</v>
      </c>
      <c r="H706" s="102" t="s">
        <v>810</v>
      </c>
    </row>
    <row r="707" spans="1:8" ht="12.75" customHeight="1">
      <c r="B707" s="116">
        <v>88247</v>
      </c>
      <c r="C707" s="117" t="s">
        <v>835</v>
      </c>
      <c r="D707" s="116" t="s">
        <v>125</v>
      </c>
      <c r="E707" s="116" t="s">
        <v>127</v>
      </c>
      <c r="F707" s="118">
        <v>0.3</v>
      </c>
      <c r="G707" s="119">
        <v>24.65</v>
      </c>
      <c r="H707" s="119">
        <f>F707*G707</f>
        <v>7.3949999999999996</v>
      </c>
    </row>
    <row r="708" spans="1:8" ht="12.75" customHeight="1">
      <c r="B708" s="116">
        <v>88264</v>
      </c>
      <c r="C708" s="117" t="s">
        <v>836</v>
      </c>
      <c r="D708" s="116" t="s">
        <v>125</v>
      </c>
      <c r="E708" s="116" t="s">
        <v>127</v>
      </c>
      <c r="F708" s="118">
        <v>0.3</v>
      </c>
      <c r="G708" s="119">
        <v>31.49</v>
      </c>
      <c r="H708" s="119">
        <f>F708*G708</f>
        <v>9.4469999999999992</v>
      </c>
    </row>
    <row r="709" spans="1:8" ht="12.75" customHeight="1">
      <c r="B709" s="103"/>
      <c r="C709" s="103"/>
      <c r="D709" s="103"/>
      <c r="E709" s="103"/>
      <c r="F709" s="408" t="s">
        <v>812</v>
      </c>
      <c r="G709" s="408"/>
      <c r="H709" s="120">
        <f>H707+H708</f>
        <v>16.841999999999999</v>
      </c>
    </row>
    <row r="710" spans="1:8" ht="12.75" customHeight="1">
      <c r="B710" s="103"/>
      <c r="C710" s="103"/>
      <c r="D710" s="103"/>
      <c r="E710" s="103"/>
      <c r="F710" s="409" t="s">
        <v>585</v>
      </c>
      <c r="G710" s="409"/>
      <c r="H710" s="101">
        <f>H705+H709</f>
        <v>367.74200000000002</v>
      </c>
    </row>
    <row r="711" spans="1:8" ht="12.75" customHeight="1">
      <c r="B711" s="103"/>
      <c r="C711" s="103"/>
      <c r="D711" s="103"/>
      <c r="E711" s="103"/>
      <c r="F711" s="418"/>
      <c r="G711" s="418"/>
      <c r="H711" s="418"/>
    </row>
    <row r="712" spans="1:8" ht="27" customHeight="1">
      <c r="A712" s="179" t="str">
        <f>ORÇAMENTO!A545</f>
        <v>6.1.1.9</v>
      </c>
      <c r="B712" s="179" t="str">
        <f>ORÇAMENTO!B545</f>
        <v>CCU 054</v>
      </c>
      <c r="C712" s="404" t="str">
        <f>ORÇAMENTO!C545</f>
        <v>PERFILADO PERFURADO 38 X 38 MM EM CHAPA 14 PRÉ-ZINCADA, COM ACESSÓRIOS REF. 38.07.300/SP OBRAS</v>
      </c>
      <c r="D712" s="405"/>
      <c r="E712" s="405"/>
      <c r="F712" s="405"/>
      <c r="G712" s="406"/>
      <c r="H712" s="121" t="s">
        <v>180</v>
      </c>
    </row>
    <row r="713" spans="1:8" ht="12.75" customHeight="1">
      <c r="B713" s="407" t="s">
        <v>820</v>
      </c>
      <c r="C713" s="407"/>
      <c r="D713" s="102" t="s">
        <v>806</v>
      </c>
      <c r="E713" s="102" t="s">
        <v>807</v>
      </c>
      <c r="F713" s="102" t="s">
        <v>808</v>
      </c>
      <c r="G713" s="102" t="s">
        <v>809</v>
      </c>
      <c r="H713" s="102" t="s">
        <v>810</v>
      </c>
    </row>
    <row r="714" spans="1:8" ht="12.75" customHeight="1">
      <c r="B714" s="116" t="s">
        <v>945</v>
      </c>
      <c r="C714" s="117" t="s">
        <v>946</v>
      </c>
      <c r="D714" s="116" t="s">
        <v>819</v>
      </c>
      <c r="E714" s="116" t="s">
        <v>180</v>
      </c>
      <c r="F714" s="118">
        <v>1.25</v>
      </c>
      <c r="G714" s="119">
        <v>25.78</v>
      </c>
      <c r="H714" s="119">
        <f>F714*G714</f>
        <v>32.225000000000001</v>
      </c>
    </row>
    <row r="715" spans="1:8">
      <c r="B715" s="103"/>
      <c r="C715" s="103"/>
      <c r="D715" s="103"/>
      <c r="E715" s="103"/>
      <c r="F715" s="408" t="s">
        <v>831</v>
      </c>
      <c r="G715" s="408"/>
      <c r="H715" s="120">
        <f>H714</f>
        <v>32.225000000000001</v>
      </c>
    </row>
    <row r="716" spans="1:8" ht="12.75" customHeight="1">
      <c r="B716" s="407" t="s">
        <v>811</v>
      </c>
      <c r="C716" s="407"/>
      <c r="D716" s="102" t="s">
        <v>806</v>
      </c>
      <c r="E716" s="102" t="s">
        <v>807</v>
      </c>
      <c r="F716" s="102" t="s">
        <v>808</v>
      </c>
      <c r="G716" s="102" t="s">
        <v>809</v>
      </c>
      <c r="H716" s="102" t="s">
        <v>810</v>
      </c>
    </row>
    <row r="717" spans="1:8">
      <c r="B717" s="116">
        <v>88247</v>
      </c>
      <c r="C717" s="117" t="s">
        <v>835</v>
      </c>
      <c r="D717" s="116" t="s">
        <v>125</v>
      </c>
      <c r="E717" s="116" t="s">
        <v>127</v>
      </c>
      <c r="F717" s="118">
        <v>0.25</v>
      </c>
      <c r="G717" s="119">
        <v>24.65</v>
      </c>
      <c r="H717" s="119">
        <f>F717*G717</f>
        <v>6.1624999999999996</v>
      </c>
    </row>
    <row r="718" spans="1:8">
      <c r="B718" s="116">
        <v>88264</v>
      </c>
      <c r="C718" s="117" t="s">
        <v>836</v>
      </c>
      <c r="D718" s="116" t="s">
        <v>125</v>
      </c>
      <c r="E718" s="116" t="s">
        <v>127</v>
      </c>
      <c r="F718" s="118">
        <v>0.25</v>
      </c>
      <c r="G718" s="119">
        <v>31.49</v>
      </c>
      <c r="H718" s="119">
        <f>F718*G718</f>
        <v>7.8724999999999996</v>
      </c>
    </row>
    <row r="719" spans="1:8" ht="12.75" customHeight="1">
      <c r="B719" s="103"/>
      <c r="C719" s="103"/>
      <c r="D719" s="103"/>
      <c r="E719" s="103"/>
      <c r="F719" s="408" t="s">
        <v>812</v>
      </c>
      <c r="G719" s="408"/>
      <c r="H719" s="120">
        <f>H717+H718</f>
        <v>14.035</v>
      </c>
    </row>
    <row r="720" spans="1:8" ht="12.75" customHeight="1">
      <c r="B720" s="103"/>
      <c r="C720" s="103"/>
      <c r="D720" s="103"/>
      <c r="E720" s="103"/>
      <c r="F720" s="409" t="s">
        <v>585</v>
      </c>
      <c r="G720" s="409"/>
      <c r="H720" s="101">
        <f>H715+H719</f>
        <v>46.260000000000005</v>
      </c>
    </row>
    <row r="721" spans="1:8" ht="12.75" customHeight="1">
      <c r="B721" s="103"/>
      <c r="C721" s="103"/>
      <c r="D721" s="103"/>
      <c r="E721" s="103"/>
      <c r="F721" s="418"/>
      <c r="G721" s="418"/>
      <c r="H721" s="418"/>
    </row>
    <row r="722" spans="1:8" ht="27" customHeight="1">
      <c r="A722" s="179" t="str">
        <f>ORÇAMENTO!A546</f>
        <v>6.1.1.10</v>
      </c>
      <c r="B722" s="179" t="str">
        <f>ORÇAMENTO!B546</f>
        <v>CCU 055</v>
      </c>
      <c r="C722" s="404" t="str">
        <f>ORÇAMENTO!C546</f>
        <v>ELETROCALHA PERFURADA GALVANIZADA A FOGO, 300X100 MM, COM ACESSÓRIOS REF. 38.22.150/SP OBRAS</v>
      </c>
      <c r="D722" s="405"/>
      <c r="E722" s="405"/>
      <c r="F722" s="405"/>
      <c r="G722" s="406"/>
      <c r="H722" s="121" t="s">
        <v>180</v>
      </c>
    </row>
    <row r="723" spans="1:8" ht="12.75" customHeight="1">
      <c r="B723" s="407" t="s">
        <v>820</v>
      </c>
      <c r="C723" s="407"/>
      <c r="D723" s="102" t="s">
        <v>806</v>
      </c>
      <c r="E723" s="102" t="s">
        <v>807</v>
      </c>
      <c r="F723" s="102" t="s">
        <v>808</v>
      </c>
      <c r="G723" s="102" t="s">
        <v>809</v>
      </c>
      <c r="H723" s="102" t="s">
        <v>810</v>
      </c>
    </row>
    <row r="724" spans="1:8" ht="12.75" customHeight="1">
      <c r="B724" s="116" t="s">
        <v>947</v>
      </c>
      <c r="C724" s="117" t="s">
        <v>948</v>
      </c>
      <c r="D724" s="116" t="s">
        <v>819</v>
      </c>
      <c r="E724" s="116" t="s">
        <v>180</v>
      </c>
      <c r="F724" s="118">
        <v>1.3</v>
      </c>
      <c r="G724" s="119">
        <v>115.06</v>
      </c>
      <c r="H724" s="119">
        <f>F724*G724</f>
        <v>149.578</v>
      </c>
    </row>
    <row r="725" spans="1:8" ht="12.75" customHeight="1">
      <c r="B725" s="103"/>
      <c r="C725" s="103"/>
      <c r="D725" s="103"/>
      <c r="E725" s="103"/>
      <c r="F725" s="408" t="s">
        <v>831</v>
      </c>
      <c r="G725" s="408"/>
      <c r="H725" s="120">
        <f>H724</f>
        <v>149.578</v>
      </c>
    </row>
    <row r="726" spans="1:8" ht="12.75" customHeight="1">
      <c r="B726" s="407" t="s">
        <v>811</v>
      </c>
      <c r="C726" s="407"/>
      <c r="D726" s="102" t="s">
        <v>806</v>
      </c>
      <c r="E726" s="102" t="s">
        <v>807</v>
      </c>
      <c r="F726" s="102" t="s">
        <v>808</v>
      </c>
      <c r="G726" s="102" t="s">
        <v>809</v>
      </c>
      <c r="H726" s="102" t="s">
        <v>810</v>
      </c>
    </row>
    <row r="727" spans="1:8" ht="12.75" customHeight="1">
      <c r="B727" s="116">
        <v>88247</v>
      </c>
      <c r="C727" s="117" t="s">
        <v>835</v>
      </c>
      <c r="D727" s="116" t="s">
        <v>125</v>
      </c>
      <c r="E727" s="116" t="s">
        <v>127</v>
      </c>
      <c r="F727" s="118">
        <v>1</v>
      </c>
      <c r="G727" s="119">
        <v>24.65</v>
      </c>
      <c r="H727" s="119">
        <f>F727*G727</f>
        <v>24.65</v>
      </c>
    </row>
    <row r="728" spans="1:8" ht="12.75" customHeight="1">
      <c r="B728" s="116">
        <v>88264</v>
      </c>
      <c r="C728" s="117" t="s">
        <v>836</v>
      </c>
      <c r="D728" s="116" t="s">
        <v>125</v>
      </c>
      <c r="E728" s="116" t="s">
        <v>127</v>
      </c>
      <c r="F728" s="118">
        <v>1</v>
      </c>
      <c r="G728" s="119">
        <v>31.49</v>
      </c>
      <c r="H728" s="119">
        <f>F728*G728</f>
        <v>31.49</v>
      </c>
    </row>
    <row r="729" spans="1:8" ht="12.75" customHeight="1">
      <c r="B729" s="103"/>
      <c r="C729" s="103"/>
      <c r="D729" s="103"/>
      <c r="E729" s="103"/>
      <c r="F729" s="408" t="s">
        <v>812</v>
      </c>
      <c r="G729" s="408"/>
      <c r="H729" s="120">
        <f>H727+H728</f>
        <v>56.14</v>
      </c>
    </row>
    <row r="730" spans="1:8">
      <c r="B730" s="103"/>
      <c r="C730" s="103"/>
      <c r="D730" s="103"/>
      <c r="E730" s="103"/>
      <c r="F730" s="409" t="s">
        <v>585</v>
      </c>
      <c r="G730" s="409"/>
      <c r="H730" s="101">
        <f>H725+H729</f>
        <v>205.71800000000002</v>
      </c>
    </row>
    <row r="731" spans="1:8">
      <c r="B731" s="103"/>
      <c r="C731" s="103"/>
      <c r="D731" s="103"/>
      <c r="E731" s="103"/>
      <c r="F731" s="418"/>
      <c r="G731" s="418"/>
      <c r="H731" s="418"/>
    </row>
    <row r="732" spans="1:8" ht="27" customHeight="1">
      <c r="A732" s="179" t="str">
        <f>ORÇAMENTO!A547</f>
        <v>6.1.1.11</v>
      </c>
      <c r="B732" s="179" t="str">
        <f>ORÇAMENTO!B547</f>
        <v>CCU 056</v>
      </c>
      <c r="C732" s="404" t="str">
        <f>ORÇAMENTO!C547</f>
        <v>TAMPA DE ENCAIXE PARA ELETROCALHA, GALVANIZADA A FOGO, L= 300 MM REF. 38.22.660/SP OBRAS</v>
      </c>
      <c r="D732" s="405"/>
      <c r="E732" s="405"/>
      <c r="F732" s="405"/>
      <c r="G732" s="406"/>
      <c r="H732" s="121" t="s">
        <v>180</v>
      </c>
    </row>
    <row r="733" spans="1:8">
      <c r="B733" s="407" t="s">
        <v>820</v>
      </c>
      <c r="C733" s="407"/>
      <c r="D733" s="102" t="s">
        <v>806</v>
      </c>
      <c r="E733" s="102" t="s">
        <v>807</v>
      </c>
      <c r="F733" s="102" t="s">
        <v>808</v>
      </c>
      <c r="G733" s="102" t="s">
        <v>809</v>
      </c>
      <c r="H733" s="102" t="s">
        <v>810</v>
      </c>
    </row>
    <row r="734" spans="1:8" ht="12.75" customHeight="1">
      <c r="B734" s="116" t="s">
        <v>949</v>
      </c>
      <c r="C734" s="117" t="s">
        <v>950</v>
      </c>
      <c r="D734" s="116" t="s">
        <v>819</v>
      </c>
      <c r="E734" s="116" t="s">
        <v>180</v>
      </c>
      <c r="F734" s="118">
        <v>1.3</v>
      </c>
      <c r="G734" s="119">
        <v>84.2</v>
      </c>
      <c r="H734" s="119">
        <f>F734*G734</f>
        <v>109.46000000000001</v>
      </c>
    </row>
    <row r="735" spans="1:8" ht="12.75" customHeight="1">
      <c r="B735" s="103"/>
      <c r="C735" s="103"/>
      <c r="D735" s="103"/>
      <c r="E735" s="103"/>
      <c r="F735" s="408" t="s">
        <v>831</v>
      </c>
      <c r="G735" s="408"/>
      <c r="H735" s="120">
        <f>H734</f>
        <v>109.46000000000001</v>
      </c>
    </row>
    <row r="736" spans="1:8" ht="12.75" customHeight="1">
      <c r="B736" s="407" t="s">
        <v>811</v>
      </c>
      <c r="C736" s="407"/>
      <c r="D736" s="102" t="s">
        <v>806</v>
      </c>
      <c r="E736" s="102" t="s">
        <v>807</v>
      </c>
      <c r="F736" s="102" t="s">
        <v>808</v>
      </c>
      <c r="G736" s="102" t="s">
        <v>809</v>
      </c>
      <c r="H736" s="102" t="s">
        <v>810</v>
      </c>
    </row>
    <row r="737" spans="1:8">
      <c r="B737" s="116">
        <v>88247</v>
      </c>
      <c r="C737" s="117" t="s">
        <v>835</v>
      </c>
      <c r="D737" s="116" t="s">
        <v>125</v>
      </c>
      <c r="E737" s="116" t="s">
        <v>127</v>
      </c>
      <c r="F737" s="118">
        <v>0.05</v>
      </c>
      <c r="G737" s="119">
        <v>24.65</v>
      </c>
      <c r="H737" s="119">
        <f>F737*G737</f>
        <v>1.2324999999999999</v>
      </c>
    </row>
    <row r="738" spans="1:8" ht="12.75" customHeight="1">
      <c r="B738" s="116">
        <v>88264</v>
      </c>
      <c r="C738" s="117" t="s">
        <v>836</v>
      </c>
      <c r="D738" s="116" t="s">
        <v>125</v>
      </c>
      <c r="E738" s="116" t="s">
        <v>127</v>
      </c>
      <c r="F738" s="118">
        <v>0.05</v>
      </c>
      <c r="G738" s="119">
        <v>31.49</v>
      </c>
      <c r="H738" s="119">
        <f>F738*G738</f>
        <v>1.5745</v>
      </c>
    </row>
    <row r="739" spans="1:8" ht="12.75" customHeight="1">
      <c r="B739" s="103"/>
      <c r="C739" s="103"/>
      <c r="D739" s="103"/>
      <c r="E739" s="103"/>
      <c r="F739" s="408" t="s">
        <v>812</v>
      </c>
      <c r="G739" s="408"/>
      <c r="H739" s="120">
        <f>H737+H738</f>
        <v>2.8069999999999999</v>
      </c>
    </row>
    <row r="740" spans="1:8" ht="12.75" customHeight="1">
      <c r="B740" s="103"/>
      <c r="C740" s="103"/>
      <c r="D740" s="103"/>
      <c r="E740" s="103"/>
      <c r="F740" s="409" t="s">
        <v>585</v>
      </c>
      <c r="G740" s="409"/>
      <c r="H740" s="101">
        <f>H735+H739</f>
        <v>112.26700000000001</v>
      </c>
    </row>
    <row r="741" spans="1:8" ht="12.75" customHeight="1">
      <c r="B741" s="103"/>
      <c r="C741" s="103"/>
      <c r="D741" s="103"/>
      <c r="E741" s="103"/>
      <c r="F741" s="418"/>
      <c r="G741" s="418"/>
      <c r="H741" s="418"/>
    </row>
    <row r="742" spans="1:8" ht="27" customHeight="1">
      <c r="A742" s="179" t="str">
        <f>ORÇAMENTO!A548</f>
        <v>6.1.1.12</v>
      </c>
      <c r="B742" s="179" t="str">
        <f>ORÇAMENTO!B548</f>
        <v>CCU 057</v>
      </c>
      <c r="C742" s="404" t="str">
        <f>ORÇAMENTO!C548</f>
        <v>ELETRODUTO GALVANIZADO A QUENTE CONFORME NBR5598 - 3´ COM ACESSÓRIOS REF. 38.06.160/SP OBRAS</v>
      </c>
      <c r="D742" s="405"/>
      <c r="E742" s="405"/>
      <c r="F742" s="405"/>
      <c r="G742" s="406"/>
      <c r="H742" s="121" t="s">
        <v>180</v>
      </c>
    </row>
    <row r="743" spans="1:8" ht="12.75" customHeight="1">
      <c r="B743" s="407" t="s">
        <v>820</v>
      </c>
      <c r="C743" s="407"/>
      <c r="D743" s="102" t="s">
        <v>806</v>
      </c>
      <c r="E743" s="102" t="s">
        <v>807</v>
      </c>
      <c r="F743" s="102" t="s">
        <v>808</v>
      </c>
      <c r="G743" s="102" t="s">
        <v>809</v>
      </c>
      <c r="H743" s="102" t="s">
        <v>810</v>
      </c>
    </row>
    <row r="744" spans="1:8" ht="12.75" customHeight="1">
      <c r="B744" s="116" t="s">
        <v>951</v>
      </c>
      <c r="C744" s="117" t="s">
        <v>952</v>
      </c>
      <c r="D744" s="116" t="s">
        <v>819</v>
      </c>
      <c r="E744" s="116" t="s">
        <v>180</v>
      </c>
      <c r="F744" s="118">
        <v>1.05</v>
      </c>
      <c r="G744" s="119">
        <v>113.3</v>
      </c>
      <c r="H744" s="119">
        <f>F744*G744</f>
        <v>118.965</v>
      </c>
    </row>
    <row r="745" spans="1:8" ht="12.75" customHeight="1">
      <c r="B745" s="103"/>
      <c r="C745" s="103"/>
      <c r="D745" s="103"/>
      <c r="E745" s="103"/>
      <c r="F745" s="408" t="s">
        <v>831</v>
      </c>
      <c r="G745" s="408"/>
      <c r="H745" s="120">
        <f>H744</f>
        <v>118.965</v>
      </c>
    </row>
    <row r="746" spans="1:8" ht="12.75" customHeight="1">
      <c r="B746" s="407" t="s">
        <v>811</v>
      </c>
      <c r="C746" s="407"/>
      <c r="D746" s="102" t="s">
        <v>806</v>
      </c>
      <c r="E746" s="102" t="s">
        <v>807</v>
      </c>
      <c r="F746" s="102" t="s">
        <v>808</v>
      </c>
      <c r="G746" s="102" t="s">
        <v>809</v>
      </c>
      <c r="H746" s="102" t="s">
        <v>810</v>
      </c>
    </row>
    <row r="747" spans="1:8" ht="12.75" customHeight="1">
      <c r="B747" s="116">
        <v>88247</v>
      </c>
      <c r="C747" s="117" t="s">
        <v>835</v>
      </c>
      <c r="D747" s="116" t="s">
        <v>125</v>
      </c>
      <c r="E747" s="116" t="s">
        <v>127</v>
      </c>
      <c r="F747" s="118">
        <v>1.5</v>
      </c>
      <c r="G747" s="119">
        <v>24.65</v>
      </c>
      <c r="H747" s="119">
        <f>F747*G747</f>
        <v>36.974999999999994</v>
      </c>
    </row>
    <row r="748" spans="1:8">
      <c r="B748" s="116">
        <v>88264</v>
      </c>
      <c r="C748" s="117" t="s">
        <v>836</v>
      </c>
      <c r="D748" s="116" t="s">
        <v>125</v>
      </c>
      <c r="E748" s="116" t="s">
        <v>127</v>
      </c>
      <c r="F748" s="118">
        <v>1.5</v>
      </c>
      <c r="G748" s="119">
        <v>31.49</v>
      </c>
      <c r="H748" s="119">
        <f>F748*G748</f>
        <v>47.234999999999999</v>
      </c>
    </row>
    <row r="749" spans="1:8" ht="12.75" customHeight="1">
      <c r="B749" s="103"/>
      <c r="C749" s="103"/>
      <c r="D749" s="103"/>
      <c r="E749" s="103"/>
      <c r="F749" s="408" t="s">
        <v>812</v>
      </c>
      <c r="G749" s="408"/>
      <c r="H749" s="120">
        <f>H747+H748</f>
        <v>84.21</v>
      </c>
    </row>
    <row r="750" spans="1:8" ht="25.5" customHeight="1">
      <c r="B750" s="103"/>
      <c r="C750" s="103"/>
      <c r="D750" s="103"/>
      <c r="E750" s="103"/>
      <c r="F750" s="409" t="s">
        <v>585</v>
      </c>
      <c r="G750" s="409"/>
      <c r="H750" s="101">
        <f>H745+H749</f>
        <v>203.17500000000001</v>
      </c>
    </row>
    <row r="751" spans="1:8">
      <c r="B751" s="103"/>
      <c r="C751" s="103"/>
      <c r="D751" s="103"/>
      <c r="E751" s="103"/>
      <c r="F751" s="418"/>
      <c r="G751" s="418"/>
      <c r="H751" s="418"/>
    </row>
    <row r="752" spans="1:8" ht="27" customHeight="1">
      <c r="A752" s="179" t="str">
        <f>ORÇAMENTO!A549</f>
        <v>6.1.1.13</v>
      </c>
      <c r="B752" s="179" t="str">
        <f>ORÇAMENTO!B549</f>
        <v>CCU 058</v>
      </c>
      <c r="C752" s="404" t="str">
        <f>ORÇAMENTO!C549</f>
        <v>ELETRODUTO GALVANIZADO A QUENTE CONFORME NBR5598 - 2´ COM ACESSÓRIOS REF. 38.06.120/SP OBRAS</v>
      </c>
      <c r="D752" s="405"/>
      <c r="E752" s="405"/>
      <c r="F752" s="405"/>
      <c r="G752" s="406"/>
      <c r="H752" s="121" t="s">
        <v>180</v>
      </c>
    </row>
    <row r="753" spans="1:8" ht="12.75" customHeight="1">
      <c r="B753" s="407" t="s">
        <v>820</v>
      </c>
      <c r="C753" s="407"/>
      <c r="D753" s="102" t="s">
        <v>806</v>
      </c>
      <c r="E753" s="102" t="s">
        <v>807</v>
      </c>
      <c r="F753" s="102" t="s">
        <v>808</v>
      </c>
      <c r="G753" s="102" t="s">
        <v>809</v>
      </c>
      <c r="H753" s="102" t="s">
        <v>810</v>
      </c>
    </row>
    <row r="754" spans="1:8" ht="12.75" customHeight="1">
      <c r="B754" s="116" t="s">
        <v>953</v>
      </c>
      <c r="C754" s="117" t="s">
        <v>954</v>
      </c>
      <c r="D754" s="116" t="s">
        <v>819</v>
      </c>
      <c r="E754" s="116" t="s">
        <v>180</v>
      </c>
      <c r="F754" s="118">
        <v>1.05</v>
      </c>
      <c r="G754" s="119">
        <v>63.42</v>
      </c>
      <c r="H754" s="119">
        <f>F754*G754</f>
        <v>66.591000000000008</v>
      </c>
    </row>
    <row r="755" spans="1:8" ht="12.75" customHeight="1">
      <c r="B755" s="103"/>
      <c r="C755" s="103"/>
      <c r="D755" s="103"/>
      <c r="E755" s="103"/>
      <c r="F755" s="408" t="s">
        <v>831</v>
      </c>
      <c r="G755" s="408"/>
      <c r="H755" s="120">
        <f>H754</f>
        <v>66.591000000000008</v>
      </c>
    </row>
    <row r="756" spans="1:8" ht="25.5" customHeight="1">
      <c r="B756" s="407" t="s">
        <v>811</v>
      </c>
      <c r="C756" s="407"/>
      <c r="D756" s="102" t="s">
        <v>806</v>
      </c>
      <c r="E756" s="102" t="s">
        <v>807</v>
      </c>
      <c r="F756" s="102" t="s">
        <v>808</v>
      </c>
      <c r="G756" s="102" t="s">
        <v>809</v>
      </c>
      <c r="H756" s="102" t="s">
        <v>810</v>
      </c>
    </row>
    <row r="757" spans="1:8" ht="12.75" customHeight="1">
      <c r="B757" s="116">
        <v>88247</v>
      </c>
      <c r="C757" s="117" t="s">
        <v>835</v>
      </c>
      <c r="D757" s="116" t="s">
        <v>125</v>
      </c>
      <c r="E757" s="116" t="s">
        <v>127</v>
      </c>
      <c r="F757" s="118">
        <v>1</v>
      </c>
      <c r="G757" s="119">
        <v>24.65</v>
      </c>
      <c r="H757" s="119">
        <f>F757*G757</f>
        <v>24.65</v>
      </c>
    </row>
    <row r="758" spans="1:8" ht="12.75" customHeight="1">
      <c r="B758" s="116">
        <v>88264</v>
      </c>
      <c r="C758" s="117" t="s">
        <v>836</v>
      </c>
      <c r="D758" s="116" t="s">
        <v>125</v>
      </c>
      <c r="E758" s="116" t="s">
        <v>127</v>
      </c>
      <c r="F758" s="118">
        <v>1</v>
      </c>
      <c r="G758" s="119">
        <v>31.49</v>
      </c>
      <c r="H758" s="119">
        <f>F758*G758</f>
        <v>31.49</v>
      </c>
    </row>
    <row r="759" spans="1:8" ht="12.75" customHeight="1">
      <c r="B759" s="103"/>
      <c r="C759" s="103"/>
      <c r="D759" s="103"/>
      <c r="E759" s="103"/>
      <c r="F759" s="408" t="s">
        <v>812</v>
      </c>
      <c r="G759" s="408"/>
      <c r="H759" s="120">
        <f>H757+H758</f>
        <v>56.14</v>
      </c>
    </row>
    <row r="760" spans="1:8" ht="12.75" customHeight="1">
      <c r="B760" s="103"/>
      <c r="C760" s="103"/>
      <c r="D760" s="103"/>
      <c r="E760" s="103"/>
      <c r="F760" s="409" t="s">
        <v>585</v>
      </c>
      <c r="G760" s="409"/>
      <c r="H760" s="101">
        <f>H755+H759</f>
        <v>122.73100000000001</v>
      </c>
    </row>
    <row r="761" spans="1:8" ht="12.75" customHeight="1">
      <c r="B761" s="103"/>
      <c r="C761" s="103"/>
      <c r="D761" s="103"/>
      <c r="E761" s="103"/>
      <c r="F761" s="418"/>
      <c r="G761" s="418"/>
      <c r="H761" s="418"/>
    </row>
    <row r="762" spans="1:8" ht="27" customHeight="1">
      <c r="A762" s="179" t="str">
        <f>ORÇAMENTO!A717</f>
        <v>8.2.21</v>
      </c>
      <c r="B762" s="179" t="str">
        <f>ORÇAMENTO!B717</f>
        <v>CCU 059</v>
      </c>
      <c r="C762" s="404" t="str">
        <f>ORÇAMENTO!C550</f>
        <v>ELETRODUTO GALVANIZADO A QUENTE CONFORME NBR5598 - 1 1/2´ COM ACESSÓRIOS REF. 38.06.100/SP OBRAS</v>
      </c>
      <c r="D762" s="405"/>
      <c r="E762" s="405"/>
      <c r="F762" s="405"/>
      <c r="G762" s="406"/>
      <c r="H762" s="121" t="s">
        <v>180</v>
      </c>
    </row>
    <row r="763" spans="1:8" ht="12.75" customHeight="1">
      <c r="B763" s="407" t="s">
        <v>820</v>
      </c>
      <c r="C763" s="407"/>
      <c r="D763" s="102" t="s">
        <v>806</v>
      </c>
      <c r="E763" s="102" t="s">
        <v>807</v>
      </c>
      <c r="F763" s="102" t="s">
        <v>808</v>
      </c>
      <c r="G763" s="102" t="s">
        <v>809</v>
      </c>
      <c r="H763" s="102" t="s">
        <v>810</v>
      </c>
    </row>
    <row r="764" spans="1:8" ht="12.75" customHeight="1">
      <c r="B764" s="116" t="s">
        <v>955</v>
      </c>
      <c r="C764" s="117" t="s">
        <v>2920</v>
      </c>
      <c r="D764" s="116" t="s">
        <v>819</v>
      </c>
      <c r="E764" s="116" t="s">
        <v>180</v>
      </c>
      <c r="F764" s="118">
        <v>1.05</v>
      </c>
      <c r="G764" s="119">
        <v>51.51</v>
      </c>
      <c r="H764" s="119">
        <f>F764*G764</f>
        <v>54.085500000000003</v>
      </c>
    </row>
    <row r="765" spans="1:8" ht="12.75" customHeight="1">
      <c r="B765" s="103"/>
      <c r="C765" s="103"/>
      <c r="D765" s="103"/>
      <c r="E765" s="103"/>
      <c r="F765" s="408" t="s">
        <v>831</v>
      </c>
      <c r="G765" s="408"/>
      <c r="H765" s="120">
        <f>H764</f>
        <v>54.085500000000003</v>
      </c>
    </row>
    <row r="766" spans="1:8" ht="12.75" customHeight="1">
      <c r="B766" s="407" t="s">
        <v>811</v>
      </c>
      <c r="C766" s="407"/>
      <c r="D766" s="102" t="s">
        <v>806</v>
      </c>
      <c r="E766" s="102" t="s">
        <v>807</v>
      </c>
      <c r="F766" s="102" t="s">
        <v>808</v>
      </c>
      <c r="G766" s="102" t="s">
        <v>809</v>
      </c>
      <c r="H766" s="102" t="s">
        <v>810</v>
      </c>
    </row>
    <row r="767" spans="1:8">
      <c r="B767" s="116">
        <v>88247</v>
      </c>
      <c r="C767" s="117" t="s">
        <v>835</v>
      </c>
      <c r="D767" s="116" t="s">
        <v>125</v>
      </c>
      <c r="E767" s="116" t="s">
        <v>127</v>
      </c>
      <c r="F767" s="118">
        <v>0.9</v>
      </c>
      <c r="G767" s="119">
        <v>24.65</v>
      </c>
      <c r="H767" s="119">
        <f>F767*G767</f>
        <v>22.184999999999999</v>
      </c>
    </row>
    <row r="768" spans="1:8" ht="12.75" customHeight="1">
      <c r="B768" s="116">
        <v>88264</v>
      </c>
      <c r="C768" s="117" t="s">
        <v>836</v>
      </c>
      <c r="D768" s="116" t="s">
        <v>125</v>
      </c>
      <c r="E768" s="116" t="s">
        <v>127</v>
      </c>
      <c r="F768" s="118">
        <v>0.9</v>
      </c>
      <c r="G768" s="119">
        <v>31.49</v>
      </c>
      <c r="H768" s="119">
        <f>F768*G768</f>
        <v>28.340999999999998</v>
      </c>
    </row>
    <row r="769" spans="1:8">
      <c r="B769" s="103"/>
      <c r="C769" s="103"/>
      <c r="D769" s="103"/>
      <c r="E769" s="103"/>
      <c r="F769" s="408" t="s">
        <v>812</v>
      </c>
      <c r="G769" s="408"/>
      <c r="H769" s="120">
        <f>H767+H768</f>
        <v>50.525999999999996</v>
      </c>
    </row>
    <row r="770" spans="1:8">
      <c r="B770" s="103"/>
      <c r="C770" s="103"/>
      <c r="D770" s="103"/>
      <c r="E770" s="103"/>
      <c r="F770" s="409" t="s">
        <v>585</v>
      </c>
      <c r="G770" s="409"/>
      <c r="H770" s="101">
        <f>H765+H769</f>
        <v>104.61150000000001</v>
      </c>
    </row>
    <row r="771" spans="1:8">
      <c r="B771" s="103"/>
      <c r="C771" s="103"/>
      <c r="D771" s="103"/>
      <c r="E771" s="103"/>
      <c r="F771" s="418"/>
      <c r="G771" s="418"/>
      <c r="H771" s="418"/>
    </row>
    <row r="772" spans="1:8" ht="27" customHeight="1">
      <c r="A772" s="179" t="str">
        <f>ORÇAMENTO!A551</f>
        <v>6.1.1.15</v>
      </c>
      <c r="B772" s="179" t="str">
        <f>ORÇAMENTO!B551</f>
        <v>CCU 060</v>
      </c>
      <c r="C772" s="404" t="str">
        <f>ORÇAMENTO!C551</f>
        <v>ELETRODUTO GALVANIZADO A QUENTE CONFORME NBR5598 - 1´ COM ACESSÓRIOS REF. 38.06.060/SP OBRAS</v>
      </c>
      <c r="D772" s="405"/>
      <c r="E772" s="405"/>
      <c r="F772" s="405"/>
      <c r="G772" s="406"/>
      <c r="H772" s="121" t="s">
        <v>180</v>
      </c>
    </row>
    <row r="773" spans="1:8" ht="12.75" customHeight="1">
      <c r="B773" s="407" t="s">
        <v>820</v>
      </c>
      <c r="C773" s="407"/>
      <c r="D773" s="102" t="s">
        <v>806</v>
      </c>
      <c r="E773" s="102" t="s">
        <v>807</v>
      </c>
      <c r="F773" s="102" t="s">
        <v>808</v>
      </c>
      <c r="G773" s="102" t="s">
        <v>809</v>
      </c>
      <c r="H773" s="102" t="s">
        <v>810</v>
      </c>
    </row>
    <row r="774" spans="1:8" ht="25.5" customHeight="1">
      <c r="B774" s="116" t="s">
        <v>956</v>
      </c>
      <c r="C774" s="117" t="s">
        <v>957</v>
      </c>
      <c r="D774" s="116" t="s">
        <v>819</v>
      </c>
      <c r="E774" s="116" t="s">
        <v>180</v>
      </c>
      <c r="F774" s="118">
        <v>1.05</v>
      </c>
      <c r="G774" s="119">
        <v>31.16</v>
      </c>
      <c r="H774" s="119">
        <f>F774*G774</f>
        <v>32.718000000000004</v>
      </c>
    </row>
    <row r="775" spans="1:8">
      <c r="B775" s="103"/>
      <c r="C775" s="103"/>
      <c r="D775" s="103"/>
      <c r="E775" s="103"/>
      <c r="F775" s="408" t="s">
        <v>831</v>
      </c>
      <c r="G775" s="408"/>
      <c r="H775" s="120">
        <f>H774</f>
        <v>32.718000000000004</v>
      </c>
    </row>
    <row r="776" spans="1:8" ht="12.75" customHeight="1">
      <c r="B776" s="407" t="s">
        <v>811</v>
      </c>
      <c r="C776" s="407"/>
      <c r="D776" s="102" t="s">
        <v>806</v>
      </c>
      <c r="E776" s="102" t="s">
        <v>807</v>
      </c>
      <c r="F776" s="102" t="s">
        <v>808</v>
      </c>
      <c r="G776" s="102" t="s">
        <v>809</v>
      </c>
      <c r="H776" s="102" t="s">
        <v>810</v>
      </c>
    </row>
    <row r="777" spans="1:8" ht="12.75" customHeight="1">
      <c r="B777" s="116">
        <v>88247</v>
      </c>
      <c r="C777" s="117" t="s">
        <v>835</v>
      </c>
      <c r="D777" s="116" t="s">
        <v>125</v>
      </c>
      <c r="E777" s="116" t="s">
        <v>127</v>
      </c>
      <c r="F777" s="118">
        <v>0.7</v>
      </c>
      <c r="G777" s="119">
        <v>24.65</v>
      </c>
      <c r="H777" s="119">
        <f>F777*G777</f>
        <v>17.254999999999999</v>
      </c>
    </row>
    <row r="778" spans="1:8" ht="12.75" customHeight="1">
      <c r="B778" s="116">
        <v>88264</v>
      </c>
      <c r="C778" s="117" t="s">
        <v>836</v>
      </c>
      <c r="D778" s="116" t="s">
        <v>125</v>
      </c>
      <c r="E778" s="116" t="s">
        <v>127</v>
      </c>
      <c r="F778" s="118">
        <v>0.7</v>
      </c>
      <c r="G778" s="119">
        <v>31.49</v>
      </c>
      <c r="H778" s="119">
        <f>F778*G778</f>
        <v>22.042999999999999</v>
      </c>
    </row>
    <row r="779" spans="1:8" ht="12.75" customHeight="1">
      <c r="B779" s="103"/>
      <c r="C779" s="103"/>
      <c r="D779" s="103"/>
      <c r="E779" s="103"/>
      <c r="F779" s="408" t="s">
        <v>812</v>
      </c>
      <c r="G779" s="408"/>
      <c r="H779" s="120">
        <f>H777+H778</f>
        <v>39.298000000000002</v>
      </c>
    </row>
    <row r="780" spans="1:8" ht="12.75" customHeight="1">
      <c r="B780" s="103"/>
      <c r="C780" s="103"/>
      <c r="D780" s="103"/>
      <c r="E780" s="103"/>
      <c r="F780" s="409" t="s">
        <v>585</v>
      </c>
      <c r="G780" s="409"/>
      <c r="H780" s="101">
        <f>H775+H779</f>
        <v>72.016000000000005</v>
      </c>
    </row>
    <row r="781" spans="1:8" ht="12.75" customHeight="1">
      <c r="B781" s="103"/>
      <c r="C781" s="103"/>
      <c r="D781" s="103"/>
      <c r="E781" s="103"/>
      <c r="F781" s="418"/>
      <c r="G781" s="418"/>
      <c r="H781" s="418"/>
    </row>
    <row r="782" spans="1:8" ht="27" customHeight="1">
      <c r="A782" s="179" t="str">
        <f>ORÇAMENTO!A558</f>
        <v>6.1.2.6</v>
      </c>
      <c r="B782" s="179" t="str">
        <f>ORÇAMENTO!B558</f>
        <v>CCU 061</v>
      </c>
      <c r="C782" s="404" t="str">
        <f>ORÇAMENTO!C558</f>
        <v>QUADRO DE DISTRIBUIÇÃO EM CHAPA METALICA C/ PORTA 1200X600X600 MM, COM PLACA DE MONTAGEM REF. 37.06.014/SP OBRAS</v>
      </c>
      <c r="D782" s="405"/>
      <c r="E782" s="405"/>
      <c r="F782" s="405"/>
      <c r="G782" s="406"/>
      <c r="H782" s="121" t="s">
        <v>145</v>
      </c>
    </row>
    <row r="783" spans="1:8" ht="12.75" customHeight="1">
      <c r="B783" s="407" t="s">
        <v>820</v>
      </c>
      <c r="C783" s="407"/>
      <c r="D783" s="102" t="s">
        <v>806</v>
      </c>
      <c r="E783" s="102" t="s">
        <v>807</v>
      </c>
      <c r="F783" s="102" t="s">
        <v>808</v>
      </c>
      <c r="G783" s="102" t="s">
        <v>809</v>
      </c>
      <c r="H783" s="102" t="s">
        <v>810</v>
      </c>
    </row>
    <row r="784" spans="1:8" ht="12.75" customHeight="1">
      <c r="B784" s="116" t="s">
        <v>960</v>
      </c>
      <c r="C784" s="117" t="s">
        <v>961</v>
      </c>
      <c r="D784" s="116" t="s">
        <v>819</v>
      </c>
      <c r="E784" s="116" t="s">
        <v>145</v>
      </c>
      <c r="F784" s="118">
        <v>1</v>
      </c>
      <c r="G784" s="119">
        <v>2750.54</v>
      </c>
      <c r="H784" s="119">
        <f>F784*G784</f>
        <v>2750.54</v>
      </c>
    </row>
    <row r="785" spans="1:8" ht="12.75" customHeight="1">
      <c r="B785" s="103"/>
      <c r="C785" s="103"/>
      <c r="D785" s="103"/>
      <c r="E785" s="103"/>
      <c r="F785" s="408" t="s">
        <v>831</v>
      </c>
      <c r="G785" s="408"/>
      <c r="H785" s="120">
        <f>H784</f>
        <v>2750.54</v>
      </c>
    </row>
    <row r="786" spans="1:8" ht="12.75" customHeight="1">
      <c r="B786" s="407" t="s">
        <v>811</v>
      </c>
      <c r="C786" s="407"/>
      <c r="D786" s="102" t="s">
        <v>806</v>
      </c>
      <c r="E786" s="102" t="s">
        <v>807</v>
      </c>
      <c r="F786" s="102" t="s">
        <v>808</v>
      </c>
      <c r="G786" s="102" t="s">
        <v>809</v>
      </c>
      <c r="H786" s="102" t="s">
        <v>810</v>
      </c>
    </row>
    <row r="787" spans="1:8" ht="12.75" customHeight="1">
      <c r="B787" s="116">
        <v>88247</v>
      </c>
      <c r="C787" s="117" t="s">
        <v>835</v>
      </c>
      <c r="D787" s="116" t="s">
        <v>125</v>
      </c>
      <c r="E787" s="116" t="s">
        <v>127</v>
      </c>
      <c r="F787" s="118">
        <v>2</v>
      </c>
      <c r="G787" s="119">
        <v>24.65</v>
      </c>
      <c r="H787" s="119">
        <f>F787*G787</f>
        <v>49.3</v>
      </c>
    </row>
    <row r="788" spans="1:8" ht="12.75" customHeight="1">
      <c r="B788" s="116">
        <v>88264</v>
      </c>
      <c r="C788" s="117" t="s">
        <v>836</v>
      </c>
      <c r="D788" s="116" t="s">
        <v>125</v>
      </c>
      <c r="E788" s="116" t="s">
        <v>127</v>
      </c>
      <c r="F788" s="118">
        <v>2</v>
      </c>
      <c r="G788" s="119">
        <v>31.49</v>
      </c>
      <c r="H788" s="119">
        <f>F788*G788</f>
        <v>62.98</v>
      </c>
    </row>
    <row r="789" spans="1:8" ht="12.75" customHeight="1">
      <c r="B789" s="116">
        <v>88266</v>
      </c>
      <c r="C789" s="117" t="s">
        <v>1453</v>
      </c>
      <c r="D789" s="116" t="s">
        <v>125</v>
      </c>
      <c r="E789" s="116" t="s">
        <v>127</v>
      </c>
      <c r="F789" s="118">
        <v>0.5</v>
      </c>
      <c r="G789" s="119">
        <v>38.049999999999997</v>
      </c>
      <c r="H789" s="119">
        <f>F789*G789</f>
        <v>19.024999999999999</v>
      </c>
    </row>
    <row r="790" spans="1:8" ht="12.75" customHeight="1">
      <c r="B790" s="103"/>
      <c r="C790" s="103"/>
      <c r="D790" s="103"/>
      <c r="E790" s="103"/>
      <c r="F790" s="408" t="s">
        <v>812</v>
      </c>
      <c r="G790" s="408"/>
      <c r="H790" s="120">
        <f>H787+H788+H789</f>
        <v>131.30500000000001</v>
      </c>
    </row>
    <row r="791" spans="1:8" ht="12.75" customHeight="1">
      <c r="B791" s="103"/>
      <c r="C791" s="103"/>
      <c r="D791" s="103"/>
      <c r="E791" s="103"/>
      <c r="F791" s="409" t="s">
        <v>585</v>
      </c>
      <c r="G791" s="409"/>
      <c r="H791" s="101">
        <f>H785+H790</f>
        <v>2881.8449999999998</v>
      </c>
    </row>
    <row r="792" spans="1:8" ht="12.75" customHeight="1">
      <c r="B792" s="103"/>
      <c r="C792" s="103"/>
      <c r="D792" s="103"/>
      <c r="E792" s="103"/>
      <c r="F792" s="418"/>
      <c r="G792" s="418"/>
      <c r="H792" s="418"/>
    </row>
    <row r="793" spans="1:8" ht="27" customHeight="1">
      <c r="A793" s="179" t="str">
        <f>ORÇAMENTO!A559</f>
        <v>6.1.2.7</v>
      </c>
      <c r="B793" s="179" t="str">
        <f>ORÇAMENTO!B559</f>
        <v>CCU 062</v>
      </c>
      <c r="C793" s="404" t="str">
        <f>ORÇAMENTO!C559</f>
        <v>QUADRO DE DISTRIBUIÇÃO EM CHAPA METALICA C/ PORTA 600X400X250 MM, COM PLACA DE MONTAGEM REF. 37.06.014/SP OBRAS</v>
      </c>
      <c r="D793" s="405"/>
      <c r="E793" s="405"/>
      <c r="F793" s="405"/>
      <c r="G793" s="406"/>
      <c r="H793" s="121" t="s">
        <v>145</v>
      </c>
    </row>
    <row r="794" spans="1:8" ht="12.75" customHeight="1">
      <c r="B794" s="407" t="s">
        <v>820</v>
      </c>
      <c r="C794" s="407"/>
      <c r="D794" s="102" t="s">
        <v>806</v>
      </c>
      <c r="E794" s="102" t="s">
        <v>807</v>
      </c>
      <c r="F794" s="102" t="s">
        <v>808</v>
      </c>
      <c r="G794" s="102" t="s">
        <v>809</v>
      </c>
      <c r="H794" s="102" t="s">
        <v>810</v>
      </c>
    </row>
    <row r="795" spans="1:8" ht="25.5">
      <c r="B795" s="116" t="s">
        <v>960</v>
      </c>
      <c r="C795" s="117" t="s">
        <v>961</v>
      </c>
      <c r="D795" s="116" t="s">
        <v>819</v>
      </c>
      <c r="E795" s="116" t="s">
        <v>145</v>
      </c>
      <c r="F795" s="118">
        <v>1</v>
      </c>
      <c r="G795" s="119">
        <v>2750.54</v>
      </c>
      <c r="H795" s="119">
        <f>F795*G795</f>
        <v>2750.54</v>
      </c>
    </row>
    <row r="796" spans="1:8" ht="12.75" customHeight="1">
      <c r="B796" s="103"/>
      <c r="C796" s="103"/>
      <c r="D796" s="103"/>
      <c r="E796" s="103"/>
      <c r="F796" s="408" t="s">
        <v>831</v>
      </c>
      <c r="G796" s="408"/>
      <c r="H796" s="120">
        <f>H795</f>
        <v>2750.54</v>
      </c>
    </row>
    <row r="797" spans="1:8" ht="12.75" customHeight="1">
      <c r="B797" s="407" t="s">
        <v>811</v>
      </c>
      <c r="C797" s="407"/>
      <c r="D797" s="102" t="s">
        <v>806</v>
      </c>
      <c r="E797" s="102" t="s">
        <v>807</v>
      </c>
      <c r="F797" s="102" t="s">
        <v>808</v>
      </c>
      <c r="G797" s="102" t="s">
        <v>809</v>
      </c>
      <c r="H797" s="102" t="s">
        <v>810</v>
      </c>
    </row>
    <row r="798" spans="1:8" ht="12.75" customHeight="1">
      <c r="B798" s="116">
        <v>88247</v>
      </c>
      <c r="C798" s="117" t="s">
        <v>835</v>
      </c>
      <c r="D798" s="116" t="s">
        <v>125</v>
      </c>
      <c r="E798" s="116" t="s">
        <v>127</v>
      </c>
      <c r="F798" s="118">
        <v>2</v>
      </c>
      <c r="G798" s="119">
        <v>24.65</v>
      </c>
      <c r="H798" s="119">
        <f>F798*G798</f>
        <v>49.3</v>
      </c>
    </row>
    <row r="799" spans="1:8" ht="12.75" customHeight="1">
      <c r="B799" s="116">
        <v>88264</v>
      </c>
      <c r="C799" s="117" t="s">
        <v>836</v>
      </c>
      <c r="D799" s="116" t="s">
        <v>125</v>
      </c>
      <c r="E799" s="116" t="s">
        <v>127</v>
      </c>
      <c r="F799" s="118">
        <v>2</v>
      </c>
      <c r="G799" s="119">
        <v>31.49</v>
      </c>
      <c r="H799" s="119">
        <f>F799*G799</f>
        <v>62.98</v>
      </c>
    </row>
    <row r="800" spans="1:8" ht="12.75" customHeight="1">
      <c r="B800" s="116">
        <v>88266</v>
      </c>
      <c r="C800" s="117" t="s">
        <v>1453</v>
      </c>
      <c r="D800" s="116" t="s">
        <v>125</v>
      </c>
      <c r="E800" s="116" t="s">
        <v>127</v>
      </c>
      <c r="F800" s="118">
        <v>0.5</v>
      </c>
      <c r="G800" s="119">
        <v>38.049999999999997</v>
      </c>
      <c r="H800" s="119">
        <f>F800*G800</f>
        <v>19.024999999999999</v>
      </c>
    </row>
    <row r="801" spans="1:8" ht="25.5" customHeight="1">
      <c r="B801" s="103"/>
      <c r="C801" s="103"/>
      <c r="D801" s="103"/>
      <c r="E801" s="103"/>
      <c r="F801" s="408" t="s">
        <v>812</v>
      </c>
      <c r="G801" s="408"/>
      <c r="H801" s="120">
        <f>H798+H799+H800</f>
        <v>131.30500000000001</v>
      </c>
    </row>
    <row r="802" spans="1:8" ht="12.75" customHeight="1">
      <c r="B802" s="103"/>
      <c r="C802" s="103"/>
      <c r="D802" s="103"/>
      <c r="E802" s="103"/>
      <c r="F802" s="409" t="s">
        <v>585</v>
      </c>
      <c r="G802" s="409"/>
      <c r="H802" s="101">
        <f>H796+H801</f>
        <v>2881.8449999999998</v>
      </c>
    </row>
    <row r="803" spans="1:8" ht="12.75" customHeight="1">
      <c r="B803" s="103"/>
      <c r="C803" s="103"/>
      <c r="D803" s="103"/>
      <c r="E803" s="103"/>
      <c r="F803" s="418"/>
      <c r="G803" s="418"/>
      <c r="H803" s="418"/>
    </row>
    <row r="804" spans="1:8" ht="27" customHeight="1">
      <c r="A804" s="179" t="str">
        <f>ORÇAMENTO!A560</f>
        <v>6.1.2.8</v>
      </c>
      <c r="B804" s="179" t="str">
        <f>ORÇAMENTO!B560</f>
        <v>CCU 063</v>
      </c>
      <c r="C804" s="404" t="str">
        <f>ORÇAMENTO!C560</f>
        <v>QUADRO DE DISTRIBUIÇÃO EM CHAPA METALICA C/ PORTA 300X300X250 MM, COM PLACA DE MONTAGEM REF. 37.06.014/SP OBRAS</v>
      </c>
      <c r="D804" s="405"/>
      <c r="E804" s="405"/>
      <c r="F804" s="405"/>
      <c r="G804" s="406"/>
      <c r="H804" s="121" t="s">
        <v>145</v>
      </c>
    </row>
    <row r="805" spans="1:8" ht="12.75" customHeight="1">
      <c r="B805" s="407" t="s">
        <v>820</v>
      </c>
      <c r="C805" s="407"/>
      <c r="D805" s="102" t="s">
        <v>806</v>
      </c>
      <c r="E805" s="102" t="s">
        <v>807</v>
      </c>
      <c r="F805" s="102" t="s">
        <v>808</v>
      </c>
      <c r="G805" s="102" t="s">
        <v>809</v>
      </c>
      <c r="H805" s="102" t="s">
        <v>810</v>
      </c>
    </row>
    <row r="806" spans="1:8" ht="12.75" customHeight="1">
      <c r="B806" s="116" t="s">
        <v>960</v>
      </c>
      <c r="C806" s="117" t="s">
        <v>961</v>
      </c>
      <c r="D806" s="116" t="s">
        <v>819</v>
      </c>
      <c r="E806" s="116" t="s">
        <v>145</v>
      </c>
      <c r="F806" s="118">
        <v>1</v>
      </c>
      <c r="G806" s="119">
        <v>2750.54</v>
      </c>
      <c r="H806" s="119">
        <f>F806*G806</f>
        <v>2750.54</v>
      </c>
    </row>
    <row r="807" spans="1:8" ht="12.75" customHeight="1">
      <c r="B807" s="103"/>
      <c r="C807" s="103"/>
      <c r="D807" s="103"/>
      <c r="E807" s="103"/>
      <c r="F807" s="408" t="s">
        <v>831</v>
      </c>
      <c r="G807" s="408"/>
      <c r="H807" s="120">
        <f>H806</f>
        <v>2750.54</v>
      </c>
    </row>
    <row r="808" spans="1:8" ht="12.75" customHeight="1">
      <c r="B808" s="407" t="s">
        <v>811</v>
      </c>
      <c r="C808" s="407"/>
      <c r="D808" s="102" t="s">
        <v>806</v>
      </c>
      <c r="E808" s="102" t="s">
        <v>807</v>
      </c>
      <c r="F808" s="102" t="s">
        <v>808</v>
      </c>
      <c r="G808" s="102" t="s">
        <v>809</v>
      </c>
      <c r="H808" s="102" t="s">
        <v>810</v>
      </c>
    </row>
    <row r="809" spans="1:8" ht="12.75" customHeight="1">
      <c r="B809" s="116">
        <v>88247</v>
      </c>
      <c r="C809" s="117" t="s">
        <v>835</v>
      </c>
      <c r="D809" s="116" t="s">
        <v>125</v>
      </c>
      <c r="E809" s="116" t="s">
        <v>127</v>
      </c>
      <c r="F809" s="118">
        <v>2</v>
      </c>
      <c r="G809" s="119">
        <v>24.65</v>
      </c>
      <c r="H809" s="119">
        <f>F809*G809</f>
        <v>49.3</v>
      </c>
    </row>
    <row r="810" spans="1:8" ht="12.75" customHeight="1">
      <c r="B810" s="116">
        <v>88264</v>
      </c>
      <c r="C810" s="117" t="s">
        <v>836</v>
      </c>
      <c r="D810" s="116" t="s">
        <v>125</v>
      </c>
      <c r="E810" s="116" t="s">
        <v>127</v>
      </c>
      <c r="F810" s="118">
        <v>2</v>
      </c>
      <c r="G810" s="119">
        <v>31.49</v>
      </c>
      <c r="H810" s="119">
        <f>F810*G810</f>
        <v>62.98</v>
      </c>
    </row>
    <row r="811" spans="1:8" ht="12.75" customHeight="1">
      <c r="B811" s="116">
        <v>88266</v>
      </c>
      <c r="C811" s="117" t="s">
        <v>1453</v>
      </c>
      <c r="D811" s="116" t="s">
        <v>125</v>
      </c>
      <c r="E811" s="116" t="s">
        <v>127</v>
      </c>
      <c r="F811" s="118">
        <v>0.5</v>
      </c>
      <c r="G811" s="119">
        <v>38.049999999999997</v>
      </c>
      <c r="H811" s="119">
        <f>F811*G811</f>
        <v>19.024999999999999</v>
      </c>
    </row>
    <row r="812" spans="1:8" ht="12.75" customHeight="1">
      <c r="B812" s="103"/>
      <c r="C812" s="103"/>
      <c r="D812" s="103"/>
      <c r="E812" s="103"/>
      <c r="F812" s="408" t="s">
        <v>812</v>
      </c>
      <c r="G812" s="408"/>
      <c r="H812" s="120">
        <f>H809+H810+H811</f>
        <v>131.30500000000001</v>
      </c>
    </row>
    <row r="813" spans="1:8" ht="12.75" customHeight="1">
      <c r="B813" s="103"/>
      <c r="C813" s="103"/>
      <c r="D813" s="103"/>
      <c r="E813" s="103"/>
      <c r="F813" s="409" t="s">
        <v>585</v>
      </c>
      <c r="G813" s="409"/>
      <c r="H813" s="101">
        <f>H807+H812</f>
        <v>2881.8449999999998</v>
      </c>
    </row>
    <row r="814" spans="1:8" ht="12.75" customHeight="1">
      <c r="B814" s="103"/>
      <c r="C814" s="103"/>
      <c r="D814" s="103"/>
      <c r="E814" s="103"/>
      <c r="F814" s="418"/>
      <c r="G814" s="418"/>
      <c r="H814" s="418"/>
    </row>
    <row r="815" spans="1:8" ht="27" customHeight="1">
      <c r="A815" s="179" t="str">
        <f>ORÇAMENTO!A561</f>
        <v>6.1.2.9</v>
      </c>
      <c r="B815" s="179" t="str">
        <f>ORÇAMENTO!B561</f>
        <v>CCU 064</v>
      </c>
      <c r="C815" s="404" t="str">
        <f>ORÇAMENTO!C561</f>
        <v>CONDULETE METÁLICO DE 3´ REF. 40.06.160/SP OBRAS</v>
      </c>
      <c r="D815" s="405"/>
      <c r="E815" s="405"/>
      <c r="F815" s="405"/>
      <c r="G815" s="406"/>
      <c r="H815" s="121" t="s">
        <v>384</v>
      </c>
    </row>
    <row r="816" spans="1:8" ht="12.75" customHeight="1">
      <c r="B816" s="407" t="s">
        <v>820</v>
      </c>
      <c r="C816" s="407"/>
      <c r="D816" s="102" t="s">
        <v>806</v>
      </c>
      <c r="E816" s="102" t="s">
        <v>807</v>
      </c>
      <c r="F816" s="102" t="s">
        <v>808</v>
      </c>
      <c r="G816" s="102" t="s">
        <v>809</v>
      </c>
      <c r="H816" s="102" t="s">
        <v>810</v>
      </c>
    </row>
    <row r="817" spans="1:8" ht="25.5">
      <c r="B817" s="116" t="s">
        <v>962</v>
      </c>
      <c r="C817" s="117" t="s">
        <v>963</v>
      </c>
      <c r="D817" s="116" t="s">
        <v>819</v>
      </c>
      <c r="E817" s="116" t="s">
        <v>150</v>
      </c>
      <c r="F817" s="118">
        <v>1</v>
      </c>
      <c r="G817" s="119">
        <v>234.05</v>
      </c>
      <c r="H817" s="119">
        <f>F817*G817</f>
        <v>234.05</v>
      </c>
    </row>
    <row r="818" spans="1:8" ht="12.75" customHeight="1">
      <c r="B818" s="103"/>
      <c r="C818" s="103"/>
      <c r="D818" s="103"/>
      <c r="E818" s="103"/>
      <c r="F818" s="408" t="s">
        <v>831</v>
      </c>
      <c r="G818" s="408"/>
      <c r="H818" s="120">
        <f>H817</f>
        <v>234.05</v>
      </c>
    </row>
    <row r="819" spans="1:8">
      <c r="B819" s="407" t="s">
        <v>811</v>
      </c>
      <c r="C819" s="407"/>
      <c r="D819" s="102" t="s">
        <v>806</v>
      </c>
      <c r="E819" s="102" t="s">
        <v>807</v>
      </c>
      <c r="F819" s="102" t="s">
        <v>808</v>
      </c>
      <c r="G819" s="102" t="s">
        <v>809</v>
      </c>
      <c r="H819" s="102" t="s">
        <v>810</v>
      </c>
    </row>
    <row r="820" spans="1:8" ht="12.75" customHeight="1">
      <c r="B820" s="116">
        <v>88247</v>
      </c>
      <c r="C820" s="117" t="s">
        <v>835</v>
      </c>
      <c r="D820" s="116" t="s">
        <v>125</v>
      </c>
      <c r="E820" s="116" t="s">
        <v>127</v>
      </c>
      <c r="F820" s="118">
        <v>0.5</v>
      </c>
      <c r="G820" s="119">
        <v>24.65</v>
      </c>
      <c r="H820" s="119">
        <f>F820*G820</f>
        <v>12.324999999999999</v>
      </c>
    </row>
    <row r="821" spans="1:8">
      <c r="B821" s="116">
        <v>88264</v>
      </c>
      <c r="C821" s="117" t="s">
        <v>836</v>
      </c>
      <c r="D821" s="116" t="s">
        <v>125</v>
      </c>
      <c r="E821" s="116" t="s">
        <v>127</v>
      </c>
      <c r="F821" s="118">
        <v>0.5</v>
      </c>
      <c r="G821" s="119">
        <v>31.49</v>
      </c>
      <c r="H821" s="119">
        <f>F821*G821</f>
        <v>15.744999999999999</v>
      </c>
    </row>
    <row r="822" spans="1:8">
      <c r="B822" s="103"/>
      <c r="C822" s="103"/>
      <c r="D822" s="103"/>
      <c r="E822" s="103"/>
      <c r="F822" s="408" t="s">
        <v>812</v>
      </c>
      <c r="G822" s="408"/>
      <c r="H822" s="120">
        <f>H820+H821</f>
        <v>28.07</v>
      </c>
    </row>
    <row r="823" spans="1:8">
      <c r="B823" s="103"/>
      <c r="C823" s="103"/>
      <c r="D823" s="103"/>
      <c r="E823" s="103"/>
      <c r="F823" s="409" t="s">
        <v>585</v>
      </c>
      <c r="G823" s="409"/>
      <c r="H823" s="101">
        <f>H818+H822</f>
        <v>262.12</v>
      </c>
    </row>
    <row r="824" spans="1:8" ht="12.75" customHeight="1">
      <c r="B824" s="103"/>
      <c r="C824" s="103"/>
      <c r="D824" s="103"/>
      <c r="E824" s="103"/>
      <c r="F824" s="418"/>
      <c r="G824" s="418"/>
      <c r="H824" s="418"/>
    </row>
    <row r="825" spans="1:8" ht="27" customHeight="1">
      <c r="A825" s="179" t="str">
        <f>ORÇAMENTO!A562</f>
        <v>6.1.2.10</v>
      </c>
      <c r="B825" s="179" t="str">
        <f>ORÇAMENTO!B562</f>
        <v>CCU 065</v>
      </c>
      <c r="C825" s="404" t="str">
        <f>ORÇAMENTO!C562</f>
        <v>CONDULETE METÁLICO DE 2´ REF. 40.06.120/SP OBRAS</v>
      </c>
      <c r="D825" s="405"/>
      <c r="E825" s="405"/>
      <c r="F825" s="405"/>
      <c r="G825" s="406"/>
      <c r="H825" s="121" t="s">
        <v>384</v>
      </c>
    </row>
    <row r="826" spans="1:8" ht="12.75" customHeight="1">
      <c r="B826" s="407" t="s">
        <v>820</v>
      </c>
      <c r="C826" s="407"/>
      <c r="D826" s="102" t="s">
        <v>806</v>
      </c>
      <c r="E826" s="102" t="s">
        <v>807</v>
      </c>
      <c r="F826" s="102" t="s">
        <v>808</v>
      </c>
      <c r="G826" s="102" t="s">
        <v>809</v>
      </c>
      <c r="H826" s="102" t="s">
        <v>810</v>
      </c>
    </row>
    <row r="827" spans="1:8" ht="25.5">
      <c r="B827" s="116" t="s">
        <v>964</v>
      </c>
      <c r="C827" s="117" t="s">
        <v>965</v>
      </c>
      <c r="D827" s="116" t="s">
        <v>819</v>
      </c>
      <c r="E827" s="116" t="s">
        <v>150</v>
      </c>
      <c r="F827" s="118">
        <v>1</v>
      </c>
      <c r="G827" s="119">
        <v>79.94</v>
      </c>
      <c r="H827" s="119">
        <f>F827*G827</f>
        <v>79.94</v>
      </c>
    </row>
    <row r="828" spans="1:8" ht="12.75" customHeight="1">
      <c r="B828" s="103"/>
      <c r="C828" s="103"/>
      <c r="D828" s="103"/>
      <c r="E828" s="103"/>
      <c r="F828" s="408" t="s">
        <v>831</v>
      </c>
      <c r="G828" s="408"/>
      <c r="H828" s="120">
        <f>H827</f>
        <v>79.94</v>
      </c>
    </row>
    <row r="829" spans="1:8" ht="12.75" customHeight="1">
      <c r="B829" s="407" t="s">
        <v>811</v>
      </c>
      <c r="C829" s="407"/>
      <c r="D829" s="102" t="s">
        <v>806</v>
      </c>
      <c r="E829" s="102" t="s">
        <v>807</v>
      </c>
      <c r="F829" s="102" t="s">
        <v>808</v>
      </c>
      <c r="G829" s="102" t="s">
        <v>809</v>
      </c>
      <c r="H829" s="102" t="s">
        <v>810</v>
      </c>
    </row>
    <row r="830" spans="1:8" ht="12.75" customHeight="1">
      <c r="B830" s="116">
        <v>88247</v>
      </c>
      <c r="C830" s="117" t="s">
        <v>835</v>
      </c>
      <c r="D830" s="116" t="s">
        <v>125</v>
      </c>
      <c r="E830" s="116" t="s">
        <v>127</v>
      </c>
      <c r="F830" s="118">
        <v>0.5</v>
      </c>
      <c r="G830" s="119">
        <v>24.65</v>
      </c>
      <c r="H830" s="119">
        <f>F830*G830</f>
        <v>12.324999999999999</v>
      </c>
    </row>
    <row r="831" spans="1:8" ht="12.75" customHeight="1">
      <c r="B831" s="116">
        <v>88264</v>
      </c>
      <c r="C831" s="117" t="s">
        <v>836</v>
      </c>
      <c r="D831" s="116" t="s">
        <v>125</v>
      </c>
      <c r="E831" s="116" t="s">
        <v>127</v>
      </c>
      <c r="F831" s="118">
        <v>0.5</v>
      </c>
      <c r="G831" s="119">
        <v>31.49</v>
      </c>
      <c r="H831" s="119">
        <f>F831*G831</f>
        <v>15.744999999999999</v>
      </c>
    </row>
    <row r="832" spans="1:8" ht="12.75" customHeight="1">
      <c r="B832" s="103"/>
      <c r="C832" s="103"/>
      <c r="D832" s="103"/>
      <c r="E832" s="103"/>
      <c r="F832" s="408" t="s">
        <v>812</v>
      </c>
      <c r="G832" s="408"/>
      <c r="H832" s="120">
        <f>H830+H831</f>
        <v>28.07</v>
      </c>
    </row>
    <row r="833" spans="1:8" ht="12.75" customHeight="1">
      <c r="B833" s="103"/>
      <c r="C833" s="103"/>
      <c r="D833" s="103"/>
      <c r="E833" s="103"/>
      <c r="F833" s="409" t="s">
        <v>585</v>
      </c>
      <c r="G833" s="409"/>
      <c r="H833" s="101">
        <f>H828+H832</f>
        <v>108.00999999999999</v>
      </c>
    </row>
    <row r="834" spans="1:8" ht="12.75" customHeight="1">
      <c r="B834" s="103"/>
      <c r="C834" s="103"/>
      <c r="D834" s="103"/>
      <c r="E834" s="103"/>
      <c r="F834" s="418"/>
      <c r="G834" s="418"/>
      <c r="H834" s="418"/>
    </row>
    <row r="835" spans="1:8" ht="27" customHeight="1">
      <c r="A835" s="179" t="str">
        <f>ORÇAMENTO!A563</f>
        <v>6.1.2.11</v>
      </c>
      <c r="B835" s="179" t="str">
        <f>ORÇAMENTO!B563</f>
        <v>CCU 066</v>
      </c>
      <c r="C835" s="404" t="str">
        <f>ORÇAMENTO!C563</f>
        <v>CONDULETE METÁLICO DE 1 1/2´ REF. 40.06.100/SP OBRAS</v>
      </c>
      <c r="D835" s="405"/>
      <c r="E835" s="405"/>
      <c r="F835" s="405"/>
      <c r="G835" s="406"/>
      <c r="H835" s="121" t="s">
        <v>384</v>
      </c>
    </row>
    <row r="836" spans="1:8" ht="12.75" customHeight="1">
      <c r="B836" s="407" t="s">
        <v>820</v>
      </c>
      <c r="C836" s="407"/>
      <c r="D836" s="102" t="s">
        <v>806</v>
      </c>
      <c r="E836" s="102" t="s">
        <v>807</v>
      </c>
      <c r="F836" s="102" t="s">
        <v>808</v>
      </c>
      <c r="G836" s="102" t="s">
        <v>809</v>
      </c>
      <c r="H836" s="102" t="s">
        <v>810</v>
      </c>
    </row>
    <row r="837" spans="1:8" ht="25.5">
      <c r="B837" s="116" t="s">
        <v>966</v>
      </c>
      <c r="C837" s="117" t="s">
        <v>967</v>
      </c>
      <c r="D837" s="116" t="s">
        <v>819</v>
      </c>
      <c r="E837" s="116" t="s">
        <v>150</v>
      </c>
      <c r="F837" s="118">
        <v>1</v>
      </c>
      <c r="G837" s="119">
        <v>54.94</v>
      </c>
      <c r="H837" s="119">
        <f>F837*G837</f>
        <v>54.94</v>
      </c>
    </row>
    <row r="838" spans="1:8">
      <c r="B838" s="103"/>
      <c r="C838" s="103"/>
      <c r="D838" s="103"/>
      <c r="E838" s="103"/>
      <c r="F838" s="408" t="s">
        <v>831</v>
      </c>
      <c r="G838" s="408"/>
      <c r="H838" s="120">
        <f>H837</f>
        <v>54.94</v>
      </c>
    </row>
    <row r="839" spans="1:8" ht="12.75" customHeight="1">
      <c r="B839" s="407" t="s">
        <v>811</v>
      </c>
      <c r="C839" s="407"/>
      <c r="D839" s="102" t="s">
        <v>806</v>
      </c>
      <c r="E839" s="102" t="s">
        <v>807</v>
      </c>
      <c r="F839" s="102" t="s">
        <v>808</v>
      </c>
      <c r="G839" s="102" t="s">
        <v>809</v>
      </c>
      <c r="H839" s="102" t="s">
        <v>810</v>
      </c>
    </row>
    <row r="840" spans="1:8">
      <c r="B840" s="116">
        <v>88247</v>
      </c>
      <c r="C840" s="117" t="s">
        <v>835</v>
      </c>
      <c r="D840" s="116" t="s">
        <v>125</v>
      </c>
      <c r="E840" s="116" t="s">
        <v>127</v>
      </c>
      <c r="F840" s="118">
        <v>0.5</v>
      </c>
      <c r="G840" s="119">
        <v>24.65</v>
      </c>
      <c r="H840" s="119">
        <f>F840*G840</f>
        <v>12.324999999999999</v>
      </c>
    </row>
    <row r="841" spans="1:8" ht="12.75" customHeight="1">
      <c r="B841" s="116">
        <v>88264</v>
      </c>
      <c r="C841" s="117" t="s">
        <v>836</v>
      </c>
      <c r="D841" s="116" t="s">
        <v>125</v>
      </c>
      <c r="E841" s="116" t="s">
        <v>127</v>
      </c>
      <c r="F841" s="118">
        <v>0.5</v>
      </c>
      <c r="G841" s="119">
        <v>31.49</v>
      </c>
      <c r="H841" s="119">
        <f>F841*G841</f>
        <v>15.744999999999999</v>
      </c>
    </row>
    <row r="842" spans="1:8" ht="25.5" customHeight="1">
      <c r="B842" s="103"/>
      <c r="C842" s="103"/>
      <c r="D842" s="103"/>
      <c r="E842" s="103"/>
      <c r="F842" s="408" t="s">
        <v>812</v>
      </c>
      <c r="G842" s="408"/>
      <c r="H842" s="120">
        <f>H840+H841</f>
        <v>28.07</v>
      </c>
    </row>
    <row r="843" spans="1:8">
      <c r="B843" s="103"/>
      <c r="C843" s="103"/>
      <c r="D843" s="103"/>
      <c r="E843" s="103"/>
      <c r="F843" s="409" t="s">
        <v>585</v>
      </c>
      <c r="G843" s="409"/>
      <c r="H843" s="101">
        <f>H838+H842</f>
        <v>83.009999999999991</v>
      </c>
    </row>
    <row r="844" spans="1:8">
      <c r="B844" s="103"/>
      <c r="C844" s="103"/>
      <c r="D844" s="103"/>
      <c r="E844" s="103"/>
      <c r="F844" s="418"/>
      <c r="G844" s="418"/>
      <c r="H844" s="418"/>
    </row>
    <row r="845" spans="1:8" ht="27" customHeight="1">
      <c r="A845" s="179" t="str">
        <f>ORÇAMENTO!A564</f>
        <v>6.1.2.12</v>
      </c>
      <c r="B845" s="179" t="str">
        <f>ORÇAMENTO!B564</f>
        <v>CCU 067</v>
      </c>
      <c r="C845" s="404" t="str">
        <f>ORÇAMENTO!C564</f>
        <v>CONDULETE METÁLICO DE 1´ REF. 40.06.060/SP OBRAS</v>
      </c>
      <c r="D845" s="405"/>
      <c r="E845" s="405"/>
      <c r="F845" s="405"/>
      <c r="G845" s="406"/>
      <c r="H845" s="121" t="s">
        <v>384</v>
      </c>
    </row>
    <row r="846" spans="1:8" ht="12.75" customHeight="1">
      <c r="B846" s="407" t="s">
        <v>820</v>
      </c>
      <c r="C846" s="407"/>
      <c r="D846" s="102" t="s">
        <v>806</v>
      </c>
      <c r="E846" s="102" t="s">
        <v>807</v>
      </c>
      <c r="F846" s="102" t="s">
        <v>808</v>
      </c>
      <c r="G846" s="102" t="s">
        <v>809</v>
      </c>
      <c r="H846" s="102" t="s">
        <v>810</v>
      </c>
    </row>
    <row r="847" spans="1:8" ht="25.5">
      <c r="B847" s="116" t="s">
        <v>968</v>
      </c>
      <c r="C847" s="117" t="s">
        <v>969</v>
      </c>
      <c r="D847" s="116" t="s">
        <v>819</v>
      </c>
      <c r="E847" s="116" t="s">
        <v>150</v>
      </c>
      <c r="F847" s="118">
        <v>1</v>
      </c>
      <c r="G847" s="119">
        <v>21.79</v>
      </c>
      <c r="H847" s="119">
        <f>F847*G847</f>
        <v>21.79</v>
      </c>
    </row>
    <row r="848" spans="1:8" ht="12.75" customHeight="1">
      <c r="B848" s="103"/>
      <c r="C848" s="103"/>
      <c r="D848" s="103"/>
      <c r="E848" s="103"/>
      <c r="F848" s="408" t="s">
        <v>831</v>
      </c>
      <c r="G848" s="408"/>
      <c r="H848" s="120">
        <f>H847</f>
        <v>21.79</v>
      </c>
    </row>
    <row r="849" spans="1:8" ht="12.75" customHeight="1">
      <c r="B849" s="407" t="s">
        <v>811</v>
      </c>
      <c r="C849" s="407"/>
      <c r="D849" s="102" t="s">
        <v>806</v>
      </c>
      <c r="E849" s="102" t="s">
        <v>807</v>
      </c>
      <c r="F849" s="102" t="s">
        <v>808</v>
      </c>
      <c r="G849" s="102" t="s">
        <v>809</v>
      </c>
      <c r="H849" s="102" t="s">
        <v>810</v>
      </c>
    </row>
    <row r="850" spans="1:8" ht="12.75" customHeight="1">
      <c r="B850" s="116">
        <v>88247</v>
      </c>
      <c r="C850" s="117" t="s">
        <v>835</v>
      </c>
      <c r="D850" s="116" t="s">
        <v>125</v>
      </c>
      <c r="E850" s="116" t="s">
        <v>127</v>
      </c>
      <c r="F850" s="118">
        <v>0.5</v>
      </c>
      <c r="G850" s="119">
        <v>24.65</v>
      </c>
      <c r="H850" s="119">
        <f>F850*G850</f>
        <v>12.324999999999999</v>
      </c>
    </row>
    <row r="851" spans="1:8" ht="12.75" customHeight="1">
      <c r="B851" s="116">
        <v>88264</v>
      </c>
      <c r="C851" s="117" t="s">
        <v>836</v>
      </c>
      <c r="D851" s="116" t="s">
        <v>125</v>
      </c>
      <c r="E851" s="116" t="s">
        <v>127</v>
      </c>
      <c r="F851" s="118">
        <v>0.5</v>
      </c>
      <c r="G851" s="119">
        <v>31.49</v>
      </c>
      <c r="H851" s="119">
        <f>F851*G851</f>
        <v>15.744999999999999</v>
      </c>
    </row>
    <row r="852" spans="1:8" ht="12.75" customHeight="1">
      <c r="B852" s="103"/>
      <c r="C852" s="103"/>
      <c r="D852" s="103"/>
      <c r="E852" s="103"/>
      <c r="F852" s="408" t="s">
        <v>812</v>
      </c>
      <c r="G852" s="408"/>
      <c r="H852" s="120">
        <f>H850+H851</f>
        <v>28.07</v>
      </c>
    </row>
    <row r="853" spans="1:8" ht="12.75" customHeight="1">
      <c r="B853" s="103"/>
      <c r="C853" s="103"/>
      <c r="D853" s="103"/>
      <c r="E853" s="103"/>
      <c r="F853" s="409" t="s">
        <v>585</v>
      </c>
      <c r="G853" s="409"/>
      <c r="H853" s="101">
        <f>H848+H852</f>
        <v>49.86</v>
      </c>
    </row>
    <row r="854" spans="1:8" ht="12.75" customHeight="1">
      <c r="B854" s="103"/>
      <c r="C854" s="103"/>
      <c r="D854" s="103"/>
      <c r="E854" s="103"/>
      <c r="F854" s="418"/>
      <c r="G854" s="418"/>
      <c r="H854" s="418"/>
    </row>
    <row r="855" spans="1:8" ht="27" customHeight="1">
      <c r="A855" s="179" t="str">
        <f>ORÇAMENTO!A579</f>
        <v>6.1.3.14</v>
      </c>
      <c r="B855" s="179" t="str">
        <f>ORÇAMENTO!B579</f>
        <v>CCU 068</v>
      </c>
      <c r="C855" s="404" t="str">
        <f>ORÇAMENTO!C579</f>
        <v>DISPOSITIVO DIFERENCIAL RESIDUAL DE 100 A X 30 MA - 4 POLOS REF. 37.17.110/SP OBRAS</v>
      </c>
      <c r="D855" s="405"/>
      <c r="E855" s="405"/>
      <c r="F855" s="405"/>
      <c r="G855" s="406"/>
      <c r="H855" s="121" t="s">
        <v>150</v>
      </c>
    </row>
    <row r="856" spans="1:8" ht="12.75" customHeight="1">
      <c r="B856" s="407" t="s">
        <v>820</v>
      </c>
      <c r="C856" s="407"/>
      <c r="D856" s="102" t="s">
        <v>806</v>
      </c>
      <c r="E856" s="102" t="s">
        <v>807</v>
      </c>
      <c r="F856" s="102" t="s">
        <v>808</v>
      </c>
      <c r="G856" s="102" t="s">
        <v>809</v>
      </c>
      <c r="H856" s="102" t="s">
        <v>810</v>
      </c>
    </row>
    <row r="857" spans="1:8">
      <c r="B857" s="125" t="s">
        <v>1494</v>
      </c>
      <c r="C857" s="117" t="s">
        <v>1495</v>
      </c>
      <c r="D857" s="116" t="s">
        <v>125</v>
      </c>
      <c r="E857" s="116" t="s">
        <v>150</v>
      </c>
      <c r="F857" s="118">
        <v>1</v>
      </c>
      <c r="G857" s="119">
        <v>462.62</v>
      </c>
      <c r="H857" s="119">
        <f>F857*G857</f>
        <v>462.62</v>
      </c>
    </row>
    <row r="858" spans="1:8" ht="12.75" customHeight="1">
      <c r="B858" s="103"/>
      <c r="C858" s="103"/>
      <c r="D858" s="103"/>
      <c r="E858" s="103"/>
      <c r="F858" s="408" t="s">
        <v>831</v>
      </c>
      <c r="G858" s="408"/>
      <c r="H858" s="120">
        <f>H857</f>
        <v>462.62</v>
      </c>
    </row>
    <row r="859" spans="1:8" ht="12.75" customHeight="1">
      <c r="B859" s="407" t="s">
        <v>811</v>
      </c>
      <c r="C859" s="407"/>
      <c r="D859" s="102" t="s">
        <v>806</v>
      </c>
      <c r="E859" s="102" t="s">
        <v>807</v>
      </c>
      <c r="F859" s="102" t="s">
        <v>808</v>
      </c>
      <c r="G859" s="102" t="s">
        <v>809</v>
      </c>
      <c r="H859" s="102" t="s">
        <v>810</v>
      </c>
    </row>
    <row r="860" spans="1:8" ht="12.75" customHeight="1">
      <c r="B860" s="116">
        <v>88247</v>
      </c>
      <c r="C860" s="117" t="s">
        <v>835</v>
      </c>
      <c r="D860" s="116" t="s">
        <v>125</v>
      </c>
      <c r="E860" s="116" t="s">
        <v>127</v>
      </c>
      <c r="F860" s="118">
        <v>0.25</v>
      </c>
      <c r="G860" s="119">
        <v>24.65</v>
      </c>
      <c r="H860" s="119">
        <f>F860*G860</f>
        <v>6.1624999999999996</v>
      </c>
    </row>
    <row r="861" spans="1:8" ht="25.5" customHeight="1">
      <c r="B861" s="116">
        <v>88264</v>
      </c>
      <c r="C861" s="117" t="s">
        <v>836</v>
      </c>
      <c r="D861" s="116" t="s">
        <v>125</v>
      </c>
      <c r="E861" s="116" t="s">
        <v>127</v>
      </c>
      <c r="F861" s="118">
        <v>0.25</v>
      </c>
      <c r="G861" s="119">
        <v>31.49</v>
      </c>
      <c r="H861" s="119">
        <f>F861*G861</f>
        <v>7.8724999999999996</v>
      </c>
    </row>
    <row r="862" spans="1:8" ht="12.75" customHeight="1">
      <c r="B862" s="103"/>
      <c r="C862" s="103"/>
      <c r="D862" s="103"/>
      <c r="E862" s="103"/>
      <c r="F862" s="408" t="s">
        <v>812</v>
      </c>
      <c r="G862" s="408"/>
      <c r="H862" s="120">
        <f>H860+H861</f>
        <v>14.035</v>
      </c>
    </row>
    <row r="863" spans="1:8">
      <c r="B863" s="103"/>
      <c r="C863" s="103"/>
      <c r="D863" s="103"/>
      <c r="E863" s="103"/>
      <c r="F863" s="409" t="s">
        <v>585</v>
      </c>
      <c r="G863" s="409"/>
      <c r="H863" s="101">
        <f>H858+H862</f>
        <v>476.65500000000003</v>
      </c>
    </row>
    <row r="864" spans="1:8" ht="12.75" customHeight="1">
      <c r="B864" s="103"/>
      <c r="C864" s="103"/>
      <c r="D864" s="103"/>
      <c r="E864" s="103"/>
      <c r="F864" s="418"/>
      <c r="G864" s="418"/>
      <c r="H864" s="418"/>
    </row>
    <row r="865" spans="1:8" ht="27" customHeight="1">
      <c r="A865" s="179" t="str">
        <f>ORÇAMENTO!A580</f>
        <v>6.1.3.15</v>
      </c>
      <c r="B865" s="179" t="str">
        <f>ORÇAMENTO!B580</f>
        <v>CCU 069</v>
      </c>
      <c r="C865" s="404" t="str">
        <f>ORÇAMENTO!C580</f>
        <v>BARRAMENTO DE COBRE NU REF. 37.10.010/SP OBRAS</v>
      </c>
      <c r="D865" s="405"/>
      <c r="E865" s="405"/>
      <c r="F865" s="405"/>
      <c r="G865" s="406"/>
      <c r="H865" s="121" t="s">
        <v>217</v>
      </c>
    </row>
    <row r="866" spans="1:8" ht="12.75" customHeight="1">
      <c r="B866" s="407" t="s">
        <v>820</v>
      </c>
      <c r="C866" s="407"/>
      <c r="D866" s="102" t="s">
        <v>806</v>
      </c>
      <c r="E866" s="102" t="s">
        <v>807</v>
      </c>
      <c r="F866" s="102" t="s">
        <v>808</v>
      </c>
      <c r="G866" s="102" t="s">
        <v>809</v>
      </c>
      <c r="H866" s="102" t="s">
        <v>810</v>
      </c>
    </row>
    <row r="867" spans="1:8" ht="12.75" customHeight="1">
      <c r="B867" s="116" t="s">
        <v>972</v>
      </c>
      <c r="C867" s="117" t="s">
        <v>973</v>
      </c>
      <c r="D867" s="116" t="s">
        <v>819</v>
      </c>
      <c r="E867" s="116" t="s">
        <v>217</v>
      </c>
      <c r="F867" s="118">
        <v>1</v>
      </c>
      <c r="G867" s="119">
        <v>118.31</v>
      </c>
      <c r="H867" s="119">
        <f>F867*G867</f>
        <v>118.31</v>
      </c>
    </row>
    <row r="868" spans="1:8" ht="12.75" customHeight="1">
      <c r="B868" s="103"/>
      <c r="C868" s="103"/>
      <c r="D868" s="103"/>
      <c r="E868" s="103"/>
      <c r="F868" s="408" t="s">
        <v>831</v>
      </c>
      <c r="G868" s="408"/>
      <c r="H868" s="120">
        <f>H867</f>
        <v>118.31</v>
      </c>
    </row>
    <row r="869" spans="1:8" ht="12.75" customHeight="1">
      <c r="B869" s="407" t="s">
        <v>811</v>
      </c>
      <c r="C869" s="407"/>
      <c r="D869" s="102" t="s">
        <v>806</v>
      </c>
      <c r="E869" s="102" t="s">
        <v>807</v>
      </c>
      <c r="F869" s="102" t="s">
        <v>808</v>
      </c>
      <c r="G869" s="102" t="s">
        <v>809</v>
      </c>
      <c r="H869" s="102" t="s">
        <v>810</v>
      </c>
    </row>
    <row r="870" spans="1:8" ht="12.75" customHeight="1">
      <c r="B870" s="116">
        <v>88264</v>
      </c>
      <c r="C870" s="117" t="s">
        <v>836</v>
      </c>
      <c r="D870" s="116" t="s">
        <v>125</v>
      </c>
      <c r="E870" s="116" t="s">
        <v>127</v>
      </c>
      <c r="F870" s="118">
        <v>0.3</v>
      </c>
      <c r="G870" s="119">
        <v>31.49</v>
      </c>
      <c r="H870" s="119">
        <f>F870*G870</f>
        <v>9.4469999999999992</v>
      </c>
    </row>
    <row r="871" spans="1:8" ht="12.75" customHeight="1">
      <c r="B871" s="103"/>
      <c r="C871" s="103"/>
      <c r="D871" s="103"/>
      <c r="E871" s="103"/>
      <c r="F871" s="408" t="s">
        <v>812</v>
      </c>
      <c r="G871" s="408"/>
      <c r="H871" s="120">
        <f>H870</f>
        <v>9.4469999999999992</v>
      </c>
    </row>
    <row r="872" spans="1:8">
      <c r="B872" s="103"/>
      <c r="C872" s="103"/>
      <c r="D872" s="103"/>
      <c r="E872" s="103"/>
      <c r="F872" s="409" t="s">
        <v>585</v>
      </c>
      <c r="G872" s="409"/>
      <c r="H872" s="101">
        <f>H868+H871</f>
        <v>127.75700000000001</v>
      </c>
    </row>
    <row r="873" spans="1:8" ht="12.75" customHeight="1">
      <c r="B873" s="103"/>
      <c r="C873" s="103"/>
      <c r="D873" s="103"/>
      <c r="E873" s="103"/>
      <c r="F873" s="418"/>
      <c r="G873" s="418"/>
      <c r="H873" s="418"/>
    </row>
    <row r="874" spans="1:8" ht="27" customHeight="1">
      <c r="A874" s="179" t="str">
        <f>ORÇAMENTO!A582</f>
        <v>6.1.3.17</v>
      </c>
      <c r="B874" s="179" t="str">
        <f>ORÇAMENTO!B582</f>
        <v>CCU 070</v>
      </c>
      <c r="C874" s="404" t="str">
        <f>ORÇAMENTO!C582</f>
        <v>CHAVE COMUTADORA/SELETORA COM 1 POLO E 3 POSIÇÕES PARA 63 A REF. 40.12.020/SP OBRAS</v>
      </c>
      <c r="D874" s="405"/>
      <c r="E874" s="405"/>
      <c r="F874" s="405"/>
      <c r="G874" s="406"/>
      <c r="H874" s="121" t="s">
        <v>150</v>
      </c>
    </row>
    <row r="875" spans="1:8" ht="12.75" customHeight="1">
      <c r="B875" s="407" t="s">
        <v>820</v>
      </c>
      <c r="C875" s="407"/>
      <c r="D875" s="102" t="s">
        <v>806</v>
      </c>
      <c r="E875" s="102" t="s">
        <v>807</v>
      </c>
      <c r="F875" s="102" t="s">
        <v>808</v>
      </c>
      <c r="G875" s="102" t="s">
        <v>809</v>
      </c>
      <c r="H875" s="102" t="s">
        <v>810</v>
      </c>
    </row>
    <row r="876" spans="1:8" ht="12.75" customHeight="1">
      <c r="B876" s="116" t="s">
        <v>974</v>
      </c>
      <c r="C876" s="117" t="s">
        <v>975</v>
      </c>
      <c r="D876" s="116" t="s">
        <v>819</v>
      </c>
      <c r="E876" s="116" t="s">
        <v>150</v>
      </c>
      <c r="F876" s="118">
        <v>1</v>
      </c>
      <c r="G876" s="119">
        <v>611.96</v>
      </c>
      <c r="H876" s="119">
        <f>F876*G876</f>
        <v>611.96</v>
      </c>
    </row>
    <row r="877" spans="1:8" ht="12.75" customHeight="1">
      <c r="B877" s="103"/>
      <c r="C877" s="103"/>
      <c r="D877" s="103"/>
      <c r="E877" s="103"/>
      <c r="F877" s="408" t="s">
        <v>831</v>
      </c>
      <c r="G877" s="408"/>
      <c r="H877" s="120">
        <f>H876</f>
        <v>611.96</v>
      </c>
    </row>
    <row r="878" spans="1:8" ht="12.75" customHeight="1">
      <c r="B878" s="407" t="s">
        <v>811</v>
      </c>
      <c r="C878" s="407"/>
      <c r="D878" s="102" t="s">
        <v>806</v>
      </c>
      <c r="E878" s="102" t="s">
        <v>807</v>
      </c>
      <c r="F878" s="102" t="s">
        <v>808</v>
      </c>
      <c r="G878" s="102" t="s">
        <v>809</v>
      </c>
      <c r="H878" s="102" t="s">
        <v>810</v>
      </c>
    </row>
    <row r="879" spans="1:8" ht="25.5" customHeight="1">
      <c r="B879" s="116">
        <v>88247</v>
      </c>
      <c r="C879" s="117" t="s">
        <v>835</v>
      </c>
      <c r="D879" s="116" t="s">
        <v>125</v>
      </c>
      <c r="E879" s="116" t="s">
        <v>127</v>
      </c>
      <c r="F879" s="118">
        <v>0.4</v>
      </c>
      <c r="G879" s="119">
        <v>24.65</v>
      </c>
      <c r="H879" s="119">
        <f>F879*G879</f>
        <v>9.86</v>
      </c>
    </row>
    <row r="880" spans="1:8" ht="12.75" customHeight="1">
      <c r="B880" s="116">
        <v>88264</v>
      </c>
      <c r="C880" s="117" t="s">
        <v>836</v>
      </c>
      <c r="D880" s="116" t="s">
        <v>125</v>
      </c>
      <c r="E880" s="116" t="s">
        <v>127</v>
      </c>
      <c r="F880" s="118">
        <v>0.4</v>
      </c>
      <c r="G880" s="119">
        <v>31.49</v>
      </c>
      <c r="H880" s="119">
        <f>F880*G880</f>
        <v>12.596</v>
      </c>
    </row>
    <row r="881" spans="1:8">
      <c r="B881" s="103"/>
      <c r="C881" s="103"/>
      <c r="D881" s="103"/>
      <c r="E881" s="103"/>
      <c r="F881" s="408" t="s">
        <v>812</v>
      </c>
      <c r="G881" s="408"/>
      <c r="H881" s="120">
        <f>H879+H880</f>
        <v>22.456</v>
      </c>
    </row>
    <row r="882" spans="1:8" ht="12.75" customHeight="1">
      <c r="B882" s="103"/>
      <c r="C882" s="103"/>
      <c r="D882" s="103"/>
      <c r="E882" s="103"/>
      <c r="F882" s="409" t="s">
        <v>585</v>
      </c>
      <c r="G882" s="409"/>
      <c r="H882" s="101">
        <f>H877+H881</f>
        <v>634.41600000000005</v>
      </c>
    </row>
    <row r="883" spans="1:8" ht="12.75" customHeight="1">
      <c r="B883" s="103"/>
      <c r="C883" s="103"/>
      <c r="D883" s="103"/>
      <c r="E883" s="103"/>
      <c r="F883" s="418"/>
      <c r="G883" s="418"/>
      <c r="H883" s="418"/>
    </row>
    <row r="884" spans="1:8" ht="27" customHeight="1">
      <c r="A884" s="179" t="str">
        <f>ORÇAMENTO!A596</f>
        <v>6.1.4.10</v>
      </c>
      <c r="B884" s="179" t="str">
        <f>ORÇAMENTO!B596</f>
        <v>CCU 071</v>
      </c>
      <c r="C884" s="404" t="str">
        <f>ORÇAMENTO!C596</f>
        <v>TOMADA STECK SOBREPOR 63A 4P 3F+T REF. 40.04.080/SP OBRAS</v>
      </c>
      <c r="D884" s="405"/>
      <c r="E884" s="405"/>
      <c r="F884" s="405"/>
      <c r="G884" s="406"/>
      <c r="H884" s="121" t="s">
        <v>384</v>
      </c>
    </row>
    <row r="885" spans="1:8" ht="25.5" customHeight="1">
      <c r="B885" s="407" t="s">
        <v>820</v>
      </c>
      <c r="C885" s="407"/>
      <c r="D885" s="102" t="s">
        <v>806</v>
      </c>
      <c r="E885" s="102" t="s">
        <v>807</v>
      </c>
      <c r="F885" s="102" t="s">
        <v>808</v>
      </c>
      <c r="G885" s="102" t="s">
        <v>809</v>
      </c>
      <c r="H885" s="102" t="s">
        <v>810</v>
      </c>
    </row>
    <row r="886" spans="1:8" ht="12.75" customHeight="1">
      <c r="B886" s="116" t="s">
        <v>976</v>
      </c>
      <c r="C886" s="117" t="s">
        <v>977</v>
      </c>
      <c r="D886" s="116" t="s">
        <v>819</v>
      </c>
      <c r="E886" s="116" t="s">
        <v>384</v>
      </c>
      <c r="F886" s="118">
        <v>1</v>
      </c>
      <c r="G886" s="119">
        <v>25.17</v>
      </c>
      <c r="H886" s="119">
        <f>F886*G886</f>
        <v>25.17</v>
      </c>
    </row>
    <row r="887" spans="1:8" ht="12.75" customHeight="1">
      <c r="B887" s="103"/>
      <c r="C887" s="103"/>
      <c r="D887" s="103"/>
      <c r="E887" s="103"/>
      <c r="F887" s="408" t="s">
        <v>831</v>
      </c>
      <c r="G887" s="408"/>
      <c r="H887" s="120">
        <f>H886</f>
        <v>25.17</v>
      </c>
    </row>
    <row r="888" spans="1:8" ht="12.75" customHeight="1">
      <c r="B888" s="407" t="s">
        <v>811</v>
      </c>
      <c r="C888" s="407"/>
      <c r="D888" s="102" t="s">
        <v>806</v>
      </c>
      <c r="E888" s="102" t="s">
        <v>807</v>
      </c>
      <c r="F888" s="102" t="s">
        <v>808</v>
      </c>
      <c r="G888" s="102" t="s">
        <v>809</v>
      </c>
      <c r="H888" s="102" t="s">
        <v>810</v>
      </c>
    </row>
    <row r="889" spans="1:8" ht="12.75" customHeight="1">
      <c r="B889" s="116">
        <v>88247</v>
      </c>
      <c r="C889" s="117" t="s">
        <v>835</v>
      </c>
      <c r="D889" s="116" t="s">
        <v>125</v>
      </c>
      <c r="E889" s="116" t="s">
        <v>127</v>
      </c>
      <c r="F889" s="118">
        <v>0.3</v>
      </c>
      <c r="G889" s="119">
        <v>24.65</v>
      </c>
      <c r="H889" s="119">
        <f>F889*G889</f>
        <v>7.3949999999999996</v>
      </c>
    </row>
    <row r="890" spans="1:8" ht="12.75" customHeight="1">
      <c r="B890" s="116">
        <v>88264</v>
      </c>
      <c r="C890" s="117" t="s">
        <v>836</v>
      </c>
      <c r="D890" s="116" t="s">
        <v>125</v>
      </c>
      <c r="E890" s="116" t="s">
        <v>127</v>
      </c>
      <c r="F890" s="118">
        <v>0.3</v>
      </c>
      <c r="G890" s="119">
        <v>31.49</v>
      </c>
      <c r="H890" s="119">
        <f>F890*G890</f>
        <v>9.4469999999999992</v>
      </c>
    </row>
    <row r="891" spans="1:8" ht="12.75" customHeight="1">
      <c r="B891" s="103"/>
      <c r="C891" s="103"/>
      <c r="D891" s="103"/>
      <c r="E891" s="103"/>
      <c r="F891" s="408" t="s">
        <v>812</v>
      </c>
      <c r="G891" s="408"/>
      <c r="H891" s="120">
        <f>H889+H890</f>
        <v>16.841999999999999</v>
      </c>
    </row>
    <row r="892" spans="1:8" ht="12.75" customHeight="1">
      <c r="B892" s="103"/>
      <c r="C892" s="103"/>
      <c r="D892" s="103"/>
      <c r="E892" s="103"/>
      <c r="F892" s="409" t="s">
        <v>585</v>
      </c>
      <c r="G892" s="409"/>
      <c r="H892" s="101">
        <f>H887+H891</f>
        <v>42.012</v>
      </c>
    </row>
    <row r="893" spans="1:8" ht="12.75" customHeight="1">
      <c r="B893" s="103"/>
      <c r="C893" s="103"/>
      <c r="D893" s="103"/>
      <c r="E893" s="103"/>
      <c r="F893" s="418"/>
      <c r="G893" s="418"/>
      <c r="H893" s="418"/>
    </row>
    <row r="894" spans="1:8" ht="27" customHeight="1">
      <c r="A894" s="179" t="str">
        <f>ORÇAMENTO!A613</f>
        <v>6.1.5.9</v>
      </c>
      <c r="B894" s="179" t="str">
        <f>ORÇAMENTO!B613</f>
        <v>CCU 072</v>
      </c>
      <c r="C894" s="404" t="str">
        <f>ORÇAMENTO!C613</f>
        <v>TERMINAL DE PRESSÃO/COMPRESSÃO PARA CABO DE 120 MM² REF. 39.10.246/SP OBRAS</v>
      </c>
      <c r="D894" s="405"/>
      <c r="E894" s="405"/>
      <c r="F894" s="405"/>
      <c r="G894" s="406"/>
      <c r="H894" s="121" t="s">
        <v>150</v>
      </c>
    </row>
    <row r="895" spans="1:8">
      <c r="B895" s="407" t="s">
        <v>820</v>
      </c>
      <c r="C895" s="407"/>
      <c r="D895" s="102" t="s">
        <v>806</v>
      </c>
      <c r="E895" s="102" t="s">
        <v>807</v>
      </c>
      <c r="F895" s="102" t="s">
        <v>808</v>
      </c>
      <c r="G895" s="102" t="s">
        <v>809</v>
      </c>
      <c r="H895" s="102" t="s">
        <v>810</v>
      </c>
    </row>
    <row r="896" spans="1:8" ht="12.75" customHeight="1">
      <c r="B896" s="116" t="s">
        <v>982</v>
      </c>
      <c r="C896" s="117" t="s">
        <v>983</v>
      </c>
      <c r="D896" s="116" t="s">
        <v>819</v>
      </c>
      <c r="E896" s="116" t="s">
        <v>150</v>
      </c>
      <c r="F896" s="118">
        <v>1</v>
      </c>
      <c r="G896" s="119">
        <v>32.17</v>
      </c>
      <c r="H896" s="119">
        <f>F896*G896</f>
        <v>32.17</v>
      </c>
    </row>
    <row r="897" spans="1:8" ht="12.75" customHeight="1">
      <c r="B897" s="103"/>
      <c r="C897" s="103"/>
      <c r="D897" s="103"/>
      <c r="E897" s="103"/>
      <c r="F897" s="408" t="s">
        <v>831</v>
      </c>
      <c r="G897" s="408"/>
      <c r="H897" s="120">
        <f>H896</f>
        <v>32.17</v>
      </c>
    </row>
    <row r="898" spans="1:8" ht="12.75" customHeight="1">
      <c r="B898" s="407" t="s">
        <v>811</v>
      </c>
      <c r="C898" s="407"/>
      <c r="D898" s="102" t="s">
        <v>806</v>
      </c>
      <c r="E898" s="102" t="s">
        <v>807</v>
      </c>
      <c r="F898" s="102" t="s">
        <v>808</v>
      </c>
      <c r="G898" s="102" t="s">
        <v>809</v>
      </c>
      <c r="H898" s="102" t="s">
        <v>810</v>
      </c>
    </row>
    <row r="899" spans="1:8" ht="12.75" customHeight="1">
      <c r="B899" s="116">
        <v>88247</v>
      </c>
      <c r="C899" s="117" t="s">
        <v>835</v>
      </c>
      <c r="D899" s="116" t="s">
        <v>125</v>
      </c>
      <c r="E899" s="116" t="s">
        <v>127</v>
      </c>
      <c r="F899" s="118">
        <v>0.2</v>
      </c>
      <c r="G899" s="119">
        <v>24.65</v>
      </c>
      <c r="H899" s="119">
        <f>F899*G899</f>
        <v>4.93</v>
      </c>
    </row>
    <row r="900" spans="1:8" ht="12.75" customHeight="1">
      <c r="B900" s="116">
        <v>88264</v>
      </c>
      <c r="C900" s="117" t="s">
        <v>836</v>
      </c>
      <c r="D900" s="116" t="s">
        <v>125</v>
      </c>
      <c r="E900" s="116" t="s">
        <v>127</v>
      </c>
      <c r="F900" s="118">
        <v>0.2</v>
      </c>
      <c r="G900" s="119">
        <v>31.49</v>
      </c>
      <c r="H900" s="119">
        <f>F900*G900</f>
        <v>6.298</v>
      </c>
    </row>
    <row r="901" spans="1:8" ht="12.75" customHeight="1">
      <c r="B901" s="103"/>
      <c r="C901" s="103"/>
      <c r="D901" s="103"/>
      <c r="E901" s="103"/>
      <c r="F901" s="408" t="s">
        <v>812</v>
      </c>
      <c r="G901" s="408"/>
      <c r="H901" s="120">
        <f>H899+H900</f>
        <v>11.228</v>
      </c>
    </row>
    <row r="902" spans="1:8" ht="12.75" customHeight="1">
      <c r="B902" s="103"/>
      <c r="C902" s="103"/>
      <c r="D902" s="103"/>
      <c r="E902" s="103"/>
      <c r="F902" s="409" t="s">
        <v>585</v>
      </c>
      <c r="G902" s="409"/>
      <c r="H902" s="101">
        <f>H897+H901</f>
        <v>43.398000000000003</v>
      </c>
    </row>
    <row r="903" spans="1:8" ht="12.75" customHeight="1">
      <c r="B903" s="103"/>
      <c r="C903" s="103"/>
      <c r="D903" s="103"/>
      <c r="E903" s="103"/>
      <c r="F903" s="418"/>
      <c r="G903" s="418"/>
      <c r="H903" s="418"/>
    </row>
    <row r="904" spans="1:8" ht="27" customHeight="1">
      <c r="A904" s="179" t="str">
        <f>ORÇAMENTO!A614</f>
        <v>6.1.5.10</v>
      </c>
      <c r="B904" s="179" t="str">
        <f>ORÇAMENTO!B614</f>
        <v>CCU 073</v>
      </c>
      <c r="C904" s="404" t="str">
        <f>ORÇAMENTO!C614</f>
        <v>TERMINAL DE PRESSÃO/COMPRESSÃO PARA CABO DE 70 MM² REF. 39.10.200/ SP OBRAS</v>
      </c>
      <c r="D904" s="405"/>
      <c r="E904" s="405"/>
      <c r="F904" s="405"/>
      <c r="G904" s="406"/>
      <c r="H904" s="121" t="s">
        <v>150</v>
      </c>
    </row>
    <row r="905" spans="1:8" ht="12.75" customHeight="1">
      <c r="B905" s="407" t="s">
        <v>820</v>
      </c>
      <c r="C905" s="407"/>
      <c r="D905" s="102" t="s">
        <v>806</v>
      </c>
      <c r="E905" s="102" t="s">
        <v>807</v>
      </c>
      <c r="F905" s="102" t="s">
        <v>808</v>
      </c>
      <c r="G905" s="102" t="s">
        <v>809</v>
      </c>
      <c r="H905" s="102" t="s">
        <v>810</v>
      </c>
    </row>
    <row r="906" spans="1:8" ht="12.75" customHeight="1">
      <c r="B906" s="116" t="s">
        <v>984</v>
      </c>
      <c r="C906" s="117" t="s">
        <v>985</v>
      </c>
      <c r="D906" s="116" t="s">
        <v>819</v>
      </c>
      <c r="E906" s="116" t="s">
        <v>150</v>
      </c>
      <c r="F906" s="118">
        <v>1</v>
      </c>
      <c r="G906" s="119">
        <v>15.97</v>
      </c>
      <c r="H906" s="119">
        <f>F906*G906</f>
        <v>15.97</v>
      </c>
    </row>
    <row r="907" spans="1:8" ht="12.75" customHeight="1">
      <c r="B907" s="103"/>
      <c r="C907" s="103"/>
      <c r="D907" s="103"/>
      <c r="E907" s="103"/>
      <c r="F907" s="408" t="s">
        <v>831</v>
      </c>
      <c r="G907" s="408"/>
      <c r="H907" s="120">
        <f>H906</f>
        <v>15.97</v>
      </c>
    </row>
    <row r="908" spans="1:8" ht="12.75" customHeight="1">
      <c r="B908" s="407" t="s">
        <v>811</v>
      </c>
      <c r="C908" s="407"/>
      <c r="D908" s="102" t="s">
        <v>806</v>
      </c>
      <c r="E908" s="102" t="s">
        <v>807</v>
      </c>
      <c r="F908" s="102" t="s">
        <v>808</v>
      </c>
      <c r="G908" s="102" t="s">
        <v>809</v>
      </c>
      <c r="H908" s="102" t="s">
        <v>810</v>
      </c>
    </row>
    <row r="909" spans="1:8" ht="12.75" customHeight="1">
      <c r="B909" s="116">
        <v>88247</v>
      </c>
      <c r="C909" s="117" t="s">
        <v>835</v>
      </c>
      <c r="D909" s="116" t="s">
        <v>125</v>
      </c>
      <c r="E909" s="116" t="s">
        <v>127</v>
      </c>
      <c r="F909" s="118">
        <v>0.15</v>
      </c>
      <c r="G909" s="119">
        <v>24.65</v>
      </c>
      <c r="H909" s="119">
        <f>F909*G909</f>
        <v>3.6974999999999998</v>
      </c>
    </row>
    <row r="910" spans="1:8" ht="12.75" customHeight="1">
      <c r="B910" s="116">
        <v>88264</v>
      </c>
      <c r="C910" s="117" t="s">
        <v>836</v>
      </c>
      <c r="D910" s="116" t="s">
        <v>125</v>
      </c>
      <c r="E910" s="116" t="s">
        <v>127</v>
      </c>
      <c r="F910" s="118">
        <v>0.15</v>
      </c>
      <c r="G910" s="119">
        <v>31.49</v>
      </c>
      <c r="H910" s="119">
        <f>F910*G910</f>
        <v>4.7234999999999996</v>
      </c>
    </row>
    <row r="911" spans="1:8" ht="25.5" customHeight="1">
      <c r="B911" s="103"/>
      <c r="C911" s="103"/>
      <c r="D911" s="103"/>
      <c r="E911" s="103"/>
      <c r="F911" s="408" t="s">
        <v>812</v>
      </c>
      <c r="G911" s="408"/>
      <c r="H911" s="120">
        <f>H909+H910</f>
        <v>8.4209999999999994</v>
      </c>
    </row>
    <row r="912" spans="1:8" ht="12.75" customHeight="1">
      <c r="B912" s="103"/>
      <c r="C912" s="103"/>
      <c r="D912" s="103"/>
      <c r="E912" s="103"/>
      <c r="F912" s="409" t="s">
        <v>585</v>
      </c>
      <c r="G912" s="409"/>
      <c r="H912" s="101">
        <f>H907+H911</f>
        <v>24.390999999999998</v>
      </c>
    </row>
    <row r="913" spans="1:8">
      <c r="B913" s="103"/>
      <c r="C913" s="103"/>
      <c r="D913" s="103"/>
      <c r="E913" s="103"/>
      <c r="F913" s="418"/>
      <c r="G913" s="418"/>
      <c r="H913" s="418"/>
    </row>
    <row r="914" spans="1:8" ht="27" customHeight="1">
      <c r="A914" s="179" t="str">
        <f>ORÇAMENTO!A615</f>
        <v>6.1.5.11</v>
      </c>
      <c r="B914" s="179" t="str">
        <f>ORÇAMENTO!B615</f>
        <v>CCU 074</v>
      </c>
      <c r="C914" s="404" t="str">
        <f>ORÇAMENTO!C615</f>
        <v>TERMINAL DE PRESSÃO/COMPRESSÃO PARA CABO DE 25 MM² REF. 39.10.120/SP OBRAS</v>
      </c>
      <c r="D914" s="405"/>
      <c r="E914" s="405"/>
      <c r="F914" s="405"/>
      <c r="G914" s="406"/>
      <c r="H914" s="121" t="s">
        <v>150</v>
      </c>
    </row>
    <row r="915" spans="1:8" ht="12.75" customHeight="1">
      <c r="B915" s="407" t="s">
        <v>820</v>
      </c>
      <c r="C915" s="407"/>
      <c r="D915" s="102" t="s">
        <v>806</v>
      </c>
      <c r="E915" s="102" t="s">
        <v>807</v>
      </c>
      <c r="F915" s="102" t="s">
        <v>808</v>
      </c>
      <c r="G915" s="102" t="s">
        <v>809</v>
      </c>
      <c r="H915" s="102" t="s">
        <v>810</v>
      </c>
    </row>
    <row r="916" spans="1:8" ht="12.75" customHeight="1">
      <c r="B916" s="116" t="s">
        <v>986</v>
      </c>
      <c r="C916" s="117" t="s">
        <v>987</v>
      </c>
      <c r="D916" s="116" t="s">
        <v>819</v>
      </c>
      <c r="E916" s="116" t="s">
        <v>150</v>
      </c>
      <c r="F916" s="118">
        <v>1</v>
      </c>
      <c r="G916" s="119">
        <v>9.64</v>
      </c>
      <c r="H916" s="119">
        <f>F916*G916</f>
        <v>9.64</v>
      </c>
    </row>
    <row r="917" spans="1:8" ht="12.75" customHeight="1">
      <c r="B917" s="103"/>
      <c r="C917" s="103"/>
      <c r="D917" s="103"/>
      <c r="E917" s="103"/>
      <c r="F917" s="408" t="s">
        <v>831</v>
      </c>
      <c r="G917" s="408"/>
      <c r="H917" s="120">
        <f>H916</f>
        <v>9.64</v>
      </c>
    </row>
    <row r="918" spans="1:8" ht="12.75" customHeight="1">
      <c r="B918" s="407" t="s">
        <v>811</v>
      </c>
      <c r="C918" s="407"/>
      <c r="D918" s="102" t="s">
        <v>806</v>
      </c>
      <c r="E918" s="102" t="s">
        <v>807</v>
      </c>
      <c r="F918" s="102" t="s">
        <v>808</v>
      </c>
      <c r="G918" s="102" t="s">
        <v>809</v>
      </c>
      <c r="H918" s="102" t="s">
        <v>810</v>
      </c>
    </row>
    <row r="919" spans="1:8" ht="12.75" customHeight="1">
      <c r="B919" s="116">
        <v>88247</v>
      </c>
      <c r="C919" s="117" t="s">
        <v>835</v>
      </c>
      <c r="D919" s="116" t="s">
        <v>125</v>
      </c>
      <c r="E919" s="116" t="s">
        <v>127</v>
      </c>
      <c r="F919" s="118">
        <v>0.15</v>
      </c>
      <c r="G919" s="119">
        <v>24.65</v>
      </c>
      <c r="H919" s="119">
        <f>F919*G919</f>
        <v>3.6974999999999998</v>
      </c>
    </row>
    <row r="920" spans="1:8" ht="12.75" customHeight="1">
      <c r="B920" s="116">
        <v>88264</v>
      </c>
      <c r="C920" s="117" t="s">
        <v>836</v>
      </c>
      <c r="D920" s="116" t="s">
        <v>125</v>
      </c>
      <c r="E920" s="116" t="s">
        <v>127</v>
      </c>
      <c r="F920" s="118">
        <v>0.15</v>
      </c>
      <c r="G920" s="119">
        <v>31.49</v>
      </c>
      <c r="H920" s="119">
        <f>F920*G920</f>
        <v>4.7234999999999996</v>
      </c>
    </row>
    <row r="921" spans="1:8" ht="12.75" customHeight="1">
      <c r="B921" s="103"/>
      <c r="C921" s="103"/>
      <c r="D921" s="103"/>
      <c r="E921" s="103"/>
      <c r="F921" s="408" t="s">
        <v>812</v>
      </c>
      <c r="G921" s="408"/>
      <c r="H921" s="120">
        <f>H919+H920</f>
        <v>8.4209999999999994</v>
      </c>
    </row>
    <row r="922" spans="1:8">
      <c r="B922" s="103"/>
      <c r="C922" s="103"/>
      <c r="D922" s="103"/>
      <c r="E922" s="103"/>
      <c r="F922" s="409" t="s">
        <v>585</v>
      </c>
      <c r="G922" s="409"/>
      <c r="H922" s="101">
        <f>H917+H921</f>
        <v>18.061</v>
      </c>
    </row>
    <row r="923" spans="1:8" ht="12.75" customHeight="1">
      <c r="B923" s="103"/>
      <c r="C923" s="103"/>
      <c r="D923" s="103"/>
      <c r="E923" s="103"/>
      <c r="F923" s="418"/>
      <c r="G923" s="418"/>
      <c r="H923" s="418"/>
    </row>
    <row r="924" spans="1:8" ht="27" customHeight="1">
      <c r="A924" s="179" t="str">
        <f>ORÇAMENTO!A616</f>
        <v>6.1.5.12</v>
      </c>
      <c r="B924" s="179" t="str">
        <f>ORÇAMENTO!B616</f>
        <v>CCU 075</v>
      </c>
      <c r="C924" s="404" t="str">
        <f>ORÇAMENTO!C616</f>
        <v>TERMINAL DE PRESSÃO/COMPRESSÃO PARA CABO DE 16 MM² REF. 39.10.080/SP OBRAS</v>
      </c>
      <c r="D924" s="405"/>
      <c r="E924" s="405"/>
      <c r="F924" s="405"/>
      <c r="G924" s="406"/>
      <c r="H924" s="121" t="s">
        <v>150</v>
      </c>
    </row>
    <row r="925" spans="1:8" ht="12.75" customHeight="1">
      <c r="B925" s="407" t="s">
        <v>820</v>
      </c>
      <c r="C925" s="407"/>
      <c r="D925" s="102" t="s">
        <v>806</v>
      </c>
      <c r="E925" s="102" t="s">
        <v>807</v>
      </c>
      <c r="F925" s="102" t="s">
        <v>808</v>
      </c>
      <c r="G925" s="102" t="s">
        <v>809</v>
      </c>
      <c r="H925" s="102" t="s">
        <v>810</v>
      </c>
    </row>
    <row r="926" spans="1:8" ht="12.75" customHeight="1">
      <c r="B926" s="116" t="s">
        <v>988</v>
      </c>
      <c r="C926" s="117" t="s">
        <v>989</v>
      </c>
      <c r="D926" s="116" t="s">
        <v>819</v>
      </c>
      <c r="E926" s="116" t="s">
        <v>150</v>
      </c>
      <c r="F926" s="118">
        <v>1</v>
      </c>
      <c r="G926" s="119">
        <v>10.02</v>
      </c>
      <c r="H926" s="119">
        <f>F926*G926</f>
        <v>10.02</v>
      </c>
    </row>
    <row r="927" spans="1:8" ht="12.75" customHeight="1">
      <c r="B927" s="103"/>
      <c r="C927" s="103"/>
      <c r="D927" s="103"/>
      <c r="E927" s="103"/>
      <c r="F927" s="408" t="s">
        <v>831</v>
      </c>
      <c r="G927" s="408"/>
      <c r="H927" s="120">
        <f>H926</f>
        <v>10.02</v>
      </c>
    </row>
    <row r="928" spans="1:8" ht="25.5" customHeight="1">
      <c r="B928" s="407" t="s">
        <v>811</v>
      </c>
      <c r="C928" s="407"/>
      <c r="D928" s="102" t="s">
        <v>806</v>
      </c>
      <c r="E928" s="102" t="s">
        <v>807</v>
      </c>
      <c r="F928" s="102" t="s">
        <v>808</v>
      </c>
      <c r="G928" s="102" t="s">
        <v>809</v>
      </c>
      <c r="H928" s="102" t="s">
        <v>810</v>
      </c>
    </row>
    <row r="929" spans="1:8" ht="12.75" customHeight="1">
      <c r="B929" s="116">
        <v>88247</v>
      </c>
      <c r="C929" s="117" t="s">
        <v>835</v>
      </c>
      <c r="D929" s="116" t="s">
        <v>125</v>
      </c>
      <c r="E929" s="116" t="s">
        <v>127</v>
      </c>
      <c r="F929" s="118">
        <v>0.15</v>
      </c>
      <c r="G929" s="119">
        <v>24.65</v>
      </c>
      <c r="H929" s="119">
        <f>F929*G929</f>
        <v>3.6974999999999998</v>
      </c>
    </row>
    <row r="930" spans="1:8" ht="12.75" customHeight="1">
      <c r="B930" s="116">
        <v>88264</v>
      </c>
      <c r="C930" s="117" t="s">
        <v>836</v>
      </c>
      <c r="D930" s="116" t="s">
        <v>125</v>
      </c>
      <c r="E930" s="116" t="s">
        <v>127</v>
      </c>
      <c r="F930" s="118">
        <v>0.15</v>
      </c>
      <c r="G930" s="119">
        <v>31.49</v>
      </c>
      <c r="H930" s="119">
        <f>F930*G930</f>
        <v>4.7234999999999996</v>
      </c>
    </row>
    <row r="931" spans="1:8" ht="12.75" customHeight="1">
      <c r="B931" s="103"/>
      <c r="C931" s="103"/>
      <c r="D931" s="103"/>
      <c r="E931" s="103"/>
      <c r="F931" s="408" t="s">
        <v>812</v>
      </c>
      <c r="G931" s="408"/>
      <c r="H931" s="120">
        <f>H929+H930</f>
        <v>8.4209999999999994</v>
      </c>
    </row>
    <row r="932" spans="1:8" ht="12.75" customHeight="1">
      <c r="B932" s="103"/>
      <c r="C932" s="103"/>
      <c r="D932" s="103"/>
      <c r="E932" s="103"/>
      <c r="F932" s="409" t="s">
        <v>585</v>
      </c>
      <c r="G932" s="409"/>
      <c r="H932" s="101">
        <f>H927+H931</f>
        <v>18.440999999999999</v>
      </c>
    </row>
    <row r="933" spans="1:8" ht="12.75" customHeight="1">
      <c r="B933" s="103"/>
      <c r="C933" s="103"/>
      <c r="D933" s="103"/>
      <c r="E933" s="103"/>
      <c r="F933" s="418"/>
      <c r="G933" s="418"/>
      <c r="H933" s="418"/>
    </row>
    <row r="934" spans="1:8" ht="27" customHeight="1">
      <c r="A934" s="179" t="str">
        <f>ORÇAMENTO!A621</f>
        <v>6.2.1</v>
      </c>
      <c r="B934" s="179" t="str">
        <f>ORÇAMENTO!B621</f>
        <v>CCU 076</v>
      </c>
      <c r="C934" s="404" t="str">
        <f>ORÇAMENTO!C621</f>
        <v>BARRA CONDUTORA CHATA EM ALUMÍNIO DE 7/8´ X 1/8´, INCLUSIVE ACESSÓRIOS DE FIXAÇÃO REF. 42.05.440/SP OBRAS</v>
      </c>
      <c r="D934" s="405"/>
      <c r="E934" s="405"/>
      <c r="F934" s="405"/>
      <c r="G934" s="406"/>
      <c r="H934" s="121" t="s">
        <v>180</v>
      </c>
    </row>
    <row r="935" spans="1:8" ht="12.75" customHeight="1">
      <c r="B935" s="407" t="s">
        <v>820</v>
      </c>
      <c r="C935" s="407"/>
      <c r="D935" s="102" t="s">
        <v>806</v>
      </c>
      <c r="E935" s="102" t="s">
        <v>807</v>
      </c>
      <c r="F935" s="102" t="s">
        <v>808</v>
      </c>
      <c r="G935" s="102" t="s">
        <v>809</v>
      </c>
      <c r="H935" s="102" t="s">
        <v>810</v>
      </c>
    </row>
    <row r="936" spans="1:8" ht="12.75" customHeight="1">
      <c r="B936" s="116" t="s">
        <v>1004</v>
      </c>
      <c r="C936" s="117" t="s">
        <v>1005</v>
      </c>
      <c r="D936" s="116" t="s">
        <v>819</v>
      </c>
      <c r="E936" s="116" t="s">
        <v>180</v>
      </c>
      <c r="F936" s="118">
        <v>1.0375000000000001</v>
      </c>
      <c r="G936" s="119">
        <v>7.93</v>
      </c>
      <c r="H936" s="119">
        <f>F936*G936</f>
        <v>8.2273750000000003</v>
      </c>
    </row>
    <row r="937" spans="1:8" ht="12.75" customHeight="1">
      <c r="B937" s="103"/>
      <c r="C937" s="103"/>
      <c r="D937" s="103"/>
      <c r="E937" s="103"/>
      <c r="F937" s="408" t="s">
        <v>831</v>
      </c>
      <c r="G937" s="408"/>
      <c r="H937" s="120">
        <f>H936</f>
        <v>8.2273750000000003</v>
      </c>
    </row>
    <row r="938" spans="1:8">
      <c r="B938" s="407" t="s">
        <v>811</v>
      </c>
      <c r="C938" s="407"/>
      <c r="D938" s="102" t="s">
        <v>806</v>
      </c>
      <c r="E938" s="102" t="s">
        <v>807</v>
      </c>
      <c r="F938" s="102" t="s">
        <v>808</v>
      </c>
      <c r="G938" s="102" t="s">
        <v>809</v>
      </c>
      <c r="H938" s="102" t="s">
        <v>810</v>
      </c>
    </row>
    <row r="939" spans="1:8" ht="12.75" customHeight="1">
      <c r="B939" s="116">
        <v>88247</v>
      </c>
      <c r="C939" s="117" t="s">
        <v>835</v>
      </c>
      <c r="D939" s="116" t="s">
        <v>125</v>
      </c>
      <c r="E939" s="116" t="s">
        <v>127</v>
      </c>
      <c r="F939" s="118">
        <v>0.5</v>
      </c>
      <c r="G939" s="119">
        <v>24.65</v>
      </c>
      <c r="H939" s="119">
        <f>F939*G939</f>
        <v>12.324999999999999</v>
      </c>
    </row>
    <row r="940" spans="1:8">
      <c r="B940" s="116">
        <v>88264</v>
      </c>
      <c r="C940" s="117" t="s">
        <v>836</v>
      </c>
      <c r="D940" s="116" t="s">
        <v>125</v>
      </c>
      <c r="E940" s="116" t="s">
        <v>127</v>
      </c>
      <c r="F940" s="118">
        <v>0.5</v>
      </c>
      <c r="G940" s="119">
        <v>31.49</v>
      </c>
      <c r="H940" s="119">
        <f>F940*G940</f>
        <v>15.744999999999999</v>
      </c>
    </row>
    <row r="941" spans="1:8" ht="12.75" customHeight="1">
      <c r="B941" s="103"/>
      <c r="C941" s="103"/>
      <c r="D941" s="103"/>
      <c r="E941" s="103"/>
      <c r="F941" s="408" t="s">
        <v>812</v>
      </c>
      <c r="G941" s="408"/>
      <c r="H941" s="120">
        <f>H939+H940</f>
        <v>28.07</v>
      </c>
    </row>
    <row r="942" spans="1:8">
      <c r="B942" s="103"/>
      <c r="C942" s="103"/>
      <c r="D942" s="103"/>
      <c r="E942" s="103"/>
      <c r="F942" s="409" t="s">
        <v>585</v>
      </c>
      <c r="G942" s="409"/>
      <c r="H942" s="101">
        <f>H937+H941</f>
        <v>36.297375000000002</v>
      </c>
    </row>
    <row r="943" spans="1:8">
      <c r="B943" s="103"/>
      <c r="C943" s="103"/>
      <c r="D943" s="103"/>
      <c r="E943" s="103"/>
      <c r="F943" s="418"/>
      <c r="G943" s="418"/>
      <c r="H943" s="418"/>
    </row>
    <row r="944" spans="1:8" ht="27" customHeight="1">
      <c r="A944" s="179" t="str">
        <f>ORÇAMENTO!A622</f>
        <v>6.2.2</v>
      </c>
      <c r="B944" s="179" t="str">
        <f>ORÇAMENTO!B622</f>
        <v>CCU 077</v>
      </c>
      <c r="C944" s="404" t="str">
        <f>ORÇAMENTO!C622</f>
        <v>CAPTOR TIPO TERMINAL AÉREO, H= 300 MM EM ALUMÍNIO REF. 42.01.086/SP OBRAS</v>
      </c>
      <c r="D944" s="405"/>
      <c r="E944" s="405"/>
      <c r="F944" s="405"/>
      <c r="G944" s="406"/>
      <c r="H944" s="121" t="str">
        <f>ORÇAMENTO!E622</f>
        <v>UN</v>
      </c>
    </row>
    <row r="945" spans="1:8" ht="12.75" customHeight="1">
      <c r="B945" s="407" t="s">
        <v>820</v>
      </c>
      <c r="C945" s="407"/>
      <c r="D945" s="102" t="s">
        <v>806</v>
      </c>
      <c r="E945" s="102" t="s">
        <v>807</v>
      </c>
      <c r="F945" s="102" t="s">
        <v>808</v>
      </c>
      <c r="G945" s="102" t="s">
        <v>809</v>
      </c>
      <c r="H945" s="102" t="s">
        <v>810</v>
      </c>
    </row>
    <row r="946" spans="1:8" ht="12.75" customHeight="1">
      <c r="B946" s="116" t="s">
        <v>3436</v>
      </c>
      <c r="C946" s="117" t="s">
        <v>3435</v>
      </c>
      <c r="D946" s="116" t="s">
        <v>819</v>
      </c>
      <c r="E946" s="116" t="s">
        <v>150</v>
      </c>
      <c r="F946" s="118">
        <v>1</v>
      </c>
      <c r="G946" s="119">
        <v>4.05</v>
      </c>
      <c r="H946" s="119">
        <f>F946*G946</f>
        <v>4.05</v>
      </c>
    </row>
    <row r="947" spans="1:8" ht="12.75" customHeight="1">
      <c r="B947" s="103"/>
      <c r="C947" s="103"/>
      <c r="D947" s="103"/>
      <c r="E947" s="103"/>
      <c r="F947" s="408" t="s">
        <v>831</v>
      </c>
      <c r="G947" s="408"/>
      <c r="H947" s="120">
        <f>H946</f>
        <v>4.05</v>
      </c>
    </row>
    <row r="948" spans="1:8" ht="12.75" customHeight="1">
      <c r="B948" s="407" t="s">
        <v>811</v>
      </c>
      <c r="C948" s="407"/>
      <c r="D948" s="102" t="s">
        <v>806</v>
      </c>
      <c r="E948" s="102" t="s">
        <v>807</v>
      </c>
      <c r="F948" s="102" t="s">
        <v>808</v>
      </c>
      <c r="G948" s="102" t="s">
        <v>809</v>
      </c>
      <c r="H948" s="102" t="s">
        <v>810</v>
      </c>
    </row>
    <row r="949" spans="1:8" ht="12.75" customHeight="1">
      <c r="B949" s="116">
        <v>88247</v>
      </c>
      <c r="C949" s="117" t="s">
        <v>835</v>
      </c>
      <c r="D949" s="116" t="s">
        <v>125</v>
      </c>
      <c r="E949" s="116" t="s">
        <v>127</v>
      </c>
      <c r="F949" s="118">
        <v>0.25</v>
      </c>
      <c r="G949" s="119">
        <v>24.65</v>
      </c>
      <c r="H949" s="119">
        <f>F949*G949</f>
        <v>6.1624999999999996</v>
      </c>
    </row>
    <row r="950" spans="1:8" ht="12.75" customHeight="1">
      <c r="B950" s="116">
        <v>88264</v>
      </c>
      <c r="C950" s="117" t="s">
        <v>836</v>
      </c>
      <c r="D950" s="116" t="s">
        <v>125</v>
      </c>
      <c r="E950" s="116" t="s">
        <v>127</v>
      </c>
      <c r="F950" s="118">
        <v>0.25</v>
      </c>
      <c r="G950" s="119">
        <v>31.49</v>
      </c>
      <c r="H950" s="119">
        <f>F950*G950</f>
        <v>7.8724999999999996</v>
      </c>
    </row>
    <row r="951" spans="1:8" ht="12.75" customHeight="1">
      <c r="B951" s="103"/>
      <c r="C951" s="103"/>
      <c r="D951" s="103"/>
      <c r="E951" s="103"/>
      <c r="F951" s="408" t="s">
        <v>812</v>
      </c>
      <c r="G951" s="408"/>
      <c r="H951" s="120">
        <f>H949+H950</f>
        <v>14.035</v>
      </c>
    </row>
    <row r="952" spans="1:8" ht="12.75" customHeight="1">
      <c r="B952" s="103"/>
      <c r="C952" s="103"/>
      <c r="D952" s="103"/>
      <c r="E952" s="103"/>
      <c r="F952" s="409" t="s">
        <v>585</v>
      </c>
      <c r="G952" s="409"/>
      <c r="H952" s="101">
        <f>H947+H951</f>
        <v>18.085000000000001</v>
      </c>
    </row>
    <row r="953" spans="1:8" ht="12.75" customHeight="1">
      <c r="B953" s="103"/>
      <c r="C953" s="103"/>
      <c r="D953" s="103"/>
      <c r="E953" s="103"/>
      <c r="F953" s="418"/>
      <c r="G953" s="418"/>
      <c r="H953" s="418"/>
    </row>
    <row r="954" spans="1:8" ht="27" customHeight="1">
      <c r="A954" s="179" t="str">
        <f>ORÇAMENTO!A623</f>
        <v>6.2.3</v>
      </c>
      <c r="B954" s="179" t="str">
        <f>ORÇAMENTO!B623</f>
        <v>CCU 078</v>
      </c>
      <c r="C954" s="404" t="str">
        <f>ORÇAMENTO!C623</f>
        <v>TERMINAL DE PRESSÃO/COMPRESSÃO PARA CABO DE 50 MM² REF. 39.10.160/SP OBRAS</v>
      </c>
      <c r="D954" s="405"/>
      <c r="E954" s="405"/>
      <c r="F954" s="405"/>
      <c r="G954" s="406"/>
      <c r="H954" s="121" t="s">
        <v>150</v>
      </c>
    </row>
    <row r="955" spans="1:8" ht="12.75" customHeight="1">
      <c r="B955" s="407" t="s">
        <v>820</v>
      </c>
      <c r="C955" s="407"/>
      <c r="D955" s="102" t="s">
        <v>806</v>
      </c>
      <c r="E955" s="102" t="s">
        <v>807</v>
      </c>
      <c r="F955" s="102" t="s">
        <v>808</v>
      </c>
      <c r="G955" s="102" t="s">
        <v>809</v>
      </c>
      <c r="H955" s="102" t="s">
        <v>810</v>
      </c>
    </row>
    <row r="956" spans="1:8" ht="12.75" customHeight="1">
      <c r="B956" s="116" t="s">
        <v>1006</v>
      </c>
      <c r="C956" s="117" t="s">
        <v>1007</v>
      </c>
      <c r="D956" s="116" t="s">
        <v>819</v>
      </c>
      <c r="E956" s="116" t="s">
        <v>150</v>
      </c>
      <c r="F956" s="118">
        <v>1</v>
      </c>
      <c r="G956" s="119">
        <v>15.82</v>
      </c>
      <c r="H956" s="119">
        <f>F956*G956</f>
        <v>15.82</v>
      </c>
    </row>
    <row r="957" spans="1:8">
      <c r="B957" s="103"/>
      <c r="C957" s="103"/>
      <c r="D957" s="103"/>
      <c r="E957" s="103"/>
      <c r="F957" s="408" t="s">
        <v>831</v>
      </c>
      <c r="G957" s="408"/>
      <c r="H957" s="120">
        <f>H956</f>
        <v>15.82</v>
      </c>
    </row>
    <row r="958" spans="1:8" ht="12.75" customHeight="1">
      <c r="B958" s="407" t="s">
        <v>811</v>
      </c>
      <c r="C958" s="407"/>
      <c r="D958" s="102" t="s">
        <v>806</v>
      </c>
      <c r="E958" s="102" t="s">
        <v>807</v>
      </c>
      <c r="F958" s="102" t="s">
        <v>808</v>
      </c>
      <c r="G958" s="102" t="s">
        <v>809</v>
      </c>
      <c r="H958" s="102" t="s">
        <v>810</v>
      </c>
    </row>
    <row r="959" spans="1:8">
      <c r="B959" s="116">
        <v>88247</v>
      </c>
      <c r="C959" s="117" t="s">
        <v>835</v>
      </c>
      <c r="D959" s="116" t="s">
        <v>125</v>
      </c>
      <c r="E959" s="116" t="s">
        <v>127</v>
      </c>
      <c r="F959" s="118">
        <v>0.15</v>
      </c>
      <c r="G959" s="119">
        <v>24.65</v>
      </c>
      <c r="H959" s="119">
        <f>F959*G959</f>
        <v>3.6974999999999998</v>
      </c>
    </row>
    <row r="960" spans="1:8" ht="12.75" customHeight="1">
      <c r="B960" s="116">
        <v>88264</v>
      </c>
      <c r="C960" s="117" t="s">
        <v>836</v>
      </c>
      <c r="D960" s="116" t="s">
        <v>125</v>
      </c>
      <c r="E960" s="116" t="s">
        <v>127</v>
      </c>
      <c r="F960" s="118">
        <v>0.15</v>
      </c>
      <c r="G960" s="119">
        <v>31.49</v>
      </c>
      <c r="H960" s="119">
        <f>F960*G960</f>
        <v>4.7234999999999996</v>
      </c>
    </row>
    <row r="961" spans="1:8">
      <c r="B961" s="103"/>
      <c r="C961" s="103"/>
      <c r="D961" s="103"/>
      <c r="E961" s="103"/>
      <c r="F961" s="408" t="s">
        <v>812</v>
      </c>
      <c r="G961" s="408"/>
      <c r="H961" s="120">
        <f>H959+H960</f>
        <v>8.4209999999999994</v>
      </c>
    </row>
    <row r="962" spans="1:8">
      <c r="B962" s="103"/>
      <c r="C962" s="103"/>
      <c r="D962" s="103"/>
      <c r="E962" s="103"/>
      <c r="F962" s="409" t="s">
        <v>585</v>
      </c>
      <c r="G962" s="409"/>
      <c r="H962" s="101">
        <f>H957+H961</f>
        <v>24.241</v>
      </c>
    </row>
    <row r="963" spans="1:8" ht="12.75" customHeight="1">
      <c r="B963" s="103"/>
      <c r="C963" s="103"/>
      <c r="D963" s="103"/>
      <c r="E963" s="103"/>
      <c r="F963" s="418"/>
      <c r="G963" s="418"/>
      <c r="H963" s="418"/>
    </row>
    <row r="964" spans="1:8" ht="27" customHeight="1">
      <c r="A964" s="179" t="str">
        <f>ORÇAMENTO!A624</f>
        <v>6.2.4</v>
      </c>
      <c r="B964" s="179" t="str">
        <f>ORÇAMENTO!B624</f>
        <v>CCU 079</v>
      </c>
      <c r="C964" s="404" t="str">
        <f>ORÇAMENTO!C624</f>
        <v>TERMINAL DE PRESSÃO/COMPRESSÃO PARA CABO DE 35 MM² REF. 39.10.130/SP OBRAS</v>
      </c>
      <c r="D964" s="405"/>
      <c r="E964" s="405"/>
      <c r="F964" s="405"/>
      <c r="G964" s="406"/>
      <c r="H964" s="121" t="s">
        <v>150</v>
      </c>
    </row>
    <row r="965" spans="1:8" ht="12.75" customHeight="1">
      <c r="B965" s="407" t="s">
        <v>820</v>
      </c>
      <c r="C965" s="407"/>
      <c r="D965" s="102" t="s">
        <v>806</v>
      </c>
      <c r="E965" s="102" t="s">
        <v>807</v>
      </c>
      <c r="F965" s="102" t="s">
        <v>808</v>
      </c>
      <c r="G965" s="102" t="s">
        <v>809</v>
      </c>
      <c r="H965" s="102" t="s">
        <v>810</v>
      </c>
    </row>
    <row r="966" spans="1:8" ht="12.75" customHeight="1">
      <c r="B966" s="116" t="s">
        <v>1008</v>
      </c>
      <c r="C966" s="117" t="s">
        <v>1009</v>
      </c>
      <c r="D966" s="116" t="s">
        <v>819</v>
      </c>
      <c r="E966" s="116" t="s">
        <v>150</v>
      </c>
      <c r="F966" s="118">
        <v>1</v>
      </c>
      <c r="G966" s="119">
        <v>10.3</v>
      </c>
      <c r="H966" s="119">
        <f>F966*G966</f>
        <v>10.3</v>
      </c>
    </row>
    <row r="967" spans="1:8" ht="12.75" customHeight="1">
      <c r="B967" s="103"/>
      <c r="C967" s="103"/>
      <c r="D967" s="103"/>
      <c r="E967" s="103"/>
      <c r="F967" s="408" t="s">
        <v>831</v>
      </c>
      <c r="G967" s="408"/>
      <c r="H967" s="120">
        <f>H966</f>
        <v>10.3</v>
      </c>
    </row>
    <row r="968" spans="1:8" ht="12.75" customHeight="1">
      <c r="B968" s="407" t="s">
        <v>811</v>
      </c>
      <c r="C968" s="407"/>
      <c r="D968" s="102" t="s">
        <v>806</v>
      </c>
      <c r="E968" s="102" t="s">
        <v>807</v>
      </c>
      <c r="F968" s="102" t="s">
        <v>808</v>
      </c>
      <c r="G968" s="102" t="s">
        <v>809</v>
      </c>
      <c r="H968" s="102" t="s">
        <v>810</v>
      </c>
    </row>
    <row r="969" spans="1:8" ht="12.75" customHeight="1">
      <c r="B969" s="116">
        <v>88247</v>
      </c>
      <c r="C969" s="117" t="s">
        <v>835</v>
      </c>
      <c r="D969" s="116" t="s">
        <v>125</v>
      </c>
      <c r="E969" s="116" t="s">
        <v>127</v>
      </c>
      <c r="F969" s="118">
        <v>0.15</v>
      </c>
      <c r="G969" s="119">
        <v>24.65</v>
      </c>
      <c r="H969" s="119">
        <f>F969*G969</f>
        <v>3.6974999999999998</v>
      </c>
    </row>
    <row r="970" spans="1:8" ht="12.75" customHeight="1">
      <c r="B970" s="116">
        <v>88264</v>
      </c>
      <c r="C970" s="117" t="s">
        <v>836</v>
      </c>
      <c r="D970" s="116" t="s">
        <v>125</v>
      </c>
      <c r="E970" s="116" t="s">
        <v>127</v>
      </c>
      <c r="F970" s="118">
        <v>0.15</v>
      </c>
      <c r="G970" s="119">
        <v>31.49</v>
      </c>
      <c r="H970" s="119">
        <f>F970*G970</f>
        <v>4.7234999999999996</v>
      </c>
    </row>
    <row r="971" spans="1:8" ht="12.75" customHeight="1">
      <c r="B971" s="103"/>
      <c r="C971" s="103"/>
      <c r="D971" s="103"/>
      <c r="E971" s="103"/>
      <c r="F971" s="408" t="s">
        <v>812</v>
      </c>
      <c r="G971" s="408"/>
      <c r="H971" s="120">
        <f>H969+H970</f>
        <v>8.4209999999999994</v>
      </c>
    </row>
    <row r="972" spans="1:8" ht="12.75" customHeight="1">
      <c r="B972" s="103"/>
      <c r="C972" s="103"/>
      <c r="D972" s="103"/>
      <c r="E972" s="103"/>
      <c r="F972" s="409" t="s">
        <v>585</v>
      </c>
      <c r="G972" s="409"/>
      <c r="H972" s="101">
        <f>H967+H971</f>
        <v>18.721</v>
      </c>
    </row>
    <row r="973" spans="1:8" ht="12.75" customHeight="1">
      <c r="B973" s="103"/>
      <c r="C973" s="103"/>
      <c r="D973" s="103"/>
      <c r="E973" s="103"/>
      <c r="F973" s="418"/>
      <c r="G973" s="418"/>
      <c r="H973" s="418"/>
    </row>
    <row r="974" spans="1:8" ht="27" customHeight="1">
      <c r="A974" s="179" t="str">
        <f>ORÇAMENTO!A628</f>
        <v>6.2.8</v>
      </c>
      <c r="B974" s="179" t="str">
        <f>ORÇAMENTO!B628</f>
        <v>CCU 082</v>
      </c>
      <c r="C974" s="404" t="str">
        <f>ORÇAMENTO!C628</f>
        <v>SOLDA EXOTÉRMICA CONEXÃO CABO-CABO HORIZONTAL EM T, BITOLA DO CABO DE 16-16MM² A 50-35MM², 70-35MM² E 95-35MM² REF. 42.20.150/SP OBRAS</v>
      </c>
      <c r="D974" s="405"/>
      <c r="E974" s="405"/>
      <c r="F974" s="405"/>
      <c r="G974" s="406"/>
      <c r="H974" s="121" t="s">
        <v>150</v>
      </c>
    </row>
    <row r="975" spans="1:8" ht="25.5" customHeight="1">
      <c r="B975" s="407" t="s">
        <v>820</v>
      </c>
      <c r="C975" s="407"/>
      <c r="D975" s="102" t="s">
        <v>806</v>
      </c>
      <c r="E975" s="102" t="s">
        <v>807</v>
      </c>
      <c r="F975" s="102" t="s">
        <v>808</v>
      </c>
      <c r="G975" s="102" t="s">
        <v>809</v>
      </c>
      <c r="H975" s="102" t="s">
        <v>810</v>
      </c>
    </row>
    <row r="976" spans="1:8">
      <c r="B976" s="116" t="s">
        <v>1010</v>
      </c>
      <c r="C976" s="117" t="s">
        <v>1011</v>
      </c>
      <c r="D976" s="116" t="s">
        <v>819</v>
      </c>
      <c r="E976" s="116" t="s">
        <v>150</v>
      </c>
      <c r="F976" s="118">
        <v>0.01</v>
      </c>
      <c r="G976" s="119">
        <v>112.72</v>
      </c>
      <c r="H976" s="119">
        <f>F976*G976</f>
        <v>1.1272</v>
      </c>
    </row>
    <row r="977" spans="1:8">
      <c r="B977" s="116" t="s">
        <v>1012</v>
      </c>
      <c r="C977" s="117" t="s">
        <v>1013</v>
      </c>
      <c r="D977" s="116" t="s">
        <v>819</v>
      </c>
      <c r="E977" s="116" t="s">
        <v>150</v>
      </c>
      <c r="F977" s="118">
        <v>1</v>
      </c>
      <c r="G977" s="119">
        <v>7.53</v>
      </c>
      <c r="H977" s="119">
        <f>F977*G977</f>
        <v>7.53</v>
      </c>
    </row>
    <row r="978" spans="1:8" ht="12.75" customHeight="1">
      <c r="B978" s="116" t="s">
        <v>1014</v>
      </c>
      <c r="C978" s="117" t="s">
        <v>1015</v>
      </c>
      <c r="D978" s="116" t="s">
        <v>819</v>
      </c>
      <c r="E978" s="116" t="s">
        <v>150</v>
      </c>
      <c r="F978" s="118">
        <v>1.2500000000000001E-2</v>
      </c>
      <c r="G978" s="119">
        <v>86.04</v>
      </c>
      <c r="H978" s="119">
        <f>F978*G978</f>
        <v>1.0755000000000001</v>
      </c>
    </row>
    <row r="979" spans="1:8" ht="12.75" customHeight="1">
      <c r="B979" s="103"/>
      <c r="C979" s="103"/>
      <c r="D979" s="103"/>
      <c r="E979" s="103"/>
      <c r="F979" s="408" t="s">
        <v>831</v>
      </c>
      <c r="G979" s="408"/>
      <c r="H979" s="120">
        <f>SUM(H976:H978)</f>
        <v>9.7326999999999995</v>
      </c>
    </row>
    <row r="980" spans="1:8" ht="12.75" customHeight="1">
      <c r="B980" s="407" t="s">
        <v>811</v>
      </c>
      <c r="C980" s="407"/>
      <c r="D980" s="102" t="s">
        <v>806</v>
      </c>
      <c r="E980" s="102" t="s">
        <v>807</v>
      </c>
      <c r="F980" s="102" t="s">
        <v>808</v>
      </c>
      <c r="G980" s="102" t="s">
        <v>809</v>
      </c>
      <c r="H980" s="102" t="s">
        <v>810</v>
      </c>
    </row>
    <row r="981" spans="1:8" ht="12.75" customHeight="1">
      <c r="B981" s="116">
        <v>88247</v>
      </c>
      <c r="C981" s="117" t="s">
        <v>835</v>
      </c>
      <c r="D981" s="116" t="s">
        <v>125</v>
      </c>
      <c r="E981" s="116" t="s">
        <v>127</v>
      </c>
      <c r="F981" s="118">
        <v>0.5</v>
      </c>
      <c r="G981" s="119">
        <v>24.65</v>
      </c>
      <c r="H981" s="119">
        <f>F981*G981</f>
        <v>12.324999999999999</v>
      </c>
    </row>
    <row r="982" spans="1:8" ht="12.75" customHeight="1">
      <c r="B982" s="116">
        <v>88264</v>
      </c>
      <c r="C982" s="117" t="s">
        <v>836</v>
      </c>
      <c r="D982" s="116" t="s">
        <v>125</v>
      </c>
      <c r="E982" s="116" t="s">
        <v>127</v>
      </c>
      <c r="F982" s="118">
        <v>0.5</v>
      </c>
      <c r="G982" s="119">
        <v>31.49</v>
      </c>
      <c r="H982" s="119">
        <f>F982*G982</f>
        <v>15.744999999999999</v>
      </c>
    </row>
    <row r="983" spans="1:8" ht="12.75" customHeight="1">
      <c r="B983" s="103"/>
      <c r="C983" s="103"/>
      <c r="D983" s="103"/>
      <c r="E983" s="103"/>
      <c r="F983" s="408" t="s">
        <v>812</v>
      </c>
      <c r="G983" s="408"/>
      <c r="H983" s="120">
        <f>H981+H982</f>
        <v>28.07</v>
      </c>
    </row>
    <row r="984" spans="1:8" ht="12.75" customHeight="1">
      <c r="B984" s="103"/>
      <c r="C984" s="103"/>
      <c r="D984" s="103"/>
      <c r="E984" s="103"/>
      <c r="F984" s="409" t="s">
        <v>585</v>
      </c>
      <c r="G984" s="409"/>
      <c r="H984" s="101">
        <f>H979+H983</f>
        <v>37.802700000000002</v>
      </c>
    </row>
    <row r="985" spans="1:8" ht="12.75" customHeight="1">
      <c r="B985" s="103"/>
      <c r="C985" s="103"/>
      <c r="D985" s="103"/>
      <c r="E985" s="103"/>
      <c r="F985" s="418"/>
      <c r="G985" s="418"/>
      <c r="H985" s="418"/>
    </row>
    <row r="986" spans="1:8" ht="27" customHeight="1">
      <c r="A986" s="179" t="str">
        <f>ORÇAMENTO!A629</f>
        <v>6.2.9</v>
      </c>
      <c r="B986" s="179" t="str">
        <f>ORÇAMENTO!B629</f>
        <v>CCU 083</v>
      </c>
      <c r="C986" s="404" t="str">
        <f>ORÇAMENTO!C629</f>
        <v>SOLDA EXOTÉRMICA CONEXÃO CABO-HASTE NA LATERAL, BITOLA DO CABO DE 25MM² A 70MM² PARA HASTE DE 5/8" E 3/4" REF. 42.20.230/SP OBRAS</v>
      </c>
      <c r="D986" s="405"/>
      <c r="E986" s="405"/>
      <c r="F986" s="405"/>
      <c r="G986" s="406"/>
      <c r="H986" s="121" t="s">
        <v>150</v>
      </c>
    </row>
    <row r="987" spans="1:8" ht="12.75" customHeight="1">
      <c r="B987" s="407" t="s">
        <v>820</v>
      </c>
      <c r="C987" s="407"/>
      <c r="D987" s="102" t="s">
        <v>806</v>
      </c>
      <c r="E987" s="102" t="s">
        <v>807</v>
      </c>
      <c r="F987" s="102" t="s">
        <v>808</v>
      </c>
      <c r="G987" s="102" t="s">
        <v>809</v>
      </c>
      <c r="H987" s="102" t="s">
        <v>810</v>
      </c>
    </row>
    <row r="988" spans="1:8" ht="12.75" customHeight="1">
      <c r="B988" s="116" t="s">
        <v>1743</v>
      </c>
      <c r="C988" s="117" t="s">
        <v>1744</v>
      </c>
      <c r="D988" s="116" t="s">
        <v>819</v>
      </c>
      <c r="E988" s="116" t="s">
        <v>150</v>
      </c>
      <c r="F988" s="118">
        <v>0.01</v>
      </c>
      <c r="G988" s="119">
        <v>69.34</v>
      </c>
      <c r="H988" s="119">
        <f>F988*G988</f>
        <v>0.69340000000000002</v>
      </c>
    </row>
    <row r="989" spans="1:8" ht="12.75" customHeight="1">
      <c r="B989" s="116" t="s">
        <v>1745</v>
      </c>
      <c r="C989" s="117" t="s">
        <v>1746</v>
      </c>
      <c r="D989" s="116" t="s">
        <v>819</v>
      </c>
      <c r="E989" s="116" t="s">
        <v>150</v>
      </c>
      <c r="F989" s="118">
        <v>1</v>
      </c>
      <c r="G989" s="119">
        <v>16.2</v>
      </c>
      <c r="H989" s="119">
        <f>F989*G989</f>
        <v>16.2</v>
      </c>
    </row>
    <row r="990" spans="1:8" ht="25.5">
      <c r="B990" s="116" t="s">
        <v>1747</v>
      </c>
      <c r="C990" s="117" t="s">
        <v>1748</v>
      </c>
      <c r="D990" s="116" t="s">
        <v>819</v>
      </c>
      <c r="E990" s="116" t="s">
        <v>150</v>
      </c>
      <c r="F990" s="118">
        <v>1.2500000000000001E-2</v>
      </c>
      <c r="G990" s="119">
        <v>182.17</v>
      </c>
      <c r="H990" s="119">
        <f>F990*G990</f>
        <v>2.2771249999999998</v>
      </c>
    </row>
    <row r="991" spans="1:8" ht="12.75" customHeight="1">
      <c r="B991" s="103"/>
      <c r="C991" s="103"/>
      <c r="D991" s="103"/>
      <c r="E991" s="103"/>
      <c r="F991" s="408" t="s">
        <v>831</v>
      </c>
      <c r="G991" s="408"/>
      <c r="H991" s="120">
        <f>H988+H989+H990</f>
        <v>19.170524999999998</v>
      </c>
    </row>
    <row r="992" spans="1:8" ht="12.75" customHeight="1">
      <c r="B992" s="407" t="s">
        <v>811</v>
      </c>
      <c r="C992" s="407"/>
      <c r="D992" s="102" t="s">
        <v>806</v>
      </c>
      <c r="E992" s="102" t="s">
        <v>807</v>
      </c>
      <c r="F992" s="102" t="s">
        <v>808</v>
      </c>
      <c r="G992" s="102" t="s">
        <v>809</v>
      </c>
      <c r="H992" s="102" t="s">
        <v>810</v>
      </c>
    </row>
    <row r="993" spans="1:8" ht="12.75" customHeight="1">
      <c r="B993" s="116">
        <v>88247</v>
      </c>
      <c r="C993" s="117" t="s">
        <v>835</v>
      </c>
      <c r="D993" s="116" t="s">
        <v>125</v>
      </c>
      <c r="E993" s="116" t="s">
        <v>127</v>
      </c>
      <c r="F993" s="118">
        <v>0.5</v>
      </c>
      <c r="G993" s="119">
        <v>24.65</v>
      </c>
      <c r="H993" s="119">
        <f>F993*G993</f>
        <v>12.324999999999999</v>
      </c>
    </row>
    <row r="994" spans="1:8" ht="12.75" customHeight="1">
      <c r="B994" s="116">
        <v>88264</v>
      </c>
      <c r="C994" s="117" t="s">
        <v>836</v>
      </c>
      <c r="D994" s="116" t="s">
        <v>125</v>
      </c>
      <c r="E994" s="116" t="s">
        <v>127</v>
      </c>
      <c r="F994" s="118">
        <v>0.5</v>
      </c>
      <c r="G994" s="119">
        <v>31.49</v>
      </c>
      <c r="H994" s="119">
        <f>F994*G994</f>
        <v>15.744999999999999</v>
      </c>
    </row>
    <row r="995" spans="1:8" ht="12.75" customHeight="1">
      <c r="B995" s="103"/>
      <c r="C995" s="103"/>
      <c r="D995" s="103"/>
      <c r="E995" s="103"/>
      <c r="F995" s="408" t="s">
        <v>812</v>
      </c>
      <c r="G995" s="408"/>
      <c r="H995" s="120">
        <f>H993+H994</f>
        <v>28.07</v>
      </c>
    </row>
    <row r="996" spans="1:8" ht="12.75" customHeight="1">
      <c r="B996" s="103"/>
      <c r="C996" s="103"/>
      <c r="D996" s="103"/>
      <c r="E996" s="103"/>
      <c r="F996" s="409" t="s">
        <v>585</v>
      </c>
      <c r="G996" s="409"/>
      <c r="H996" s="101">
        <f>H995+H991</f>
        <v>47.240524999999998</v>
      </c>
    </row>
    <row r="997" spans="1:8" ht="12.75" customHeight="1">
      <c r="B997" s="103"/>
      <c r="C997" s="103"/>
      <c r="D997" s="103"/>
      <c r="E997" s="103"/>
      <c r="F997" s="108"/>
      <c r="G997" s="108"/>
      <c r="H997" s="108"/>
    </row>
    <row r="998" spans="1:8" ht="27" customHeight="1">
      <c r="A998" s="179" t="str">
        <f>ORÇAMENTO!A630</f>
        <v>6.2.10</v>
      </c>
      <c r="B998" s="179" t="str">
        <f>ORÇAMENTO!B630</f>
        <v>CCU 084</v>
      </c>
      <c r="C998" s="404" t="str">
        <f>ORÇAMENTO!C630</f>
        <v>CAIXA DE EQUALIZAÇÃO, DE EMBUTIR, EM AÇO COM BARRAMENTO, DE 400 X 400 MM E TAMPA REF. 42.05.370/SP OBRAS</v>
      </c>
      <c r="D998" s="405"/>
      <c r="E998" s="405"/>
      <c r="F998" s="405"/>
      <c r="G998" s="406"/>
      <c r="H998" s="121" t="s">
        <v>150</v>
      </c>
    </row>
    <row r="999" spans="1:8" ht="12.75" customHeight="1">
      <c r="B999" s="407" t="s">
        <v>820</v>
      </c>
      <c r="C999" s="407"/>
      <c r="D999" s="102" t="s">
        <v>806</v>
      </c>
      <c r="E999" s="102" t="s">
        <v>807</v>
      </c>
      <c r="F999" s="102" t="s">
        <v>808</v>
      </c>
      <c r="G999" s="102" t="s">
        <v>809</v>
      </c>
      <c r="H999" s="102" t="s">
        <v>810</v>
      </c>
    </row>
    <row r="1000" spans="1:8" ht="12.75" customHeight="1">
      <c r="B1000" s="116" t="s">
        <v>1016</v>
      </c>
      <c r="C1000" s="117" t="s">
        <v>1017</v>
      </c>
      <c r="D1000" s="116" t="s">
        <v>819</v>
      </c>
      <c r="E1000" s="116" t="s">
        <v>150</v>
      </c>
      <c r="F1000" s="118">
        <v>1</v>
      </c>
      <c r="G1000" s="119">
        <v>484.5</v>
      </c>
      <c r="H1000" s="119">
        <f>F1000*G1000</f>
        <v>484.5</v>
      </c>
    </row>
    <row r="1001" spans="1:8">
      <c r="B1001" s="103"/>
      <c r="C1001" s="103"/>
      <c r="D1001" s="103"/>
      <c r="E1001" s="103"/>
      <c r="F1001" s="408" t="s">
        <v>831</v>
      </c>
      <c r="G1001" s="408"/>
      <c r="H1001" s="120">
        <f>H1000</f>
        <v>484.5</v>
      </c>
    </row>
    <row r="1002" spans="1:8" ht="12.75" customHeight="1">
      <c r="B1002" s="407" t="s">
        <v>811</v>
      </c>
      <c r="C1002" s="407"/>
      <c r="D1002" s="102" t="s">
        <v>806</v>
      </c>
      <c r="E1002" s="102" t="s">
        <v>807</v>
      </c>
      <c r="F1002" s="102" t="s">
        <v>808</v>
      </c>
      <c r="G1002" s="102" t="s">
        <v>809</v>
      </c>
      <c r="H1002" s="102" t="s">
        <v>810</v>
      </c>
    </row>
    <row r="1003" spans="1:8">
      <c r="B1003" s="116">
        <v>88247</v>
      </c>
      <c r="C1003" s="117" t="s">
        <v>835</v>
      </c>
      <c r="D1003" s="116" t="s">
        <v>125</v>
      </c>
      <c r="E1003" s="116" t="s">
        <v>127</v>
      </c>
      <c r="F1003" s="118">
        <v>1</v>
      </c>
      <c r="G1003" s="119">
        <v>24.65</v>
      </c>
      <c r="H1003" s="119">
        <f>F1003*G1003</f>
        <v>24.65</v>
      </c>
    </row>
    <row r="1004" spans="1:8" ht="12.75" customHeight="1">
      <c r="B1004" s="116">
        <v>88264</v>
      </c>
      <c r="C1004" s="117" t="s">
        <v>836</v>
      </c>
      <c r="D1004" s="116" t="s">
        <v>125</v>
      </c>
      <c r="E1004" s="116" t="s">
        <v>127</v>
      </c>
      <c r="F1004" s="118">
        <v>1</v>
      </c>
      <c r="G1004" s="119">
        <v>31.49</v>
      </c>
      <c r="H1004" s="119">
        <f>F1004*G1004</f>
        <v>31.49</v>
      </c>
    </row>
    <row r="1005" spans="1:8">
      <c r="B1005" s="103"/>
      <c r="C1005" s="103"/>
      <c r="D1005" s="103"/>
      <c r="E1005" s="103"/>
      <c r="F1005" s="408" t="s">
        <v>812</v>
      </c>
      <c r="G1005" s="408"/>
      <c r="H1005" s="120">
        <f>H1003+H1004</f>
        <v>56.14</v>
      </c>
    </row>
    <row r="1006" spans="1:8" ht="12.75" customHeight="1">
      <c r="B1006" s="103"/>
      <c r="C1006" s="103"/>
      <c r="D1006" s="103"/>
      <c r="E1006" s="103"/>
      <c r="F1006" s="409" t="s">
        <v>585</v>
      </c>
      <c r="G1006" s="409"/>
      <c r="H1006" s="101">
        <f>H1001+H1005</f>
        <v>540.64</v>
      </c>
    </row>
    <row r="1007" spans="1:8">
      <c r="B1007" s="103"/>
      <c r="C1007" s="103"/>
      <c r="D1007" s="103"/>
      <c r="E1007" s="103"/>
      <c r="F1007" s="418"/>
      <c r="G1007" s="418"/>
      <c r="H1007" s="418"/>
    </row>
    <row r="1008" spans="1:8" ht="27" customHeight="1">
      <c r="A1008" s="179" t="str">
        <f>ORÇAMENTO!A644</f>
        <v>6.3.1.9</v>
      </c>
      <c r="B1008" s="179" t="str">
        <f>ORÇAMENTO!B644</f>
        <v>CCU 067</v>
      </c>
      <c r="C1008" s="404" t="str">
        <f>ORÇAMENTO!C644</f>
        <v>CONDULETE METÁLICO DE 1´ REF. 40.06.060/SP OBRAS</v>
      </c>
      <c r="D1008" s="405"/>
      <c r="E1008" s="405"/>
      <c r="F1008" s="405"/>
      <c r="G1008" s="406"/>
      <c r="H1008" s="121" t="s">
        <v>384</v>
      </c>
    </row>
    <row r="1009" spans="1:8" ht="12.75" customHeight="1">
      <c r="B1009" s="407" t="s">
        <v>820</v>
      </c>
      <c r="C1009" s="407"/>
      <c r="D1009" s="102" t="s">
        <v>806</v>
      </c>
      <c r="E1009" s="102" t="s">
        <v>807</v>
      </c>
      <c r="F1009" s="102" t="s">
        <v>808</v>
      </c>
      <c r="G1009" s="102" t="s">
        <v>809</v>
      </c>
      <c r="H1009" s="102" t="s">
        <v>810</v>
      </c>
    </row>
    <row r="1010" spans="1:8" ht="12.75" customHeight="1">
      <c r="B1010" s="116" t="s">
        <v>968</v>
      </c>
      <c r="C1010" s="117" t="s">
        <v>969</v>
      </c>
      <c r="D1010" s="116" t="s">
        <v>819</v>
      </c>
      <c r="E1010" s="116" t="s">
        <v>150</v>
      </c>
      <c r="F1010" s="118">
        <v>1</v>
      </c>
      <c r="G1010" s="119">
        <v>21.79</v>
      </c>
      <c r="H1010" s="119">
        <f>F1010*G1010</f>
        <v>21.79</v>
      </c>
    </row>
    <row r="1011" spans="1:8" ht="12.75" customHeight="1">
      <c r="B1011" s="103"/>
      <c r="C1011" s="103"/>
      <c r="D1011" s="103"/>
      <c r="E1011" s="103"/>
      <c r="F1011" s="408" t="s">
        <v>831</v>
      </c>
      <c r="G1011" s="408"/>
      <c r="H1011" s="120">
        <f>H1010</f>
        <v>21.79</v>
      </c>
    </row>
    <row r="1012" spans="1:8" ht="12.75" customHeight="1">
      <c r="B1012" s="407" t="s">
        <v>811</v>
      </c>
      <c r="C1012" s="407"/>
      <c r="D1012" s="102" t="s">
        <v>806</v>
      </c>
      <c r="E1012" s="102" t="s">
        <v>807</v>
      </c>
      <c r="F1012" s="102" t="s">
        <v>808</v>
      </c>
      <c r="G1012" s="102" t="s">
        <v>809</v>
      </c>
      <c r="H1012" s="102" t="s">
        <v>810</v>
      </c>
    </row>
    <row r="1013" spans="1:8">
      <c r="B1013" s="116">
        <v>88247</v>
      </c>
      <c r="C1013" s="117" t="s">
        <v>835</v>
      </c>
      <c r="D1013" s="116" t="s">
        <v>125</v>
      </c>
      <c r="E1013" s="116" t="s">
        <v>127</v>
      </c>
      <c r="F1013" s="118">
        <v>0.5</v>
      </c>
      <c r="G1013" s="119">
        <v>24.65</v>
      </c>
      <c r="H1013" s="119">
        <f>F1013*G1013</f>
        <v>12.324999999999999</v>
      </c>
    </row>
    <row r="1014" spans="1:8" ht="12.75" customHeight="1">
      <c r="B1014" s="116">
        <v>88264</v>
      </c>
      <c r="C1014" s="117" t="s">
        <v>836</v>
      </c>
      <c r="D1014" s="116" t="s">
        <v>125</v>
      </c>
      <c r="E1014" s="116" t="s">
        <v>127</v>
      </c>
      <c r="F1014" s="118">
        <v>0.5</v>
      </c>
      <c r="G1014" s="119">
        <v>31.49</v>
      </c>
      <c r="H1014" s="119">
        <f>F1014*G1014</f>
        <v>15.744999999999999</v>
      </c>
    </row>
    <row r="1015" spans="1:8">
      <c r="B1015" s="103"/>
      <c r="C1015" s="103"/>
      <c r="D1015" s="103"/>
      <c r="E1015" s="103"/>
      <c r="F1015" s="408" t="s">
        <v>812</v>
      </c>
      <c r="G1015" s="408"/>
      <c r="H1015" s="120">
        <f>H1013+H1014</f>
        <v>28.07</v>
      </c>
    </row>
    <row r="1016" spans="1:8">
      <c r="B1016" s="103"/>
      <c r="C1016" s="103"/>
      <c r="D1016" s="103"/>
      <c r="E1016" s="103"/>
      <c r="F1016" s="409" t="s">
        <v>585</v>
      </c>
      <c r="G1016" s="409"/>
      <c r="H1016" s="101">
        <f>H1011+H1015</f>
        <v>49.86</v>
      </c>
    </row>
    <row r="1017" spans="1:8" ht="12.75" customHeight="1">
      <c r="B1017" s="103"/>
      <c r="C1017" s="103"/>
      <c r="D1017" s="103"/>
      <c r="E1017" s="103"/>
      <c r="F1017" s="418"/>
      <c r="G1017" s="418"/>
      <c r="H1017" s="418"/>
    </row>
    <row r="1018" spans="1:8" ht="27" customHeight="1">
      <c r="A1018" s="179" t="str">
        <f>ORÇAMENTO!A645</f>
        <v>6.3.1.10</v>
      </c>
      <c r="B1018" s="179" t="str">
        <f>ORÇAMENTO!B645</f>
        <v>CCU 086</v>
      </c>
      <c r="C1018" s="404" t="str">
        <f>ORÇAMENTO!C645</f>
        <v>ELETROCALHA PERFURADA GALVANIZADA A FOGO, 100 X 50 MM, COM ACESSÓRIOS REF. 38.21.920/SP OBRAS</v>
      </c>
      <c r="D1018" s="405"/>
      <c r="E1018" s="405"/>
      <c r="F1018" s="405"/>
      <c r="G1018" s="406"/>
      <c r="H1018" s="121" t="s">
        <v>180</v>
      </c>
    </row>
    <row r="1019" spans="1:8" ht="25.5" customHeight="1">
      <c r="B1019" s="407" t="s">
        <v>820</v>
      </c>
      <c r="C1019" s="407"/>
      <c r="D1019" s="102" t="s">
        <v>806</v>
      </c>
      <c r="E1019" s="102" t="s">
        <v>807</v>
      </c>
      <c r="F1019" s="102" t="s">
        <v>808</v>
      </c>
      <c r="G1019" s="102" t="s">
        <v>809</v>
      </c>
      <c r="H1019" s="102" t="s">
        <v>810</v>
      </c>
    </row>
    <row r="1020" spans="1:8">
      <c r="B1020" s="116" t="s">
        <v>1018</v>
      </c>
      <c r="C1020" s="117" t="s">
        <v>1019</v>
      </c>
      <c r="D1020" s="116" t="s">
        <v>819</v>
      </c>
      <c r="E1020" s="116" t="s">
        <v>180</v>
      </c>
      <c r="F1020" s="118">
        <v>1.3</v>
      </c>
      <c r="G1020" s="119">
        <v>47.72</v>
      </c>
      <c r="H1020" s="119">
        <f>F1020*G1020</f>
        <v>62.036000000000001</v>
      </c>
    </row>
    <row r="1021" spans="1:8" ht="12.75" customHeight="1">
      <c r="B1021" s="103"/>
      <c r="C1021" s="103"/>
      <c r="D1021" s="103"/>
      <c r="E1021" s="103"/>
      <c r="F1021" s="408" t="s">
        <v>831</v>
      </c>
      <c r="G1021" s="408"/>
      <c r="H1021" s="120">
        <f>H1020</f>
        <v>62.036000000000001</v>
      </c>
    </row>
    <row r="1022" spans="1:8" ht="12.75" customHeight="1">
      <c r="B1022" s="407" t="s">
        <v>811</v>
      </c>
      <c r="C1022" s="407"/>
      <c r="D1022" s="102" t="s">
        <v>806</v>
      </c>
      <c r="E1022" s="102" t="s">
        <v>807</v>
      </c>
      <c r="F1022" s="102" t="s">
        <v>808</v>
      </c>
      <c r="G1022" s="102" t="s">
        <v>809</v>
      </c>
      <c r="H1022" s="102" t="s">
        <v>810</v>
      </c>
    </row>
    <row r="1023" spans="1:8" ht="12.75" customHeight="1">
      <c r="B1023" s="116">
        <v>88247</v>
      </c>
      <c r="C1023" s="117" t="s">
        <v>835</v>
      </c>
      <c r="D1023" s="116" t="s">
        <v>125</v>
      </c>
      <c r="E1023" s="116" t="s">
        <v>127</v>
      </c>
      <c r="F1023" s="118">
        <v>0.5</v>
      </c>
      <c r="G1023" s="119">
        <v>24.65</v>
      </c>
      <c r="H1023" s="119">
        <f>F1023*G1023</f>
        <v>12.324999999999999</v>
      </c>
    </row>
    <row r="1024" spans="1:8" ht="12.75" customHeight="1">
      <c r="B1024" s="116">
        <v>88264</v>
      </c>
      <c r="C1024" s="117" t="s">
        <v>836</v>
      </c>
      <c r="D1024" s="116" t="s">
        <v>125</v>
      </c>
      <c r="E1024" s="116" t="s">
        <v>127</v>
      </c>
      <c r="F1024" s="118">
        <v>0.5</v>
      </c>
      <c r="G1024" s="119">
        <v>31.49</v>
      </c>
      <c r="H1024" s="119">
        <f>F1024*G1024</f>
        <v>15.744999999999999</v>
      </c>
    </row>
    <row r="1025" spans="1:8" ht="12.75" customHeight="1">
      <c r="B1025" s="103"/>
      <c r="C1025" s="103"/>
      <c r="D1025" s="103"/>
      <c r="E1025" s="103"/>
      <c r="F1025" s="408" t="s">
        <v>812</v>
      </c>
      <c r="G1025" s="408"/>
      <c r="H1025" s="120">
        <f>H1023+H1024</f>
        <v>28.07</v>
      </c>
    </row>
    <row r="1026" spans="1:8" ht="12.75" customHeight="1">
      <c r="B1026" s="103"/>
      <c r="C1026" s="103"/>
      <c r="D1026" s="103"/>
      <c r="E1026" s="103"/>
      <c r="F1026" s="409" t="s">
        <v>585</v>
      </c>
      <c r="G1026" s="409"/>
      <c r="H1026" s="101">
        <f>H1021+H1025</f>
        <v>90.105999999999995</v>
      </c>
    </row>
    <row r="1027" spans="1:8" ht="12.75" customHeight="1">
      <c r="B1027" s="103"/>
      <c r="C1027" s="103"/>
      <c r="D1027" s="103"/>
      <c r="E1027" s="103"/>
      <c r="F1027" s="418"/>
      <c r="G1027" s="418"/>
      <c r="H1027" s="418"/>
    </row>
    <row r="1028" spans="1:8" ht="27" customHeight="1">
      <c r="A1028" s="179" t="str">
        <f>ORÇAMENTO!A646</f>
        <v>6.3.1.11</v>
      </c>
      <c r="B1028" s="179" t="str">
        <f>ORÇAMENTO!B646</f>
        <v>CCU 087</v>
      </c>
      <c r="C1028" s="404" t="str">
        <f>ORÇAMENTO!C646</f>
        <v>TAMPA DE ENCAIXE PARA ELETROCALHA, GALVANIZADA A FOGO, L= 100 MM REF. 38.22.620/SP OBRAS</v>
      </c>
      <c r="D1028" s="405"/>
      <c r="E1028" s="405"/>
      <c r="F1028" s="405"/>
      <c r="G1028" s="406"/>
      <c r="H1028" s="121" t="s">
        <v>180</v>
      </c>
    </row>
    <row r="1029" spans="1:8" ht="12.75" customHeight="1">
      <c r="B1029" s="407" t="s">
        <v>820</v>
      </c>
      <c r="C1029" s="407"/>
      <c r="D1029" s="102" t="s">
        <v>806</v>
      </c>
      <c r="E1029" s="102" t="s">
        <v>807</v>
      </c>
      <c r="F1029" s="102" t="s">
        <v>808</v>
      </c>
      <c r="G1029" s="102" t="s">
        <v>809</v>
      </c>
      <c r="H1029" s="102" t="s">
        <v>810</v>
      </c>
    </row>
    <row r="1030" spans="1:8" ht="12.75" customHeight="1">
      <c r="B1030" s="116" t="s">
        <v>1020</v>
      </c>
      <c r="C1030" s="117" t="s">
        <v>1021</v>
      </c>
      <c r="D1030" s="116" t="s">
        <v>819</v>
      </c>
      <c r="E1030" s="116" t="s">
        <v>180</v>
      </c>
      <c r="F1030" s="118">
        <v>1.3</v>
      </c>
      <c r="G1030" s="119">
        <v>36.15</v>
      </c>
      <c r="H1030" s="119">
        <f>F1030*G1030</f>
        <v>46.994999999999997</v>
      </c>
    </row>
    <row r="1031" spans="1:8" ht="12.75" customHeight="1">
      <c r="B1031" s="103"/>
      <c r="C1031" s="103"/>
      <c r="D1031" s="103"/>
      <c r="E1031" s="103"/>
      <c r="F1031" s="408" t="s">
        <v>831</v>
      </c>
      <c r="G1031" s="408"/>
      <c r="H1031" s="120">
        <f>H1030</f>
        <v>46.994999999999997</v>
      </c>
    </row>
    <row r="1032" spans="1:8">
      <c r="B1032" s="407" t="s">
        <v>811</v>
      </c>
      <c r="C1032" s="407"/>
      <c r="D1032" s="102" t="s">
        <v>806</v>
      </c>
      <c r="E1032" s="102" t="s">
        <v>807</v>
      </c>
      <c r="F1032" s="102" t="s">
        <v>808</v>
      </c>
      <c r="G1032" s="102" t="s">
        <v>809</v>
      </c>
      <c r="H1032" s="102" t="s">
        <v>810</v>
      </c>
    </row>
    <row r="1033" spans="1:8">
      <c r="B1033" s="116">
        <v>88247</v>
      </c>
      <c r="C1033" s="117" t="s">
        <v>835</v>
      </c>
      <c r="D1033" s="116" t="s">
        <v>125</v>
      </c>
      <c r="E1033" s="116" t="s">
        <v>127</v>
      </c>
      <c r="F1033" s="118">
        <v>0.05</v>
      </c>
      <c r="G1033" s="119">
        <v>24.65</v>
      </c>
      <c r="H1033" s="119">
        <f>F1033*G1033</f>
        <v>1.2324999999999999</v>
      </c>
    </row>
    <row r="1034" spans="1:8" ht="12.75" customHeight="1">
      <c r="B1034" s="116">
        <v>88264</v>
      </c>
      <c r="C1034" s="117" t="s">
        <v>836</v>
      </c>
      <c r="D1034" s="116" t="s">
        <v>125</v>
      </c>
      <c r="E1034" s="116" t="s">
        <v>127</v>
      </c>
      <c r="F1034" s="118">
        <v>0.05</v>
      </c>
      <c r="G1034" s="119">
        <v>31.49</v>
      </c>
      <c r="H1034" s="119">
        <f>F1034*G1034</f>
        <v>1.5745</v>
      </c>
    </row>
    <row r="1035" spans="1:8">
      <c r="B1035" s="103"/>
      <c r="C1035" s="103"/>
      <c r="D1035" s="103"/>
      <c r="E1035" s="103"/>
      <c r="F1035" s="408" t="s">
        <v>812</v>
      </c>
      <c r="G1035" s="408"/>
      <c r="H1035" s="120">
        <f>H1033+H1034</f>
        <v>2.8069999999999999</v>
      </c>
    </row>
    <row r="1036" spans="1:8">
      <c r="B1036" s="103"/>
      <c r="C1036" s="103"/>
      <c r="D1036" s="103"/>
      <c r="E1036" s="103"/>
      <c r="F1036" s="409" t="s">
        <v>585</v>
      </c>
      <c r="G1036" s="409"/>
      <c r="H1036" s="101">
        <f>H1031+H1035</f>
        <v>49.802</v>
      </c>
    </row>
    <row r="1037" spans="1:8">
      <c r="B1037" s="103"/>
      <c r="C1037" s="103"/>
      <c r="D1037" s="103"/>
      <c r="E1037" s="103"/>
      <c r="F1037" s="418"/>
      <c r="G1037" s="418"/>
      <c r="H1037" s="418"/>
    </row>
    <row r="1038" spans="1:8" ht="27" customHeight="1">
      <c r="A1038" s="179" t="str">
        <f>ORÇAMENTO!A647</f>
        <v>6.3.1.12</v>
      </c>
      <c r="B1038" s="179" t="str">
        <f>ORÇAMENTO!B647</f>
        <v>CCU 054</v>
      </c>
      <c r="C1038" s="404" t="str">
        <f>ORÇAMENTO!C647</f>
        <v>PERFILADO PERFURADO 38 X 38 MM EM CHAPA 14 PRÉ-ZINCADA, COM ACESSÓRIOS REF. 38.07.300/SP OBRAS</v>
      </c>
      <c r="D1038" s="405"/>
      <c r="E1038" s="405"/>
      <c r="F1038" s="405"/>
      <c r="G1038" s="406"/>
      <c r="H1038" s="121" t="s">
        <v>180</v>
      </c>
    </row>
    <row r="1039" spans="1:8" ht="12.75" customHeight="1">
      <c r="B1039" s="407" t="s">
        <v>820</v>
      </c>
      <c r="C1039" s="407"/>
      <c r="D1039" s="102" t="s">
        <v>806</v>
      </c>
      <c r="E1039" s="102" t="s">
        <v>807</v>
      </c>
      <c r="F1039" s="102" t="s">
        <v>808</v>
      </c>
      <c r="G1039" s="102" t="s">
        <v>809</v>
      </c>
      <c r="H1039" s="102" t="s">
        <v>810</v>
      </c>
    </row>
    <row r="1040" spans="1:8" ht="12.75" customHeight="1">
      <c r="B1040" s="116" t="s">
        <v>945</v>
      </c>
      <c r="C1040" s="117" t="s">
        <v>946</v>
      </c>
      <c r="D1040" s="116" t="s">
        <v>819</v>
      </c>
      <c r="E1040" s="116" t="s">
        <v>180</v>
      </c>
      <c r="F1040" s="118">
        <v>1.25</v>
      </c>
      <c r="G1040" s="119">
        <v>25.78</v>
      </c>
      <c r="H1040" s="119">
        <f>F1040*G1040</f>
        <v>32.225000000000001</v>
      </c>
    </row>
    <row r="1041" spans="1:8" ht="12.75" customHeight="1">
      <c r="B1041" s="103"/>
      <c r="C1041" s="103"/>
      <c r="D1041" s="103"/>
      <c r="E1041" s="103"/>
      <c r="F1041" s="408" t="s">
        <v>831</v>
      </c>
      <c r="G1041" s="408"/>
      <c r="H1041" s="120">
        <f>H1040</f>
        <v>32.225000000000001</v>
      </c>
    </row>
    <row r="1042" spans="1:8" ht="12.75" customHeight="1">
      <c r="B1042" s="407" t="s">
        <v>811</v>
      </c>
      <c r="C1042" s="407"/>
      <c r="D1042" s="102" t="s">
        <v>806</v>
      </c>
      <c r="E1042" s="102" t="s">
        <v>807</v>
      </c>
      <c r="F1042" s="102" t="s">
        <v>808</v>
      </c>
      <c r="G1042" s="102" t="s">
        <v>809</v>
      </c>
      <c r="H1042" s="102" t="s">
        <v>810</v>
      </c>
    </row>
    <row r="1043" spans="1:8" ht="12.75" customHeight="1">
      <c r="B1043" s="116">
        <v>88247</v>
      </c>
      <c r="C1043" s="117" t="s">
        <v>835</v>
      </c>
      <c r="D1043" s="116" t="s">
        <v>125</v>
      </c>
      <c r="E1043" s="116" t="s">
        <v>127</v>
      </c>
      <c r="F1043" s="118">
        <v>0.25</v>
      </c>
      <c r="G1043" s="119">
        <v>24.65</v>
      </c>
      <c r="H1043" s="119">
        <v>5.36</v>
      </c>
    </row>
    <row r="1044" spans="1:8" ht="12.75" customHeight="1">
      <c r="B1044" s="116">
        <v>88264</v>
      </c>
      <c r="C1044" s="117" t="s">
        <v>836</v>
      </c>
      <c r="D1044" s="116" t="s">
        <v>125</v>
      </c>
      <c r="E1044" s="116" t="s">
        <v>127</v>
      </c>
      <c r="F1044" s="118">
        <v>0.25</v>
      </c>
      <c r="G1044" s="119">
        <v>31.49</v>
      </c>
      <c r="H1044" s="119">
        <v>7.81</v>
      </c>
    </row>
    <row r="1045" spans="1:8" ht="12.75" customHeight="1">
      <c r="B1045" s="103"/>
      <c r="C1045" s="103"/>
      <c r="D1045" s="103"/>
      <c r="E1045" s="103"/>
      <c r="F1045" s="408" t="s">
        <v>812</v>
      </c>
      <c r="G1045" s="408"/>
      <c r="H1045" s="120">
        <f>H1043+H1044</f>
        <v>13.17</v>
      </c>
    </row>
    <row r="1046" spans="1:8" ht="12.75" customHeight="1">
      <c r="B1046" s="103"/>
      <c r="C1046" s="103"/>
      <c r="D1046" s="103"/>
      <c r="E1046" s="103"/>
      <c r="F1046" s="409" t="s">
        <v>585</v>
      </c>
      <c r="G1046" s="409"/>
      <c r="H1046" s="101">
        <f>H1041+H1045</f>
        <v>45.395000000000003</v>
      </c>
    </row>
    <row r="1047" spans="1:8" ht="12.75" customHeight="1">
      <c r="B1047" s="103"/>
      <c r="C1047" s="103"/>
      <c r="D1047" s="103"/>
      <c r="E1047" s="103"/>
      <c r="F1047" s="418"/>
      <c r="G1047" s="418"/>
      <c r="H1047" s="418"/>
    </row>
    <row r="1048" spans="1:8" ht="27" customHeight="1">
      <c r="A1048" s="179" t="str">
        <f>ORÇAMENTO!A652</f>
        <v>6.3.2.4</v>
      </c>
      <c r="B1048" s="179" t="str">
        <f>ORÇAMENTO!B652</f>
        <v>CCU 089</v>
      </c>
      <c r="C1048" s="404" t="str">
        <f>ORÇAMENTO!C652</f>
        <v>SWITCH GIGABIT 24 PORTAS COM CAPACIDADE DE 10/100/1000/MBPS REF. 66.20.225/SP OBRAS</v>
      </c>
      <c r="D1048" s="405"/>
      <c r="E1048" s="405"/>
      <c r="F1048" s="405"/>
      <c r="G1048" s="406"/>
      <c r="H1048" s="121" t="s">
        <v>150</v>
      </c>
    </row>
    <row r="1049" spans="1:8" ht="12.75" customHeight="1">
      <c r="B1049" s="407" t="s">
        <v>820</v>
      </c>
      <c r="C1049" s="407"/>
      <c r="D1049" s="102" t="s">
        <v>806</v>
      </c>
      <c r="E1049" s="102" t="s">
        <v>807</v>
      </c>
      <c r="F1049" s="102" t="s">
        <v>808</v>
      </c>
      <c r="G1049" s="102" t="s">
        <v>809</v>
      </c>
      <c r="H1049" s="102" t="s">
        <v>810</v>
      </c>
    </row>
    <row r="1050" spans="1:8" ht="12.75" customHeight="1">
      <c r="B1050" s="116" t="s">
        <v>1022</v>
      </c>
      <c r="C1050" s="117" t="s">
        <v>1023</v>
      </c>
      <c r="D1050" s="116" t="s">
        <v>819</v>
      </c>
      <c r="E1050" s="116" t="s">
        <v>150</v>
      </c>
      <c r="F1050" s="118">
        <v>1</v>
      </c>
      <c r="G1050" s="119">
        <v>2203.52</v>
      </c>
      <c r="H1050" s="119">
        <f>F1050*G1050</f>
        <v>2203.52</v>
      </c>
    </row>
    <row r="1051" spans="1:8" ht="12.75" customHeight="1">
      <c r="B1051" s="103"/>
      <c r="C1051" s="103"/>
      <c r="D1051" s="103"/>
      <c r="E1051" s="103"/>
      <c r="F1051" s="408" t="s">
        <v>831</v>
      </c>
      <c r="G1051" s="408"/>
      <c r="H1051" s="120">
        <f>H1050</f>
        <v>2203.52</v>
      </c>
    </row>
    <row r="1052" spans="1:8" ht="12.75" customHeight="1">
      <c r="B1052" s="407" t="s">
        <v>811</v>
      </c>
      <c r="C1052" s="407"/>
      <c r="D1052" s="102" t="s">
        <v>806</v>
      </c>
      <c r="E1052" s="102" t="s">
        <v>807</v>
      </c>
      <c r="F1052" s="102" t="s">
        <v>808</v>
      </c>
      <c r="G1052" s="102" t="s">
        <v>809</v>
      </c>
      <c r="H1052" s="102" t="s">
        <v>810</v>
      </c>
    </row>
    <row r="1053" spans="1:8" ht="12.75" customHeight="1">
      <c r="B1053" s="116" t="s">
        <v>1024</v>
      </c>
      <c r="C1053" s="117" t="s">
        <v>1025</v>
      </c>
      <c r="D1053" s="116" t="s">
        <v>819</v>
      </c>
      <c r="E1053" s="116" t="s">
        <v>127</v>
      </c>
      <c r="F1053" s="118">
        <v>0.5</v>
      </c>
      <c r="G1053" s="119">
        <v>38.69</v>
      </c>
      <c r="H1053" s="119">
        <v>19.350000000000001</v>
      </c>
    </row>
    <row r="1054" spans="1:8" ht="12.75" customHeight="1">
      <c r="B1054" s="103"/>
      <c r="C1054" s="103"/>
      <c r="D1054" s="103"/>
      <c r="E1054" s="103"/>
      <c r="F1054" s="408" t="s">
        <v>812</v>
      </c>
      <c r="G1054" s="408"/>
      <c r="H1054" s="120">
        <f>H1053</f>
        <v>19.350000000000001</v>
      </c>
    </row>
    <row r="1055" spans="1:8" ht="12.75" customHeight="1">
      <c r="B1055" s="103"/>
      <c r="C1055" s="103"/>
      <c r="D1055" s="103"/>
      <c r="E1055" s="103"/>
      <c r="F1055" s="409" t="s">
        <v>585</v>
      </c>
      <c r="G1055" s="409"/>
      <c r="H1055" s="101">
        <f>H1051+H1054</f>
        <v>2222.87</v>
      </c>
    </row>
    <row r="1056" spans="1:8" ht="12.75" customHeight="1">
      <c r="B1056" s="103"/>
      <c r="C1056" s="103"/>
      <c r="D1056" s="103"/>
      <c r="E1056" s="103"/>
      <c r="F1056" s="418"/>
      <c r="G1056" s="418"/>
      <c r="H1056" s="418"/>
    </row>
    <row r="1057" spans="1:8" ht="27" customHeight="1">
      <c r="A1057" s="179" t="str">
        <f>ORÇAMENTO!A653</f>
        <v>6.3.2.5</v>
      </c>
      <c r="B1057" s="179" t="str">
        <f>ORÇAMENTO!B653</f>
        <v>CCU 090</v>
      </c>
      <c r="C1057" s="404" t="str">
        <f>ORÇAMENTO!C653</f>
        <v>GUIA ORGANIZADORA DE CABOS PARA RACK, 19´ 1 U REF. 66.20.150/SP OBRAS</v>
      </c>
      <c r="D1057" s="405"/>
      <c r="E1057" s="405"/>
      <c r="F1057" s="405"/>
      <c r="G1057" s="406"/>
      <c r="H1057" s="121" t="s">
        <v>150</v>
      </c>
    </row>
    <row r="1058" spans="1:8" ht="12.75" customHeight="1">
      <c r="B1058" s="407" t="s">
        <v>820</v>
      </c>
      <c r="C1058" s="407"/>
      <c r="D1058" s="102" t="s">
        <v>806</v>
      </c>
      <c r="E1058" s="102" t="s">
        <v>807</v>
      </c>
      <c r="F1058" s="102" t="s">
        <v>808</v>
      </c>
      <c r="G1058" s="102" t="s">
        <v>809</v>
      </c>
      <c r="H1058" s="102" t="s">
        <v>810</v>
      </c>
    </row>
    <row r="1059" spans="1:8" ht="12.75" customHeight="1">
      <c r="B1059" s="116" t="s">
        <v>1026</v>
      </c>
      <c r="C1059" s="117" t="s">
        <v>1027</v>
      </c>
      <c r="D1059" s="116" t="s">
        <v>819</v>
      </c>
      <c r="E1059" s="116" t="s">
        <v>150</v>
      </c>
      <c r="F1059" s="118">
        <v>1</v>
      </c>
      <c r="G1059" s="119">
        <v>21.57</v>
      </c>
      <c r="H1059" s="119">
        <f>F1059*G1059</f>
        <v>21.57</v>
      </c>
    </row>
    <row r="1060" spans="1:8" ht="12.75" customHeight="1">
      <c r="B1060" s="103"/>
      <c r="C1060" s="103"/>
      <c r="D1060" s="103"/>
      <c r="E1060" s="103"/>
      <c r="F1060" s="408" t="s">
        <v>831</v>
      </c>
      <c r="G1060" s="408"/>
      <c r="H1060" s="120">
        <f>H1059</f>
        <v>21.57</v>
      </c>
    </row>
    <row r="1061" spans="1:8" ht="12.75" customHeight="1">
      <c r="B1061" s="407" t="s">
        <v>811</v>
      </c>
      <c r="C1061" s="407"/>
      <c r="D1061" s="102" t="s">
        <v>806</v>
      </c>
      <c r="E1061" s="102" t="s">
        <v>807</v>
      </c>
      <c r="F1061" s="102" t="s">
        <v>808</v>
      </c>
      <c r="G1061" s="102" t="s">
        <v>809</v>
      </c>
      <c r="H1061" s="102" t="s">
        <v>810</v>
      </c>
    </row>
    <row r="1062" spans="1:8">
      <c r="B1062" s="116">
        <v>88266</v>
      </c>
      <c r="C1062" s="117" t="s">
        <v>1453</v>
      </c>
      <c r="D1062" s="116" t="s">
        <v>125</v>
      </c>
      <c r="E1062" s="116" t="s">
        <v>127</v>
      </c>
      <c r="F1062" s="118">
        <v>0.1</v>
      </c>
      <c r="G1062" s="119">
        <v>38.049999999999997</v>
      </c>
      <c r="H1062" s="119">
        <f>F1062*G1062</f>
        <v>3.8049999999999997</v>
      </c>
    </row>
    <row r="1063" spans="1:8" ht="12.75" customHeight="1">
      <c r="B1063" s="116" t="s">
        <v>1024</v>
      </c>
      <c r="C1063" s="117" t="s">
        <v>1025</v>
      </c>
      <c r="D1063" s="116" t="s">
        <v>819</v>
      </c>
      <c r="E1063" s="116" t="s">
        <v>127</v>
      </c>
      <c r="F1063" s="118">
        <v>0.2</v>
      </c>
      <c r="G1063" s="119">
        <v>38.69</v>
      </c>
      <c r="H1063" s="119">
        <f>F1063*G1063</f>
        <v>7.7379999999999995</v>
      </c>
    </row>
    <row r="1064" spans="1:8">
      <c r="B1064" s="103"/>
      <c r="C1064" s="103"/>
      <c r="D1064" s="103"/>
      <c r="E1064" s="103"/>
      <c r="F1064" s="408" t="s">
        <v>812</v>
      </c>
      <c r="G1064" s="408"/>
      <c r="H1064" s="120">
        <f>H1062+H1063</f>
        <v>11.542999999999999</v>
      </c>
    </row>
    <row r="1065" spans="1:8" ht="12.75" customHeight="1">
      <c r="B1065" s="103"/>
      <c r="C1065" s="103"/>
      <c r="D1065" s="103"/>
      <c r="E1065" s="103"/>
      <c r="F1065" s="409" t="s">
        <v>585</v>
      </c>
      <c r="G1065" s="409"/>
      <c r="H1065" s="101">
        <f>H1060+H1064</f>
        <v>33.113</v>
      </c>
    </row>
    <row r="1066" spans="1:8" ht="12.75" customHeight="1">
      <c r="B1066" s="103"/>
      <c r="C1066" s="103"/>
      <c r="D1066" s="103"/>
      <c r="E1066" s="103"/>
      <c r="F1066" s="418"/>
      <c r="G1066" s="418"/>
      <c r="H1066" s="418"/>
    </row>
    <row r="1067" spans="1:8" ht="27" customHeight="1">
      <c r="A1067" s="179" t="str">
        <f>ORÇAMENTO!A655</f>
        <v>6.3.2.7</v>
      </c>
      <c r="B1067" s="179" t="str">
        <f>ORÇAMENTO!B655</f>
        <v>CCU 091</v>
      </c>
      <c r="C1067" s="404" t="str">
        <f>ORÇAMENTO!C655</f>
        <v>RÉGUA COM 8 TOMADAS 2P+T 250 V, COM CABO TIPO FILTRO DE LINHA REF. P.13.000.030526/SP OBRAS</v>
      </c>
      <c r="D1067" s="405"/>
      <c r="E1067" s="405"/>
      <c r="F1067" s="405"/>
      <c r="G1067" s="406"/>
      <c r="H1067" s="121" t="s">
        <v>150</v>
      </c>
    </row>
    <row r="1068" spans="1:8" ht="25.5" customHeight="1">
      <c r="B1068" s="407" t="s">
        <v>820</v>
      </c>
      <c r="C1068" s="407"/>
      <c r="D1068" s="102" t="s">
        <v>806</v>
      </c>
      <c r="E1068" s="102" t="s">
        <v>807</v>
      </c>
      <c r="F1068" s="102" t="s">
        <v>808</v>
      </c>
      <c r="G1068" s="102" t="s">
        <v>809</v>
      </c>
      <c r="H1068" s="102" t="s">
        <v>810</v>
      </c>
    </row>
    <row r="1069" spans="1:8" ht="12.75" customHeight="1">
      <c r="B1069" s="116" t="s">
        <v>542</v>
      </c>
      <c r="C1069" s="117" t="s">
        <v>1028</v>
      </c>
      <c r="D1069" s="116" t="s">
        <v>819</v>
      </c>
      <c r="E1069" s="116" t="s">
        <v>150</v>
      </c>
      <c r="F1069" s="118">
        <v>1</v>
      </c>
      <c r="G1069" s="119">
        <v>94.28</v>
      </c>
      <c r="H1069" s="119">
        <f>F1069*G1069</f>
        <v>94.28</v>
      </c>
    </row>
    <row r="1070" spans="1:8">
      <c r="B1070" s="103"/>
      <c r="C1070" s="103"/>
      <c r="D1070" s="103"/>
      <c r="E1070" s="103"/>
      <c r="F1070" s="408" t="s">
        <v>831</v>
      </c>
      <c r="G1070" s="408"/>
      <c r="H1070" s="120">
        <f>H1069</f>
        <v>94.28</v>
      </c>
    </row>
    <row r="1071" spans="1:8" ht="12.75" customHeight="1">
      <c r="B1071" s="103"/>
      <c r="C1071" s="103"/>
      <c r="D1071" s="103"/>
      <c r="E1071" s="103"/>
      <c r="F1071" s="409" t="s">
        <v>585</v>
      </c>
      <c r="G1071" s="409"/>
      <c r="H1071" s="101">
        <f>H1070</f>
        <v>94.28</v>
      </c>
    </row>
    <row r="1072" spans="1:8" ht="12.75" customHeight="1">
      <c r="B1072" s="103"/>
      <c r="C1072" s="103"/>
      <c r="D1072" s="103"/>
      <c r="E1072" s="103"/>
      <c r="F1072" s="418"/>
      <c r="G1072" s="418"/>
      <c r="H1072" s="418"/>
    </row>
    <row r="1073" spans="1:8" ht="27" customHeight="1">
      <c r="A1073" s="179" t="str">
        <f>ORÇAMENTO!A658</f>
        <v>6.3.2.10</v>
      </c>
      <c r="B1073" s="179" t="str">
        <f>ORÇAMENTO!B658</f>
        <v>CCU 092</v>
      </c>
      <c r="C1073" s="404" t="str">
        <f>ORÇAMENTO!C658</f>
        <v>UNIDADE GERENCIADORA DIGITAL VÍDEO EM REDE (NVR) DE ATÉ 32 CÂMERAS IP, ARMAZENAMENTO DE 48 TB, 2 INTERFACE DE REDE GIGABIT ETHERNET E 16 ENTRADAS DE ALARME REF. 66.08.620/SP OBRAS</v>
      </c>
      <c r="D1073" s="405"/>
      <c r="E1073" s="405"/>
      <c r="F1073" s="405"/>
      <c r="G1073" s="406"/>
      <c r="H1073" s="121" t="s">
        <v>150</v>
      </c>
    </row>
    <row r="1074" spans="1:8" ht="12.75" customHeight="1">
      <c r="B1074" s="407" t="s">
        <v>820</v>
      </c>
      <c r="C1074" s="407"/>
      <c r="D1074" s="102" t="s">
        <v>806</v>
      </c>
      <c r="E1074" s="102" t="s">
        <v>807</v>
      </c>
      <c r="F1074" s="102" t="s">
        <v>808</v>
      </c>
      <c r="G1074" s="102" t="s">
        <v>809</v>
      </c>
      <c r="H1074" s="102" t="s">
        <v>810</v>
      </c>
    </row>
    <row r="1075" spans="1:8" ht="12.75" customHeight="1">
      <c r="B1075" s="116" t="s">
        <v>1752</v>
      </c>
      <c r="C1075" s="117" t="s">
        <v>1753</v>
      </c>
      <c r="D1075" s="116" t="s">
        <v>819</v>
      </c>
      <c r="E1075" s="116" t="s">
        <v>150</v>
      </c>
      <c r="F1075" s="118">
        <v>1</v>
      </c>
      <c r="G1075" s="119">
        <v>4523.87</v>
      </c>
      <c r="H1075" s="119">
        <f>F1075*G1075</f>
        <v>4523.87</v>
      </c>
    </row>
    <row r="1076" spans="1:8" ht="12.75" customHeight="1">
      <c r="B1076" s="103"/>
      <c r="C1076" s="103"/>
      <c r="D1076" s="103"/>
      <c r="E1076" s="103"/>
      <c r="F1076" s="408" t="s">
        <v>831</v>
      </c>
      <c r="G1076" s="408"/>
      <c r="H1076" s="120">
        <f>H1075</f>
        <v>4523.87</v>
      </c>
    </row>
    <row r="1077" spans="1:8" ht="12.75" customHeight="1">
      <c r="B1077" s="407" t="s">
        <v>811</v>
      </c>
      <c r="C1077" s="407"/>
      <c r="D1077" s="102" t="s">
        <v>806</v>
      </c>
      <c r="E1077" s="102" t="s">
        <v>807</v>
      </c>
      <c r="F1077" s="102" t="s">
        <v>808</v>
      </c>
      <c r="G1077" s="102" t="s">
        <v>809</v>
      </c>
      <c r="H1077" s="102" t="s">
        <v>810</v>
      </c>
    </row>
    <row r="1078" spans="1:8" ht="12.75" customHeight="1">
      <c r="B1078" s="116" t="s">
        <v>1738</v>
      </c>
      <c r="C1078" s="117" t="s">
        <v>1739</v>
      </c>
      <c r="D1078" s="116" t="s">
        <v>125</v>
      </c>
      <c r="E1078" s="116" t="s">
        <v>127</v>
      </c>
      <c r="F1078" s="118">
        <v>2.5</v>
      </c>
      <c r="G1078" s="119">
        <v>68.17</v>
      </c>
      <c r="H1078" s="119">
        <f>F1078*G1078</f>
        <v>170.42500000000001</v>
      </c>
    </row>
    <row r="1079" spans="1:8" ht="12.75" customHeight="1">
      <c r="B1079" s="116" t="s">
        <v>1024</v>
      </c>
      <c r="C1079" s="117" t="s">
        <v>1025</v>
      </c>
      <c r="D1079" s="116" t="s">
        <v>125</v>
      </c>
      <c r="E1079" s="116" t="s">
        <v>127</v>
      </c>
      <c r="F1079" s="118">
        <v>5</v>
      </c>
      <c r="G1079" s="119">
        <v>38.69</v>
      </c>
      <c r="H1079" s="119">
        <f>F1079*G1079</f>
        <v>193.45</v>
      </c>
    </row>
    <row r="1080" spans="1:8" ht="12.75" customHeight="1">
      <c r="B1080" s="103"/>
      <c r="C1080" s="103"/>
      <c r="D1080" s="103"/>
      <c r="E1080" s="103"/>
      <c r="F1080" s="408" t="s">
        <v>812</v>
      </c>
      <c r="G1080" s="408"/>
      <c r="H1080" s="120">
        <f>H1078+H1079</f>
        <v>363.875</v>
      </c>
    </row>
    <row r="1081" spans="1:8" ht="12.75" customHeight="1">
      <c r="B1081" s="103"/>
      <c r="C1081" s="103"/>
      <c r="D1081" s="103"/>
      <c r="E1081" s="103"/>
      <c r="F1081" s="409" t="s">
        <v>585</v>
      </c>
      <c r="G1081" s="409"/>
      <c r="H1081" s="101">
        <f>H1076+H1080</f>
        <v>4887.7449999999999</v>
      </c>
    </row>
    <row r="1082" spans="1:8" ht="12.75" customHeight="1">
      <c r="B1082" s="103"/>
      <c r="C1082" s="103"/>
      <c r="D1082" s="103"/>
      <c r="E1082" s="103"/>
      <c r="F1082" s="108"/>
      <c r="G1082" s="108"/>
      <c r="H1082" s="108"/>
    </row>
    <row r="1083" spans="1:8" ht="27" customHeight="1">
      <c r="A1083" s="179" t="str">
        <f>ORÇAMENTO!A663</f>
        <v>6.3.3.3</v>
      </c>
      <c r="B1083" s="179" t="str">
        <f>ORÇAMENTO!B663</f>
        <v>CCU 093</v>
      </c>
      <c r="C1083" s="404" t="str">
        <f>ORÇAMENTO!C663</f>
        <v>CABO COAXIAL REF. 39.18.104/SP OBRAS</v>
      </c>
      <c r="D1083" s="405"/>
      <c r="E1083" s="405"/>
      <c r="F1083" s="405"/>
      <c r="G1083" s="406"/>
      <c r="H1083" s="121" t="s">
        <v>180</v>
      </c>
    </row>
    <row r="1084" spans="1:8" ht="12.75" customHeight="1">
      <c r="B1084" s="407" t="s">
        <v>820</v>
      </c>
      <c r="C1084" s="407"/>
      <c r="D1084" s="102" t="s">
        <v>806</v>
      </c>
      <c r="E1084" s="102" t="s">
        <v>807</v>
      </c>
      <c r="F1084" s="102" t="s">
        <v>808</v>
      </c>
      <c r="G1084" s="102" t="s">
        <v>809</v>
      </c>
      <c r="H1084" s="102" t="s">
        <v>810</v>
      </c>
    </row>
    <row r="1085" spans="1:8" ht="12.75" customHeight="1">
      <c r="B1085" s="116" t="s">
        <v>1029</v>
      </c>
      <c r="C1085" s="117" t="s">
        <v>1030</v>
      </c>
      <c r="D1085" s="116" t="s">
        <v>819</v>
      </c>
      <c r="E1085" s="116" t="s">
        <v>180</v>
      </c>
      <c r="F1085" s="118">
        <v>1.02</v>
      </c>
      <c r="G1085" s="119">
        <v>17.75</v>
      </c>
      <c r="H1085" s="119">
        <f>F1085*G1085</f>
        <v>18.105</v>
      </c>
    </row>
    <row r="1086" spans="1:8" ht="12.75" customHeight="1">
      <c r="B1086" s="103"/>
      <c r="C1086" s="103"/>
      <c r="D1086" s="103"/>
      <c r="E1086" s="103"/>
      <c r="F1086" s="408" t="s">
        <v>831</v>
      </c>
      <c r="G1086" s="408"/>
      <c r="H1086" s="120">
        <f>H1085</f>
        <v>18.105</v>
      </c>
    </row>
    <row r="1087" spans="1:8" ht="12.75" customHeight="1">
      <c r="B1087" s="407" t="s">
        <v>811</v>
      </c>
      <c r="C1087" s="407"/>
      <c r="D1087" s="102" t="s">
        <v>806</v>
      </c>
      <c r="E1087" s="102" t="s">
        <v>807</v>
      </c>
      <c r="F1087" s="102" t="s">
        <v>808</v>
      </c>
      <c r="G1087" s="102" t="s">
        <v>809</v>
      </c>
      <c r="H1087" s="102" t="s">
        <v>810</v>
      </c>
    </row>
    <row r="1088" spans="1:8" ht="12.75" customHeight="1">
      <c r="B1088" s="116">
        <v>88247</v>
      </c>
      <c r="C1088" s="117" t="s">
        <v>1454</v>
      </c>
      <c r="D1088" s="116" t="s">
        <v>125</v>
      </c>
      <c r="E1088" s="116" t="s">
        <v>127</v>
      </c>
      <c r="F1088" s="118">
        <v>0.11</v>
      </c>
      <c r="G1088" s="119">
        <v>24.65</v>
      </c>
      <c r="H1088" s="119">
        <f>F1088*G1088</f>
        <v>2.7115</v>
      </c>
    </row>
    <row r="1089" spans="1:8" ht="12.75" customHeight="1">
      <c r="B1089" s="116">
        <v>88264</v>
      </c>
      <c r="C1089" s="117" t="s">
        <v>836</v>
      </c>
      <c r="D1089" s="116" t="s">
        <v>125</v>
      </c>
      <c r="E1089" s="116" t="s">
        <v>127</v>
      </c>
      <c r="F1089" s="118">
        <v>0.11</v>
      </c>
      <c r="G1089" s="119">
        <v>31.49</v>
      </c>
      <c r="H1089" s="119">
        <f>F1089*G1089</f>
        <v>3.4638999999999998</v>
      </c>
    </row>
    <row r="1090" spans="1:8" ht="12.75" customHeight="1">
      <c r="B1090" s="103"/>
      <c r="C1090" s="103"/>
      <c r="D1090" s="103"/>
      <c r="E1090" s="103"/>
      <c r="F1090" s="408" t="s">
        <v>812</v>
      </c>
      <c r="G1090" s="408"/>
      <c r="H1090" s="120">
        <f>H1088+H1089</f>
        <v>6.1753999999999998</v>
      </c>
    </row>
    <row r="1091" spans="1:8" ht="12.75" customHeight="1">
      <c r="B1091" s="103"/>
      <c r="C1091" s="103"/>
      <c r="D1091" s="103"/>
      <c r="E1091" s="103"/>
      <c r="F1091" s="409" t="s">
        <v>585</v>
      </c>
      <c r="G1091" s="409"/>
      <c r="H1091" s="101">
        <f>H1090+H1086</f>
        <v>24.2804</v>
      </c>
    </row>
    <row r="1092" spans="1:8" ht="12.75" customHeight="1">
      <c r="B1092" s="103"/>
      <c r="C1092" s="103"/>
      <c r="D1092" s="103"/>
      <c r="E1092" s="103"/>
      <c r="F1092" s="108"/>
      <c r="G1092" s="108"/>
      <c r="H1092" s="108"/>
    </row>
    <row r="1093" spans="1:8" ht="27" customHeight="1">
      <c r="A1093" s="179" t="str">
        <f>ORÇAMENTO!A684</f>
        <v>7.1.2.1</v>
      </c>
      <c r="B1093" s="179" t="str">
        <f>ORÇAMENTO!B684</f>
        <v>CCU 094</v>
      </c>
      <c r="C1093" s="404" t="str">
        <f>ORÇAMENTO!C684</f>
        <v>DUTOS EM CHAPA DE AÇO GALVANIZADO - DIMENSÕES E EXECUÇÕES CONFORME O PROJETO REF. 61.20.450/SP OBRAS</v>
      </c>
      <c r="D1093" s="405"/>
      <c r="E1093" s="405"/>
      <c r="F1093" s="405"/>
      <c r="G1093" s="406"/>
      <c r="H1093" s="121" t="s">
        <v>217</v>
      </c>
    </row>
    <row r="1094" spans="1:8" ht="12.75" customHeight="1">
      <c r="B1094" s="427" t="s">
        <v>820</v>
      </c>
      <c r="C1094" s="428"/>
      <c r="D1094" s="102" t="s">
        <v>806</v>
      </c>
      <c r="E1094" s="102" t="s">
        <v>807</v>
      </c>
      <c r="F1094" s="102" t="s">
        <v>808</v>
      </c>
      <c r="G1094" s="102" t="s">
        <v>809</v>
      </c>
      <c r="H1094" s="102" t="s">
        <v>810</v>
      </c>
    </row>
    <row r="1095" spans="1:8" ht="12.75" customHeight="1">
      <c r="B1095" s="116" t="s">
        <v>1123</v>
      </c>
      <c r="C1095" s="117" t="s">
        <v>1124</v>
      </c>
      <c r="D1095" s="116" t="s">
        <v>819</v>
      </c>
      <c r="E1095" s="116" t="s">
        <v>217</v>
      </c>
      <c r="F1095" s="118">
        <v>1.1499999999999999</v>
      </c>
      <c r="G1095" s="119">
        <v>12.04</v>
      </c>
      <c r="H1095" s="119">
        <f>F1095*G1095</f>
        <v>13.845999999999998</v>
      </c>
    </row>
    <row r="1096" spans="1:8" ht="12.75" customHeight="1">
      <c r="B1096" s="116" t="s">
        <v>945</v>
      </c>
      <c r="C1096" s="117" t="s">
        <v>946</v>
      </c>
      <c r="D1096" s="116" t="s">
        <v>819</v>
      </c>
      <c r="E1096" s="116" t="s">
        <v>180</v>
      </c>
      <c r="F1096" s="118">
        <v>7.2700000000000001E-2</v>
      </c>
      <c r="G1096" s="119">
        <v>25.78</v>
      </c>
      <c r="H1096" s="119">
        <f>F1096*G1096</f>
        <v>1.874206</v>
      </c>
    </row>
    <row r="1097" spans="1:8" ht="12.75" customHeight="1">
      <c r="B1097" s="116" t="s">
        <v>1125</v>
      </c>
      <c r="C1097" s="117" t="s">
        <v>1126</v>
      </c>
      <c r="D1097" s="116" t="s">
        <v>819</v>
      </c>
      <c r="E1097" s="116" t="s">
        <v>180</v>
      </c>
      <c r="F1097" s="118">
        <v>0.67410000000000003</v>
      </c>
      <c r="G1097" s="119">
        <v>8.81</v>
      </c>
      <c r="H1097" s="119">
        <f>F1097*G1097</f>
        <v>5.9388210000000008</v>
      </c>
    </row>
    <row r="1098" spans="1:8" ht="12.75" customHeight="1">
      <c r="B1098" s="103"/>
      <c r="C1098" s="103"/>
      <c r="D1098" s="103"/>
      <c r="E1098" s="103"/>
      <c r="F1098" s="425" t="s">
        <v>831</v>
      </c>
      <c r="G1098" s="426"/>
      <c r="H1098" s="120">
        <f>H1095+H1096+H1097</f>
        <v>21.659026999999998</v>
      </c>
    </row>
    <row r="1099" spans="1:8" ht="12.75" customHeight="1">
      <c r="B1099" s="427" t="s">
        <v>811</v>
      </c>
      <c r="C1099" s="428"/>
      <c r="D1099" s="102" t="s">
        <v>806</v>
      </c>
      <c r="E1099" s="102" t="s">
        <v>807</v>
      </c>
      <c r="F1099" s="102" t="s">
        <v>808</v>
      </c>
      <c r="G1099" s="102" t="s">
        <v>809</v>
      </c>
      <c r="H1099" s="102" t="s">
        <v>810</v>
      </c>
    </row>
    <row r="1100" spans="1:8" ht="12.75" customHeight="1">
      <c r="B1100" s="116">
        <v>88251</v>
      </c>
      <c r="C1100" s="117" t="s">
        <v>918</v>
      </c>
      <c r="D1100" s="116" t="s">
        <v>125</v>
      </c>
      <c r="E1100" s="116" t="s">
        <v>127</v>
      </c>
      <c r="F1100" s="118">
        <v>0.55000000000000004</v>
      </c>
      <c r="G1100" s="119">
        <v>21.43</v>
      </c>
      <c r="H1100" s="119">
        <f>F1100*G1100</f>
        <v>11.7865</v>
      </c>
    </row>
    <row r="1101" spans="1:8" ht="12.75" customHeight="1">
      <c r="B1101" s="116">
        <v>88315</v>
      </c>
      <c r="C1101" s="117" t="s">
        <v>919</v>
      </c>
      <c r="D1101" s="116" t="s">
        <v>125</v>
      </c>
      <c r="E1101" s="116" t="s">
        <v>127</v>
      </c>
      <c r="F1101" s="118">
        <v>0.55000000000000004</v>
      </c>
      <c r="G1101" s="119">
        <v>30.85</v>
      </c>
      <c r="H1101" s="119">
        <f>F1101*G1101</f>
        <v>16.967500000000001</v>
      </c>
    </row>
    <row r="1102" spans="1:8" ht="12.75" customHeight="1">
      <c r="B1102" s="103"/>
      <c r="C1102" s="103"/>
      <c r="D1102" s="103"/>
      <c r="E1102" s="103"/>
      <c r="F1102" s="425" t="s">
        <v>812</v>
      </c>
      <c r="G1102" s="426"/>
      <c r="H1102" s="120">
        <f>H1100+H1101</f>
        <v>28.754000000000001</v>
      </c>
    </row>
    <row r="1103" spans="1:8" ht="12.75" customHeight="1">
      <c r="B1103" s="103"/>
      <c r="C1103" s="103"/>
      <c r="D1103" s="103"/>
      <c r="E1103" s="103"/>
      <c r="F1103" s="415" t="s">
        <v>585</v>
      </c>
      <c r="G1103" s="416"/>
      <c r="H1103" s="101">
        <f>H1098+H1102</f>
        <v>50.413027</v>
      </c>
    </row>
    <row r="1104" spans="1:8">
      <c r="B1104" s="103"/>
      <c r="C1104" s="103"/>
      <c r="D1104" s="103"/>
      <c r="E1104" s="103"/>
      <c r="F1104" s="433"/>
      <c r="G1104" s="433"/>
      <c r="H1104" s="433"/>
    </row>
    <row r="1105" spans="1:8" ht="27" customHeight="1">
      <c r="A1105" s="179" t="str">
        <f>ORÇAMENTO!A685</f>
        <v>7.1.2.2</v>
      </c>
      <c r="B1105" s="179" t="str">
        <f>ORÇAMENTO!B685</f>
        <v>CCU 095</v>
      </c>
      <c r="C1105" s="404" t="str">
        <f>ORÇAMENTO!C685</f>
        <v>GRELHA DE INSUFLAÇÃO DE AR EM ALUMÍNIO ANODIZADO, DE DUPLA DEFLEXÃO, TAMANHO: ACIMA DE 0,10 M² ATÉ 0,50 M² REF. 61.10.565/SP OBRAS</v>
      </c>
      <c r="D1105" s="405"/>
      <c r="E1105" s="405"/>
      <c r="F1105" s="405"/>
      <c r="G1105" s="406"/>
      <c r="H1105" s="121" t="s">
        <v>145</v>
      </c>
    </row>
    <row r="1106" spans="1:8" ht="12.75" customHeight="1">
      <c r="B1106" s="427" t="s">
        <v>820</v>
      </c>
      <c r="C1106" s="428"/>
      <c r="D1106" s="102" t="s">
        <v>806</v>
      </c>
      <c r="E1106" s="102" t="s">
        <v>807</v>
      </c>
      <c r="F1106" s="102" t="s">
        <v>808</v>
      </c>
      <c r="G1106" s="102" t="s">
        <v>809</v>
      </c>
      <c r="H1106" s="102" t="s">
        <v>810</v>
      </c>
    </row>
    <row r="1107" spans="1:8" ht="12.75" customHeight="1">
      <c r="B1107" s="116" t="s">
        <v>1127</v>
      </c>
      <c r="C1107" s="117" t="s">
        <v>1128</v>
      </c>
      <c r="D1107" s="116" t="s">
        <v>819</v>
      </c>
      <c r="E1107" s="116" t="s">
        <v>145</v>
      </c>
      <c r="F1107" s="118">
        <v>1</v>
      </c>
      <c r="G1107" s="119">
        <v>2046.13</v>
      </c>
      <c r="H1107" s="119">
        <f>F1107*G1107</f>
        <v>2046.13</v>
      </c>
    </row>
    <row r="1108" spans="1:8" ht="12.75" customHeight="1">
      <c r="B1108" s="103"/>
      <c r="C1108" s="103"/>
      <c r="D1108" s="103"/>
      <c r="E1108" s="103"/>
      <c r="F1108" s="425" t="s">
        <v>831</v>
      </c>
      <c r="G1108" s="426"/>
      <c r="H1108" s="120">
        <f>H1107</f>
        <v>2046.13</v>
      </c>
    </row>
    <row r="1109" spans="1:8" ht="12.75" customHeight="1">
      <c r="B1109" s="427" t="s">
        <v>811</v>
      </c>
      <c r="C1109" s="428"/>
      <c r="D1109" s="102" t="s">
        <v>806</v>
      </c>
      <c r="E1109" s="102" t="s">
        <v>807</v>
      </c>
      <c r="F1109" s="102" t="s">
        <v>808</v>
      </c>
      <c r="G1109" s="102" t="s">
        <v>809</v>
      </c>
      <c r="H1109" s="102" t="s">
        <v>810</v>
      </c>
    </row>
    <row r="1110" spans="1:8" ht="12.75" customHeight="1">
      <c r="B1110" s="116">
        <v>88241</v>
      </c>
      <c r="C1110" s="117" t="s">
        <v>1451</v>
      </c>
      <c r="D1110" s="116" t="s">
        <v>125</v>
      </c>
      <c r="E1110" s="116" t="s">
        <v>127</v>
      </c>
      <c r="F1110" s="118">
        <v>2</v>
      </c>
      <c r="G1110" s="119">
        <v>24.15</v>
      </c>
      <c r="H1110" s="119">
        <f>F1110*G1110</f>
        <v>48.3</v>
      </c>
    </row>
    <row r="1111" spans="1:8" ht="12.75" customHeight="1">
      <c r="B1111" s="116" t="s">
        <v>1129</v>
      </c>
      <c r="C1111" s="117" t="s">
        <v>1130</v>
      </c>
      <c r="D1111" s="116" t="s">
        <v>819</v>
      </c>
      <c r="E1111" s="116" t="s">
        <v>127</v>
      </c>
      <c r="F1111" s="118">
        <v>2</v>
      </c>
      <c r="G1111" s="119">
        <v>38.64</v>
      </c>
      <c r="H1111" s="119">
        <f>F1111*G1111</f>
        <v>77.28</v>
      </c>
    </row>
    <row r="1112" spans="1:8" ht="12.75" customHeight="1">
      <c r="B1112" s="103"/>
      <c r="C1112" s="103"/>
      <c r="D1112" s="103"/>
      <c r="E1112" s="103"/>
      <c r="F1112" s="425" t="s">
        <v>812</v>
      </c>
      <c r="G1112" s="426"/>
      <c r="H1112" s="120">
        <f>H1110+H1111</f>
        <v>125.58</v>
      </c>
    </row>
    <row r="1113" spans="1:8" ht="25.5" customHeight="1">
      <c r="B1113" s="103"/>
      <c r="C1113" s="103"/>
      <c r="D1113" s="103"/>
      <c r="E1113" s="103"/>
      <c r="F1113" s="415" t="s">
        <v>585</v>
      </c>
      <c r="G1113" s="416"/>
      <c r="H1113" s="101">
        <f>H1108+H1112</f>
        <v>2171.71</v>
      </c>
    </row>
    <row r="1114" spans="1:8">
      <c r="B1114" s="103"/>
      <c r="C1114" s="103"/>
      <c r="D1114" s="103"/>
      <c r="E1114" s="103"/>
      <c r="F1114" s="108"/>
      <c r="G1114" s="108"/>
      <c r="H1114" s="108"/>
    </row>
    <row r="1115" spans="1:8" ht="27" customHeight="1">
      <c r="A1115" s="179" t="str">
        <f>ORÇAMENTO!A690</f>
        <v>8.1.1</v>
      </c>
      <c r="B1115" s="179" t="str">
        <f>ORÇAMENTO!B690</f>
        <v>CCU 097</v>
      </c>
      <c r="C1115" s="404" t="str">
        <f>ORÇAMENTO!C690</f>
        <v>ABRIGO PARA REGISTRO DE RECALQUE TIPO COLUNA, COMPLETO - INCLUSIVE TUBULAÇÕES E VÁLVULAS REF. 50.01.340/SP OBRAS</v>
      </c>
      <c r="D1115" s="405"/>
      <c r="E1115" s="405"/>
      <c r="F1115" s="405"/>
      <c r="G1115" s="406"/>
      <c r="H1115" s="121" t="s">
        <v>150</v>
      </c>
    </row>
    <row r="1116" spans="1:8" ht="12.75" customHeight="1">
      <c r="B1116" s="407" t="s">
        <v>815</v>
      </c>
      <c r="C1116" s="407"/>
      <c r="D1116" s="102" t="s">
        <v>806</v>
      </c>
      <c r="E1116" s="102" t="s">
        <v>807</v>
      </c>
      <c r="F1116" s="102" t="s">
        <v>808</v>
      </c>
      <c r="G1116" s="102" t="s">
        <v>809</v>
      </c>
      <c r="H1116" s="102" t="s">
        <v>810</v>
      </c>
    </row>
    <row r="1117" spans="1:8" ht="12.75" customHeight="1">
      <c r="B1117" s="116" t="s">
        <v>1131</v>
      </c>
      <c r="C1117" s="117" t="s">
        <v>1132</v>
      </c>
      <c r="D1117" s="116" t="s">
        <v>819</v>
      </c>
      <c r="E1117" s="116" t="s">
        <v>127</v>
      </c>
      <c r="F1117" s="118">
        <v>0.08</v>
      </c>
      <c r="G1117" s="119">
        <v>29.05</v>
      </c>
      <c r="H1117" s="119">
        <f>F1117*G1117</f>
        <v>2.3240000000000003</v>
      </c>
    </row>
    <row r="1118" spans="1:8" ht="12.75" customHeight="1">
      <c r="B1118" s="103"/>
      <c r="C1118" s="103"/>
      <c r="D1118" s="103"/>
      <c r="E1118" s="103"/>
      <c r="F1118" s="408" t="s">
        <v>816</v>
      </c>
      <c r="G1118" s="408"/>
      <c r="H1118" s="120">
        <f>H1117</f>
        <v>2.3240000000000003</v>
      </c>
    </row>
    <row r="1119" spans="1:8" ht="12.75" customHeight="1">
      <c r="B1119" s="407" t="s">
        <v>820</v>
      </c>
      <c r="C1119" s="407"/>
      <c r="D1119" s="102" t="s">
        <v>806</v>
      </c>
      <c r="E1119" s="102" t="s">
        <v>807</v>
      </c>
      <c r="F1119" s="102" t="s">
        <v>808</v>
      </c>
      <c r="G1119" s="102" t="s">
        <v>809</v>
      </c>
      <c r="H1119" s="102" t="s">
        <v>810</v>
      </c>
    </row>
    <row r="1120" spans="1:8" ht="12.75" customHeight="1">
      <c r="B1120" s="190" t="s">
        <v>3751</v>
      </c>
      <c r="C1120" s="290" t="s">
        <v>3752</v>
      </c>
      <c r="D1120" s="181" t="s">
        <v>125</v>
      </c>
      <c r="E1120" s="181" t="s">
        <v>217</v>
      </c>
      <c r="F1120" s="193">
        <v>5.96</v>
      </c>
      <c r="G1120" s="194">
        <v>8.51</v>
      </c>
      <c r="H1120" s="194">
        <f t="shared" ref="H1120:H1147" si="13">F1120*G1120</f>
        <v>50.7196</v>
      </c>
    </row>
    <row r="1121" spans="2:8" ht="25.5">
      <c r="B1121" s="190" t="s">
        <v>1496</v>
      </c>
      <c r="C1121" s="290" t="s">
        <v>1497</v>
      </c>
      <c r="D1121" s="181" t="s">
        <v>125</v>
      </c>
      <c r="E1121" s="181" t="s">
        <v>150</v>
      </c>
      <c r="F1121" s="193">
        <v>1</v>
      </c>
      <c r="G1121" s="194">
        <v>68.569999999999993</v>
      </c>
      <c r="H1121" s="194">
        <f t="shared" si="13"/>
        <v>68.569999999999993</v>
      </c>
    </row>
    <row r="1122" spans="2:8">
      <c r="B1122" s="190" t="s">
        <v>869</v>
      </c>
      <c r="C1122" s="290" t="s">
        <v>1498</v>
      </c>
      <c r="D1122" s="181" t="s">
        <v>125</v>
      </c>
      <c r="E1122" s="181" t="s">
        <v>217</v>
      </c>
      <c r="F1122" s="193">
        <v>0.16</v>
      </c>
      <c r="G1122" s="194">
        <v>17</v>
      </c>
      <c r="H1122" s="194">
        <f t="shared" si="13"/>
        <v>2.72</v>
      </c>
    </row>
    <row r="1123" spans="2:8">
      <c r="B1123" s="190" t="s">
        <v>879</v>
      </c>
      <c r="C1123" s="290" t="s">
        <v>1499</v>
      </c>
      <c r="D1123" s="181" t="s">
        <v>125</v>
      </c>
      <c r="E1123" s="181" t="s">
        <v>174</v>
      </c>
      <c r="F1123" s="193">
        <v>0.21</v>
      </c>
      <c r="G1123" s="194">
        <v>195</v>
      </c>
      <c r="H1123" s="194">
        <f t="shared" si="13"/>
        <v>40.949999999999996</v>
      </c>
    </row>
    <row r="1124" spans="2:8" ht="12.75" customHeight="1">
      <c r="B1124" s="190" t="s">
        <v>889</v>
      </c>
      <c r="C1124" s="290" t="s">
        <v>890</v>
      </c>
      <c r="D1124" s="181" t="s">
        <v>125</v>
      </c>
      <c r="E1124" s="181" t="s">
        <v>150</v>
      </c>
      <c r="F1124" s="193">
        <v>29</v>
      </c>
      <c r="G1124" s="194">
        <v>5.22</v>
      </c>
      <c r="H1124" s="194">
        <f t="shared" si="13"/>
        <v>151.38</v>
      </c>
    </row>
    <row r="1125" spans="2:8">
      <c r="B1125" s="190" t="s">
        <v>1482</v>
      </c>
      <c r="C1125" s="290" t="s">
        <v>1500</v>
      </c>
      <c r="D1125" s="181" t="s">
        <v>125</v>
      </c>
      <c r="E1125" s="181" t="s">
        <v>217</v>
      </c>
      <c r="F1125" s="193">
        <v>20.51</v>
      </c>
      <c r="G1125" s="194">
        <v>1.5</v>
      </c>
      <c r="H1125" s="194">
        <f t="shared" si="13"/>
        <v>30.765000000000001</v>
      </c>
    </row>
    <row r="1126" spans="2:8" ht="12.75" customHeight="1">
      <c r="B1126" s="190" t="s">
        <v>1133</v>
      </c>
      <c r="C1126" s="290" t="s">
        <v>1134</v>
      </c>
      <c r="D1126" s="181" t="s">
        <v>819</v>
      </c>
      <c r="E1126" s="181" t="s">
        <v>145</v>
      </c>
      <c r="F1126" s="193">
        <v>0.18</v>
      </c>
      <c r="G1126" s="194">
        <v>27.9</v>
      </c>
      <c r="H1126" s="194">
        <f t="shared" si="13"/>
        <v>5.0219999999999994</v>
      </c>
    </row>
    <row r="1127" spans="2:8">
      <c r="B1127" s="190" t="s">
        <v>881</v>
      </c>
      <c r="C1127" s="290" t="s">
        <v>882</v>
      </c>
      <c r="D1127" s="181" t="s">
        <v>125</v>
      </c>
      <c r="E1127" s="181" t="s">
        <v>217</v>
      </c>
      <c r="F1127" s="193">
        <v>42.11</v>
      </c>
      <c r="G1127" s="194">
        <v>0.66</v>
      </c>
      <c r="H1127" s="194">
        <f t="shared" si="13"/>
        <v>27.7926</v>
      </c>
    </row>
    <row r="1128" spans="2:8">
      <c r="B1128" s="181" t="s">
        <v>1135</v>
      </c>
      <c r="C1128" s="290" t="s">
        <v>1136</v>
      </c>
      <c r="D1128" s="181" t="s">
        <v>819</v>
      </c>
      <c r="E1128" s="181" t="s">
        <v>150</v>
      </c>
      <c r="F1128" s="193">
        <v>1</v>
      </c>
      <c r="G1128" s="194">
        <v>200.01</v>
      </c>
      <c r="H1128" s="194">
        <f t="shared" si="13"/>
        <v>200.01</v>
      </c>
    </row>
    <row r="1129" spans="2:8" ht="12.75" customHeight="1">
      <c r="B1129" s="181" t="s">
        <v>1137</v>
      </c>
      <c r="C1129" s="290" t="s">
        <v>1138</v>
      </c>
      <c r="D1129" s="181" t="s">
        <v>819</v>
      </c>
      <c r="E1129" s="181" t="s">
        <v>150</v>
      </c>
      <c r="F1129" s="193">
        <v>2</v>
      </c>
      <c r="G1129" s="194">
        <v>256.04000000000002</v>
      </c>
      <c r="H1129" s="194">
        <f t="shared" si="13"/>
        <v>512.08000000000004</v>
      </c>
    </row>
    <row r="1130" spans="2:8">
      <c r="B1130" s="190" t="s">
        <v>877</v>
      </c>
      <c r="C1130" s="290" t="s">
        <v>878</v>
      </c>
      <c r="D1130" s="181" t="s">
        <v>125</v>
      </c>
      <c r="E1130" s="181" t="s">
        <v>113</v>
      </c>
      <c r="F1130" s="193">
        <v>8.7999999999999995E-2</v>
      </c>
      <c r="G1130" s="194">
        <v>7.23</v>
      </c>
      <c r="H1130" s="194">
        <f t="shared" si="13"/>
        <v>0.63624000000000003</v>
      </c>
    </row>
    <row r="1131" spans="2:8">
      <c r="B1131" s="181" t="s">
        <v>912</v>
      </c>
      <c r="C1131" s="290" t="s">
        <v>913</v>
      </c>
      <c r="D1131" s="181" t="s">
        <v>819</v>
      </c>
      <c r="E1131" s="181" t="s">
        <v>180</v>
      </c>
      <c r="F1131" s="193">
        <v>10.7</v>
      </c>
      <c r="G1131" s="194">
        <v>0.18</v>
      </c>
      <c r="H1131" s="194">
        <f t="shared" si="13"/>
        <v>1.9259999999999997</v>
      </c>
    </row>
    <row r="1132" spans="2:8" ht="12.75" customHeight="1">
      <c r="B1132" s="181" t="s">
        <v>825</v>
      </c>
      <c r="C1132" s="290" t="s">
        <v>826</v>
      </c>
      <c r="D1132" s="181" t="s">
        <v>819</v>
      </c>
      <c r="E1132" s="181" t="s">
        <v>150</v>
      </c>
      <c r="F1132" s="193">
        <v>1.5</v>
      </c>
      <c r="G1132" s="194">
        <v>0.71</v>
      </c>
      <c r="H1132" s="194">
        <f t="shared" si="13"/>
        <v>1.0649999999999999</v>
      </c>
    </row>
    <row r="1133" spans="2:8" ht="12.75" customHeight="1">
      <c r="B1133" s="181" t="s">
        <v>1139</v>
      </c>
      <c r="C1133" s="290" t="s">
        <v>1140</v>
      </c>
      <c r="D1133" s="181" t="s">
        <v>819</v>
      </c>
      <c r="E1133" s="181" t="s">
        <v>150</v>
      </c>
      <c r="F1133" s="193">
        <v>3.5</v>
      </c>
      <c r="G1133" s="194">
        <v>3.36</v>
      </c>
      <c r="H1133" s="194">
        <f t="shared" si="13"/>
        <v>11.76</v>
      </c>
    </row>
    <row r="1134" spans="2:8">
      <c r="B1134" s="190" t="s">
        <v>1501</v>
      </c>
      <c r="C1134" s="290" t="s">
        <v>1502</v>
      </c>
      <c r="D1134" s="181" t="s">
        <v>125</v>
      </c>
      <c r="E1134" s="181" t="s">
        <v>150</v>
      </c>
      <c r="F1134" s="193">
        <v>2</v>
      </c>
      <c r="G1134" s="194">
        <v>60.06</v>
      </c>
      <c r="H1134" s="194">
        <f t="shared" si="13"/>
        <v>120.12</v>
      </c>
    </row>
    <row r="1135" spans="2:8">
      <c r="B1135" s="190" t="s">
        <v>3739</v>
      </c>
      <c r="C1135" s="290" t="s">
        <v>3740</v>
      </c>
      <c r="D1135" s="181" t="s">
        <v>125</v>
      </c>
      <c r="E1135" s="181" t="s">
        <v>174</v>
      </c>
      <c r="F1135" s="193">
        <v>0.08</v>
      </c>
      <c r="G1135" s="194">
        <v>186.45</v>
      </c>
      <c r="H1135" s="194">
        <f t="shared" si="13"/>
        <v>14.915999999999999</v>
      </c>
    </row>
    <row r="1136" spans="2:8" ht="12.75" customHeight="1">
      <c r="B1136" s="190" t="s">
        <v>2129</v>
      </c>
      <c r="C1136" s="290" t="s">
        <v>2130</v>
      </c>
      <c r="D1136" s="181" t="s">
        <v>125</v>
      </c>
      <c r="E1136" s="181" t="s">
        <v>180</v>
      </c>
      <c r="F1136" s="193">
        <v>0.82</v>
      </c>
      <c r="G1136" s="194">
        <v>7.6</v>
      </c>
      <c r="H1136" s="194">
        <f t="shared" si="13"/>
        <v>6.2319999999999993</v>
      </c>
    </row>
    <row r="1137" spans="2:8" ht="12.75" customHeight="1">
      <c r="B1137" s="190" t="s">
        <v>842</v>
      </c>
      <c r="C1137" s="290" t="s">
        <v>843</v>
      </c>
      <c r="D1137" s="181" t="s">
        <v>125</v>
      </c>
      <c r="E1137" s="181" t="s">
        <v>217</v>
      </c>
      <c r="F1137" s="193">
        <v>0.13</v>
      </c>
      <c r="G1137" s="194">
        <v>20</v>
      </c>
      <c r="H1137" s="194">
        <f t="shared" si="13"/>
        <v>2.6</v>
      </c>
    </row>
    <row r="1138" spans="2:8" ht="12.75" customHeight="1">
      <c r="B1138" s="190" t="s">
        <v>3732</v>
      </c>
      <c r="C1138" s="290" t="s">
        <v>3733</v>
      </c>
      <c r="D1138" s="181" t="s">
        <v>125</v>
      </c>
      <c r="E1138" s="181" t="s">
        <v>180</v>
      </c>
      <c r="F1138" s="193">
        <v>0.73</v>
      </c>
      <c r="G1138" s="194">
        <v>9.52</v>
      </c>
      <c r="H1138" s="194">
        <f t="shared" si="13"/>
        <v>6.9495999999999993</v>
      </c>
    </row>
    <row r="1139" spans="2:8" ht="12.75" customHeight="1">
      <c r="B1139" s="190" t="s">
        <v>2327</v>
      </c>
      <c r="C1139" s="290" t="s">
        <v>2328</v>
      </c>
      <c r="D1139" s="181" t="s">
        <v>125</v>
      </c>
      <c r="E1139" s="181" t="s">
        <v>113</v>
      </c>
      <c r="F1139" s="193">
        <v>1</v>
      </c>
      <c r="G1139" s="194">
        <v>11.34</v>
      </c>
      <c r="H1139" s="194">
        <f t="shared" si="13"/>
        <v>11.34</v>
      </c>
    </row>
    <row r="1140" spans="2:8" ht="12.75" customHeight="1">
      <c r="B1140" s="190" t="s">
        <v>3729</v>
      </c>
      <c r="C1140" s="290" t="s">
        <v>3730</v>
      </c>
      <c r="D1140" s="181" t="s">
        <v>125</v>
      </c>
      <c r="E1140" s="181" t="s">
        <v>145</v>
      </c>
      <c r="F1140" s="193">
        <v>0.26</v>
      </c>
      <c r="G1140" s="194">
        <v>27.84</v>
      </c>
      <c r="H1140" s="194">
        <f t="shared" si="13"/>
        <v>7.2384000000000004</v>
      </c>
    </row>
    <row r="1141" spans="2:8" ht="12.75" customHeight="1">
      <c r="B1141" s="181" t="s">
        <v>1141</v>
      </c>
      <c r="C1141" s="290" t="s">
        <v>1142</v>
      </c>
      <c r="D1141" s="181" t="s">
        <v>819</v>
      </c>
      <c r="E1141" s="181" t="s">
        <v>150</v>
      </c>
      <c r="F1141" s="193">
        <v>0.26</v>
      </c>
      <c r="G1141" s="194">
        <v>747.78</v>
      </c>
      <c r="H1141" s="194">
        <f t="shared" si="13"/>
        <v>194.4228</v>
      </c>
    </row>
    <row r="1142" spans="2:8" ht="12.75" customHeight="1">
      <c r="B1142" s="190" t="s">
        <v>1503</v>
      </c>
      <c r="C1142" s="290" t="s">
        <v>860</v>
      </c>
      <c r="D1142" s="181" t="s">
        <v>125</v>
      </c>
      <c r="E1142" s="181" t="s">
        <v>113</v>
      </c>
      <c r="F1142" s="193">
        <v>1.05</v>
      </c>
      <c r="G1142" s="194">
        <v>39.270000000000003</v>
      </c>
      <c r="H1142" s="194">
        <f t="shared" si="13"/>
        <v>41.233500000000006</v>
      </c>
    </row>
    <row r="1143" spans="2:8" ht="12.75" customHeight="1">
      <c r="B1143" s="190" t="s">
        <v>1504</v>
      </c>
      <c r="C1143" s="290" t="s">
        <v>1505</v>
      </c>
      <c r="D1143" s="181" t="s">
        <v>125</v>
      </c>
      <c r="E1143" s="181" t="s">
        <v>113</v>
      </c>
      <c r="F1143" s="193">
        <v>1.7</v>
      </c>
      <c r="G1143" s="194">
        <v>44.79</v>
      </c>
      <c r="H1143" s="194">
        <f t="shared" si="13"/>
        <v>76.143000000000001</v>
      </c>
    </row>
    <row r="1144" spans="2:8" ht="12.75" customHeight="1">
      <c r="B1144" s="181" t="s">
        <v>1143</v>
      </c>
      <c r="C1144" s="290" t="s">
        <v>1144</v>
      </c>
      <c r="D1144" s="181" t="s">
        <v>819</v>
      </c>
      <c r="E1144" s="181" t="s">
        <v>180</v>
      </c>
      <c r="F1144" s="193">
        <v>2</v>
      </c>
      <c r="G1144" s="194">
        <v>169.84</v>
      </c>
      <c r="H1144" s="194">
        <f t="shared" si="13"/>
        <v>339.68</v>
      </c>
    </row>
    <row r="1145" spans="2:8" ht="12.75" customHeight="1">
      <c r="B1145" s="181" t="s">
        <v>1145</v>
      </c>
      <c r="C1145" s="290" t="s">
        <v>1146</v>
      </c>
      <c r="D1145" s="181" t="s">
        <v>819</v>
      </c>
      <c r="E1145" s="181" t="s">
        <v>150</v>
      </c>
      <c r="F1145" s="193">
        <v>1</v>
      </c>
      <c r="G1145" s="194">
        <v>452.97</v>
      </c>
      <c r="H1145" s="194">
        <f t="shared" si="13"/>
        <v>452.97</v>
      </c>
    </row>
    <row r="1146" spans="2:8">
      <c r="B1146" s="190" t="s">
        <v>1506</v>
      </c>
      <c r="C1146" s="290" t="s">
        <v>1507</v>
      </c>
      <c r="D1146" s="181" t="s">
        <v>125</v>
      </c>
      <c r="E1146" s="181" t="s">
        <v>150</v>
      </c>
      <c r="F1146" s="193">
        <v>1</v>
      </c>
      <c r="G1146" s="194">
        <v>330.64</v>
      </c>
      <c r="H1146" s="194">
        <f t="shared" si="13"/>
        <v>330.64</v>
      </c>
    </row>
    <row r="1147" spans="2:8">
      <c r="B1147" s="190" t="s">
        <v>1508</v>
      </c>
      <c r="C1147" s="290" t="s">
        <v>1509</v>
      </c>
      <c r="D1147" s="181" t="s">
        <v>125</v>
      </c>
      <c r="E1147" s="181" t="s">
        <v>113</v>
      </c>
      <c r="F1147" s="193">
        <v>0.81</v>
      </c>
      <c r="G1147" s="194">
        <v>47.91</v>
      </c>
      <c r="H1147" s="194">
        <f t="shared" si="13"/>
        <v>38.807099999999998</v>
      </c>
    </row>
    <row r="1148" spans="2:8" ht="12.75" customHeight="1">
      <c r="B1148" s="103"/>
      <c r="C1148" s="103"/>
      <c r="D1148" s="103"/>
      <c r="E1148" s="103"/>
      <c r="F1148" s="408" t="s">
        <v>831</v>
      </c>
      <c r="G1148" s="408"/>
      <c r="H1148" s="120">
        <f>SUM(H1120:H1147)</f>
        <v>2748.6888399999993</v>
      </c>
    </row>
    <row r="1149" spans="2:8" ht="12.75" customHeight="1">
      <c r="B1149" s="407" t="s">
        <v>811</v>
      </c>
      <c r="C1149" s="407"/>
      <c r="D1149" s="102" t="s">
        <v>806</v>
      </c>
      <c r="E1149" s="102" t="s">
        <v>807</v>
      </c>
      <c r="F1149" s="102" t="s">
        <v>808</v>
      </c>
      <c r="G1149" s="102" t="s">
        <v>809</v>
      </c>
      <c r="H1149" s="102" t="s">
        <v>810</v>
      </c>
    </row>
    <row r="1150" spans="2:8">
      <c r="B1150" s="116">
        <v>88239</v>
      </c>
      <c r="C1150" s="117" t="s">
        <v>844</v>
      </c>
      <c r="D1150" s="116" t="s">
        <v>125</v>
      </c>
      <c r="E1150" s="116" t="s">
        <v>127</v>
      </c>
      <c r="F1150" s="118">
        <v>0.85</v>
      </c>
      <c r="G1150" s="119">
        <v>24.12</v>
      </c>
      <c r="H1150" s="119">
        <f t="shared" ref="H1150:H1160" si="14">F1150*G1150</f>
        <v>20.501999999999999</v>
      </c>
    </row>
    <row r="1151" spans="2:8">
      <c r="B1151" s="116">
        <v>88248</v>
      </c>
      <c r="C1151" s="117" t="s">
        <v>838</v>
      </c>
      <c r="D1151" s="116" t="s">
        <v>125</v>
      </c>
      <c r="E1151" s="116" t="s">
        <v>127</v>
      </c>
      <c r="F1151" s="118">
        <v>5</v>
      </c>
      <c r="G1151" s="119">
        <v>23.63</v>
      </c>
      <c r="H1151" s="119">
        <f t="shared" si="14"/>
        <v>118.14999999999999</v>
      </c>
    </row>
    <row r="1152" spans="2:8" ht="12.75" customHeight="1">
      <c r="B1152" s="116">
        <v>88238</v>
      </c>
      <c r="C1152" s="117" t="s">
        <v>871</v>
      </c>
      <c r="D1152" s="116" t="s">
        <v>125</v>
      </c>
      <c r="E1152" s="116" t="s">
        <v>127</v>
      </c>
      <c r="F1152" s="118">
        <v>0.43</v>
      </c>
      <c r="G1152" s="119">
        <v>24.21</v>
      </c>
      <c r="H1152" s="119">
        <f t="shared" si="14"/>
        <v>10.410299999999999</v>
      </c>
    </row>
    <row r="1153" spans="1:8" ht="12.75" customHeight="1">
      <c r="B1153" s="116">
        <v>100301</v>
      </c>
      <c r="C1153" s="117" t="s">
        <v>1455</v>
      </c>
      <c r="D1153" s="116" t="s">
        <v>125</v>
      </c>
      <c r="E1153" s="116" t="s">
        <v>127</v>
      </c>
      <c r="F1153" s="118">
        <v>5.94</v>
      </c>
      <c r="G1153" s="119">
        <v>25.9</v>
      </c>
      <c r="H1153" s="119">
        <f t="shared" si="14"/>
        <v>153.846</v>
      </c>
    </row>
    <row r="1154" spans="1:8" ht="12.75" customHeight="1">
      <c r="B1154" s="116">
        <v>88241</v>
      </c>
      <c r="C1154" s="117" t="s">
        <v>1456</v>
      </c>
      <c r="D1154" s="116" t="s">
        <v>125</v>
      </c>
      <c r="E1154" s="116" t="s">
        <v>127</v>
      </c>
      <c r="F1154" s="118">
        <v>8.0000000000000002E-3</v>
      </c>
      <c r="G1154" s="119">
        <v>24.15</v>
      </c>
      <c r="H1154" s="119">
        <f t="shared" si="14"/>
        <v>0.19319999999999998</v>
      </c>
    </row>
    <row r="1155" spans="1:8" ht="12.75" customHeight="1">
      <c r="B1155" s="116">
        <v>88262</v>
      </c>
      <c r="C1155" s="117" t="s">
        <v>845</v>
      </c>
      <c r="D1155" s="116" t="s">
        <v>125</v>
      </c>
      <c r="E1155" s="116" t="s">
        <v>127</v>
      </c>
      <c r="F1155" s="118">
        <v>0.85</v>
      </c>
      <c r="G1155" s="119">
        <v>30.71</v>
      </c>
      <c r="H1155" s="119">
        <f t="shared" si="14"/>
        <v>26.1035</v>
      </c>
    </row>
    <row r="1156" spans="1:8" ht="12.75" customHeight="1">
      <c r="B1156" s="116">
        <v>88267</v>
      </c>
      <c r="C1156" s="117" t="s">
        <v>839</v>
      </c>
      <c r="D1156" s="116" t="s">
        <v>125</v>
      </c>
      <c r="E1156" s="116" t="s">
        <v>127</v>
      </c>
      <c r="F1156" s="118">
        <v>5</v>
      </c>
      <c r="G1156" s="119">
        <v>30.33</v>
      </c>
      <c r="H1156" s="119">
        <f t="shared" si="14"/>
        <v>151.64999999999998</v>
      </c>
    </row>
    <row r="1157" spans="1:8" ht="12.75" customHeight="1">
      <c r="B1157" s="116">
        <v>88245</v>
      </c>
      <c r="C1157" s="117" t="s">
        <v>872</v>
      </c>
      <c r="D1157" s="116" t="s">
        <v>125</v>
      </c>
      <c r="E1157" s="116" t="s">
        <v>127</v>
      </c>
      <c r="F1157" s="118">
        <v>0.22</v>
      </c>
      <c r="G1157" s="119">
        <v>30.85</v>
      </c>
      <c r="H1157" s="119">
        <f t="shared" si="14"/>
        <v>6.7869999999999999</v>
      </c>
    </row>
    <row r="1158" spans="1:8" ht="12.75" customHeight="1">
      <c r="B1158" s="116">
        <v>88309</v>
      </c>
      <c r="C1158" s="117" t="s">
        <v>874</v>
      </c>
      <c r="D1158" s="116" t="s">
        <v>125</v>
      </c>
      <c r="E1158" s="116" t="s">
        <v>127</v>
      </c>
      <c r="F1158" s="118">
        <v>4.0999999999999996</v>
      </c>
      <c r="G1158" s="119">
        <v>31.1</v>
      </c>
      <c r="H1158" s="119">
        <f t="shared" si="14"/>
        <v>127.50999999999999</v>
      </c>
    </row>
    <row r="1159" spans="1:8" ht="12.75" customHeight="1">
      <c r="B1159" s="116">
        <v>88310</v>
      </c>
      <c r="C1159" s="117" t="s">
        <v>906</v>
      </c>
      <c r="D1159" s="116" t="s">
        <v>125</v>
      </c>
      <c r="E1159" s="116" t="s">
        <v>127</v>
      </c>
      <c r="F1159" s="118">
        <v>5.94</v>
      </c>
      <c r="G1159" s="119">
        <v>32.58</v>
      </c>
      <c r="H1159" s="119">
        <f t="shared" si="14"/>
        <v>193.52520000000001</v>
      </c>
    </row>
    <row r="1160" spans="1:8" ht="12.75" customHeight="1">
      <c r="B1160" s="116">
        <v>88316</v>
      </c>
      <c r="C1160" s="117" t="s">
        <v>853</v>
      </c>
      <c r="D1160" s="116" t="s">
        <v>125</v>
      </c>
      <c r="E1160" s="116" t="s">
        <v>127</v>
      </c>
      <c r="F1160" s="118">
        <v>5.55</v>
      </c>
      <c r="G1160" s="119">
        <v>23.4</v>
      </c>
      <c r="H1160" s="119">
        <f t="shared" si="14"/>
        <v>129.86999999999998</v>
      </c>
    </row>
    <row r="1161" spans="1:8" ht="12.75" customHeight="1">
      <c r="B1161" s="103"/>
      <c r="C1161" s="103"/>
      <c r="D1161" s="103"/>
      <c r="E1161" s="103"/>
      <c r="F1161" s="408" t="s">
        <v>812</v>
      </c>
      <c r="G1161" s="408"/>
      <c r="H1161" s="120">
        <f>SUM(H1150:H1160)</f>
        <v>938.54719999999998</v>
      </c>
    </row>
    <row r="1162" spans="1:8" ht="12.75" customHeight="1">
      <c r="B1162" s="103"/>
      <c r="C1162" s="103"/>
      <c r="D1162" s="103"/>
      <c r="E1162" s="103"/>
      <c r="F1162" s="409" t="s">
        <v>585</v>
      </c>
      <c r="G1162" s="409"/>
      <c r="H1162" s="101">
        <f>H1118+H1148+H1161</f>
        <v>3689.5600399999994</v>
      </c>
    </row>
    <row r="1163" spans="1:8" ht="12.75" customHeight="1">
      <c r="B1163" s="103"/>
      <c r="C1163" s="103"/>
      <c r="D1163" s="103"/>
      <c r="E1163" s="103"/>
      <c r="F1163" s="418"/>
      <c r="G1163" s="418"/>
      <c r="H1163" s="418"/>
    </row>
    <row r="1164" spans="1:8" ht="27" customHeight="1">
      <c r="A1164" s="179" t="str">
        <f>ORÇAMENTO!A691</f>
        <v>8.1.2</v>
      </c>
      <c r="B1164" s="179" t="str">
        <f>ORÇAMENTO!B691</f>
        <v>CCU 098</v>
      </c>
      <c r="C1164" s="404" t="str">
        <f>ORÇAMENTO!C691</f>
        <v>ABRIGO DE HIDRANTE DE 1 1/2´ COMPLETO - INCLUSIVE MANGUEIRA DE 30 M (2 X 15 M) REF. 50.01.320/SP OBRAS</v>
      </c>
      <c r="D1164" s="405"/>
      <c r="E1164" s="405"/>
      <c r="F1164" s="405"/>
      <c r="G1164" s="406"/>
      <c r="H1164" s="121" t="s">
        <v>150</v>
      </c>
    </row>
    <row r="1165" spans="1:8" ht="12.75" customHeight="1">
      <c r="B1165" s="407" t="s">
        <v>820</v>
      </c>
      <c r="C1165" s="407"/>
      <c r="D1165" s="102" t="s">
        <v>806</v>
      </c>
      <c r="E1165" s="102" t="s">
        <v>807</v>
      </c>
      <c r="F1165" s="102" t="s">
        <v>808</v>
      </c>
      <c r="G1165" s="102" t="s">
        <v>809</v>
      </c>
      <c r="H1165" s="102" t="s">
        <v>810</v>
      </c>
    </row>
    <row r="1166" spans="1:8" ht="25.5">
      <c r="B1166" s="190" t="s">
        <v>1496</v>
      </c>
      <c r="C1166" s="290" t="s">
        <v>1497</v>
      </c>
      <c r="D1166" s="181" t="s">
        <v>125</v>
      </c>
      <c r="E1166" s="181" t="s">
        <v>150</v>
      </c>
      <c r="F1166" s="193">
        <v>1</v>
      </c>
      <c r="G1166" s="194">
        <v>68.569999999999993</v>
      </c>
      <c r="H1166" s="194">
        <f t="shared" ref="H1166:H1175" si="15">F1166*G1166</f>
        <v>68.569999999999993</v>
      </c>
    </row>
    <row r="1167" spans="1:8">
      <c r="B1167" s="181" t="s">
        <v>1147</v>
      </c>
      <c r="C1167" s="290" t="s">
        <v>1148</v>
      </c>
      <c r="D1167" s="181" t="s">
        <v>819</v>
      </c>
      <c r="E1167" s="181" t="s">
        <v>150</v>
      </c>
      <c r="F1167" s="193">
        <v>1</v>
      </c>
      <c r="G1167" s="194">
        <v>358.02</v>
      </c>
      <c r="H1167" s="194">
        <f t="shared" si="15"/>
        <v>358.02</v>
      </c>
    </row>
    <row r="1168" spans="1:8" ht="25.5">
      <c r="B1168" s="190" t="s">
        <v>1516</v>
      </c>
      <c r="C1168" s="290" t="s">
        <v>1517</v>
      </c>
      <c r="D1168" s="181" t="s">
        <v>125</v>
      </c>
      <c r="E1168" s="181" t="s">
        <v>150</v>
      </c>
      <c r="F1168" s="193">
        <v>1</v>
      </c>
      <c r="G1168" s="194">
        <v>19.04</v>
      </c>
      <c r="H1168" s="194">
        <f t="shared" si="15"/>
        <v>19.04</v>
      </c>
    </row>
    <row r="1169" spans="1:8" ht="25.5">
      <c r="B1169" s="181" t="s">
        <v>1149</v>
      </c>
      <c r="C1169" s="290" t="s">
        <v>1150</v>
      </c>
      <c r="D1169" s="181" t="s">
        <v>819</v>
      </c>
      <c r="E1169" s="181" t="s">
        <v>150</v>
      </c>
      <c r="F1169" s="193">
        <v>1</v>
      </c>
      <c r="G1169" s="194">
        <v>155.68</v>
      </c>
      <c r="H1169" s="194">
        <f t="shared" si="15"/>
        <v>155.68</v>
      </c>
    </row>
    <row r="1170" spans="1:8" ht="12.75" customHeight="1">
      <c r="B1170" s="181" t="s">
        <v>912</v>
      </c>
      <c r="C1170" s="290" t="s">
        <v>913</v>
      </c>
      <c r="D1170" s="181" t="s">
        <v>819</v>
      </c>
      <c r="E1170" s="181" t="s">
        <v>180</v>
      </c>
      <c r="F1170" s="193">
        <v>1.2</v>
      </c>
      <c r="G1170" s="194">
        <v>0.18</v>
      </c>
      <c r="H1170" s="194">
        <f t="shared" si="15"/>
        <v>0.216</v>
      </c>
    </row>
    <row r="1171" spans="1:8" ht="25.5">
      <c r="B1171" s="190" t="s">
        <v>1518</v>
      </c>
      <c r="C1171" s="290" t="s">
        <v>1519</v>
      </c>
      <c r="D1171" s="181" t="s">
        <v>125</v>
      </c>
      <c r="E1171" s="181" t="s">
        <v>150</v>
      </c>
      <c r="F1171" s="193">
        <v>2</v>
      </c>
      <c r="G1171" s="194">
        <v>320</v>
      </c>
      <c r="H1171" s="194">
        <f t="shared" si="15"/>
        <v>640</v>
      </c>
    </row>
    <row r="1172" spans="1:8" ht="12.75" customHeight="1">
      <c r="B1172" s="190" t="s">
        <v>1501</v>
      </c>
      <c r="C1172" s="290" t="s">
        <v>1502</v>
      </c>
      <c r="D1172" s="181" t="s">
        <v>125</v>
      </c>
      <c r="E1172" s="181" t="s">
        <v>150</v>
      </c>
      <c r="F1172" s="193">
        <v>1</v>
      </c>
      <c r="G1172" s="194">
        <v>60.06</v>
      </c>
      <c r="H1172" s="194">
        <f t="shared" si="15"/>
        <v>60.06</v>
      </c>
    </row>
    <row r="1173" spans="1:8" ht="25.5">
      <c r="B1173" s="190" t="s">
        <v>1510</v>
      </c>
      <c r="C1173" s="290" t="s">
        <v>1511</v>
      </c>
      <c r="D1173" s="181" t="s">
        <v>125</v>
      </c>
      <c r="E1173" s="181" t="s">
        <v>150</v>
      </c>
      <c r="F1173" s="193">
        <v>4</v>
      </c>
      <c r="G1173" s="194">
        <v>0.79</v>
      </c>
      <c r="H1173" s="194">
        <f t="shared" si="15"/>
        <v>3.16</v>
      </c>
    </row>
    <row r="1174" spans="1:8" ht="25.5">
      <c r="B1174" s="190" t="s">
        <v>1512</v>
      </c>
      <c r="C1174" s="290" t="s">
        <v>1513</v>
      </c>
      <c r="D1174" s="181" t="s">
        <v>125</v>
      </c>
      <c r="E1174" s="181" t="s">
        <v>150</v>
      </c>
      <c r="F1174" s="193">
        <v>1</v>
      </c>
      <c r="G1174" s="194">
        <v>78.09</v>
      </c>
      <c r="H1174" s="194">
        <f t="shared" si="15"/>
        <v>78.09</v>
      </c>
    </row>
    <row r="1175" spans="1:8" ht="25.5">
      <c r="B1175" s="190" t="s">
        <v>1514</v>
      </c>
      <c r="C1175" s="290" t="s">
        <v>1515</v>
      </c>
      <c r="D1175" s="181" t="s">
        <v>125</v>
      </c>
      <c r="E1175" s="181" t="s">
        <v>150</v>
      </c>
      <c r="F1175" s="193">
        <v>1</v>
      </c>
      <c r="G1175" s="194">
        <v>200</v>
      </c>
      <c r="H1175" s="194">
        <f t="shared" si="15"/>
        <v>200</v>
      </c>
    </row>
    <row r="1176" spans="1:8" ht="12.75" customHeight="1">
      <c r="B1176" s="103"/>
      <c r="C1176" s="103"/>
      <c r="D1176" s="103"/>
      <c r="E1176" s="103"/>
      <c r="F1176" s="408" t="s">
        <v>831</v>
      </c>
      <c r="G1176" s="408"/>
      <c r="H1176" s="120">
        <f>SUM(H1166:H1175)</f>
        <v>1582.8359999999998</v>
      </c>
    </row>
    <row r="1177" spans="1:8" ht="12.75" customHeight="1">
      <c r="B1177" s="407" t="s">
        <v>811</v>
      </c>
      <c r="C1177" s="407"/>
      <c r="D1177" s="102" t="s">
        <v>806</v>
      </c>
      <c r="E1177" s="102" t="s">
        <v>807</v>
      </c>
      <c r="F1177" s="102" t="s">
        <v>808</v>
      </c>
      <c r="G1177" s="102" t="s">
        <v>809</v>
      </c>
      <c r="H1177" s="102" t="s">
        <v>810</v>
      </c>
    </row>
    <row r="1178" spans="1:8">
      <c r="B1178" s="116">
        <v>88248</v>
      </c>
      <c r="C1178" s="117" t="s">
        <v>838</v>
      </c>
      <c r="D1178" s="116" t="s">
        <v>125</v>
      </c>
      <c r="E1178" s="116" t="s">
        <v>127</v>
      </c>
      <c r="F1178" s="118">
        <v>5.2</v>
      </c>
      <c r="G1178" s="119">
        <v>23.63</v>
      </c>
      <c r="H1178" s="119">
        <f>F1178*G1178</f>
        <v>122.876</v>
      </c>
    </row>
    <row r="1179" spans="1:8" ht="12.75" customHeight="1">
      <c r="B1179" s="116">
        <v>88267</v>
      </c>
      <c r="C1179" s="117" t="s">
        <v>839</v>
      </c>
      <c r="D1179" s="116" t="s">
        <v>125</v>
      </c>
      <c r="E1179" s="116" t="s">
        <v>127</v>
      </c>
      <c r="F1179" s="118">
        <v>5.2</v>
      </c>
      <c r="G1179" s="119">
        <v>30.33</v>
      </c>
      <c r="H1179" s="119">
        <f>F1179*G1179</f>
        <v>157.71600000000001</v>
      </c>
    </row>
    <row r="1180" spans="1:8" ht="12.75" customHeight="1">
      <c r="B1180" s="103"/>
      <c r="C1180" s="103"/>
      <c r="D1180" s="103"/>
      <c r="E1180" s="103"/>
      <c r="F1180" s="408" t="s">
        <v>812</v>
      </c>
      <c r="G1180" s="408"/>
      <c r="H1180" s="120">
        <f>H1178+H1179</f>
        <v>280.59199999999998</v>
      </c>
    </row>
    <row r="1181" spans="1:8" ht="25.5" customHeight="1">
      <c r="B1181" s="103"/>
      <c r="C1181" s="103"/>
      <c r="D1181" s="103"/>
      <c r="E1181" s="103"/>
      <c r="F1181" s="409" t="s">
        <v>585</v>
      </c>
      <c r="G1181" s="409"/>
      <c r="H1181" s="101">
        <f>H1176+H1180</f>
        <v>1863.4279999999999</v>
      </c>
    </row>
    <row r="1182" spans="1:8" ht="12.75" customHeight="1">
      <c r="B1182" s="103"/>
      <c r="C1182" s="103"/>
      <c r="D1182" s="103"/>
      <c r="E1182" s="103"/>
      <c r="F1182" s="418"/>
      <c r="G1182" s="418"/>
      <c r="H1182" s="418"/>
    </row>
    <row r="1183" spans="1:8" ht="27" customHeight="1">
      <c r="A1183" s="179" t="str">
        <f>ORÇAMENTO!A692</f>
        <v>8.1.3</v>
      </c>
      <c r="B1183" s="179" t="str">
        <f>ORÇAMENTO!B692</f>
        <v>CCU 099</v>
      </c>
      <c r="C1183" s="404" t="str">
        <f>ORÇAMENTO!C692</f>
        <v>BOTOEIRA PARA ACIONAMENTO DE BOMBA DE INCÊNDIO TIPO QUEBRA-VIDRO REF. 50.01.090/SP OBRAS</v>
      </c>
      <c r="D1183" s="405"/>
      <c r="E1183" s="405"/>
      <c r="F1183" s="405"/>
      <c r="G1183" s="406"/>
      <c r="H1183" s="121" t="s">
        <v>150</v>
      </c>
    </row>
    <row r="1184" spans="1:8" ht="12.75" customHeight="1">
      <c r="B1184" s="407" t="s">
        <v>820</v>
      </c>
      <c r="C1184" s="407"/>
      <c r="D1184" s="102" t="s">
        <v>806</v>
      </c>
      <c r="E1184" s="102" t="s">
        <v>807</v>
      </c>
      <c r="F1184" s="102" t="s">
        <v>808</v>
      </c>
      <c r="G1184" s="102" t="s">
        <v>809</v>
      </c>
      <c r="H1184" s="102" t="s">
        <v>810</v>
      </c>
    </row>
    <row r="1185" spans="1:8" ht="12.75" customHeight="1">
      <c r="B1185" s="116" t="s">
        <v>1151</v>
      </c>
      <c r="C1185" s="117" t="s">
        <v>1152</v>
      </c>
      <c r="D1185" s="116" t="s">
        <v>819</v>
      </c>
      <c r="E1185" s="116" t="s">
        <v>150</v>
      </c>
      <c r="F1185" s="118">
        <v>1</v>
      </c>
      <c r="G1185" s="119">
        <v>65.25</v>
      </c>
      <c r="H1185" s="119">
        <f>F1185*G1185</f>
        <v>65.25</v>
      </c>
    </row>
    <row r="1186" spans="1:8">
      <c r="B1186" s="103"/>
      <c r="C1186" s="103"/>
      <c r="D1186" s="103"/>
      <c r="E1186" s="103"/>
      <c r="F1186" s="408" t="s">
        <v>831</v>
      </c>
      <c r="G1186" s="408"/>
      <c r="H1186" s="120">
        <f>H1185</f>
        <v>65.25</v>
      </c>
    </row>
    <row r="1187" spans="1:8" ht="12.75" customHeight="1">
      <c r="B1187" s="407" t="s">
        <v>811</v>
      </c>
      <c r="C1187" s="407"/>
      <c r="D1187" s="102" t="s">
        <v>806</v>
      </c>
      <c r="E1187" s="102" t="s">
        <v>807</v>
      </c>
      <c r="F1187" s="102" t="s">
        <v>808</v>
      </c>
      <c r="G1187" s="102" t="s">
        <v>809</v>
      </c>
      <c r="H1187" s="102" t="s">
        <v>810</v>
      </c>
    </row>
    <row r="1188" spans="1:8" ht="12.75" customHeight="1">
      <c r="B1188" s="116">
        <v>88247</v>
      </c>
      <c r="C1188" s="117" t="s">
        <v>835</v>
      </c>
      <c r="D1188" s="116" t="s">
        <v>125</v>
      </c>
      <c r="E1188" s="116" t="s">
        <v>127</v>
      </c>
      <c r="F1188" s="118">
        <v>0.3</v>
      </c>
      <c r="G1188" s="119">
        <v>24.65</v>
      </c>
      <c r="H1188" s="119">
        <f>F1188*G1188</f>
        <v>7.3949999999999996</v>
      </c>
    </row>
    <row r="1189" spans="1:8" ht="12.75" customHeight="1">
      <c r="B1189" s="116">
        <v>88264</v>
      </c>
      <c r="C1189" s="117" t="s">
        <v>836</v>
      </c>
      <c r="D1189" s="116" t="s">
        <v>125</v>
      </c>
      <c r="E1189" s="116" t="s">
        <v>127</v>
      </c>
      <c r="F1189" s="118">
        <v>0.3</v>
      </c>
      <c r="G1189" s="119">
        <v>31.49</v>
      </c>
      <c r="H1189" s="119">
        <f>F1189*G1189</f>
        <v>9.4469999999999992</v>
      </c>
    </row>
    <row r="1190" spans="1:8" ht="12.75" customHeight="1">
      <c r="B1190" s="103"/>
      <c r="C1190" s="103"/>
      <c r="D1190" s="103"/>
      <c r="E1190" s="103"/>
      <c r="F1190" s="408" t="s">
        <v>812</v>
      </c>
      <c r="G1190" s="408"/>
      <c r="H1190" s="120">
        <f>H1188+H1189</f>
        <v>16.841999999999999</v>
      </c>
    </row>
    <row r="1191" spans="1:8" ht="12.75" customHeight="1">
      <c r="B1191" s="103"/>
      <c r="C1191" s="103"/>
      <c r="D1191" s="103"/>
      <c r="E1191" s="103"/>
      <c r="F1191" s="409" t="s">
        <v>585</v>
      </c>
      <c r="G1191" s="409"/>
      <c r="H1191" s="101">
        <f>H1186+H1190</f>
        <v>82.091999999999999</v>
      </c>
    </row>
    <row r="1192" spans="1:8" ht="12.75" customHeight="1">
      <c r="B1192" s="103"/>
      <c r="C1192" s="103"/>
      <c r="D1192" s="103"/>
      <c r="E1192" s="103"/>
      <c r="F1192" s="418"/>
      <c r="G1192" s="418"/>
      <c r="H1192" s="418"/>
    </row>
    <row r="1193" spans="1:8" ht="27" customHeight="1">
      <c r="A1193" s="179" t="str">
        <f>ORÇAMENTO!A694</f>
        <v>8.1.5</v>
      </c>
      <c r="B1193" s="179" t="str">
        <f>ORÇAMENTO!B694</f>
        <v>CCU 100</v>
      </c>
      <c r="C1193" s="404" t="str">
        <f>ORÇAMENTO!C694</f>
        <v>CONJUNTO MOTOR-BOMBA (CENTRÍFUGA) 2 CV, MONOESTÁGIO, HMAN= 12 A 27 MCA, Q= 25 A 8 M³/H REF. 43.10.230/SP OBRAS</v>
      </c>
      <c r="D1193" s="405"/>
      <c r="E1193" s="405"/>
      <c r="F1193" s="405"/>
      <c r="G1193" s="406"/>
      <c r="H1193" s="121" t="s">
        <v>150</v>
      </c>
    </row>
    <row r="1194" spans="1:8" ht="12.75" customHeight="1">
      <c r="B1194" s="407" t="s">
        <v>815</v>
      </c>
      <c r="C1194" s="407"/>
      <c r="D1194" s="102" t="s">
        <v>806</v>
      </c>
      <c r="E1194" s="102" t="s">
        <v>807</v>
      </c>
      <c r="F1194" s="102" t="s">
        <v>808</v>
      </c>
      <c r="G1194" s="102" t="s">
        <v>809</v>
      </c>
      <c r="H1194" s="102" t="s">
        <v>810</v>
      </c>
    </row>
    <row r="1195" spans="1:8" ht="12.75" customHeight="1">
      <c r="B1195" s="116" t="s">
        <v>1163</v>
      </c>
      <c r="C1195" s="117" t="s">
        <v>1164</v>
      </c>
      <c r="D1195" s="116" t="s">
        <v>819</v>
      </c>
      <c r="E1195" s="116" t="s">
        <v>150</v>
      </c>
      <c r="F1195" s="118">
        <v>1</v>
      </c>
      <c r="G1195" s="119">
        <v>3556.91</v>
      </c>
      <c r="H1195" s="119">
        <f>F1195*G1195</f>
        <v>3556.91</v>
      </c>
    </row>
    <row r="1196" spans="1:8" ht="12.75" customHeight="1">
      <c r="B1196" s="103"/>
      <c r="C1196" s="103"/>
      <c r="D1196" s="103"/>
      <c r="E1196" s="103"/>
      <c r="F1196" s="408" t="s">
        <v>816</v>
      </c>
      <c r="G1196" s="408"/>
      <c r="H1196" s="120">
        <f>H1195</f>
        <v>3556.91</v>
      </c>
    </row>
    <row r="1197" spans="1:8" ht="12.75" customHeight="1">
      <c r="B1197" s="407" t="s">
        <v>820</v>
      </c>
      <c r="C1197" s="407"/>
      <c r="D1197" s="102" t="s">
        <v>806</v>
      </c>
      <c r="E1197" s="102" t="s">
        <v>807</v>
      </c>
      <c r="F1197" s="102" t="s">
        <v>808</v>
      </c>
      <c r="G1197" s="102" t="s">
        <v>809</v>
      </c>
      <c r="H1197" s="102" t="s">
        <v>810</v>
      </c>
    </row>
    <row r="1198" spans="1:8" ht="12.75" customHeight="1">
      <c r="B1198" s="116" t="s">
        <v>1165</v>
      </c>
      <c r="C1198" s="117" t="s">
        <v>1166</v>
      </c>
      <c r="D1198" s="116" t="s">
        <v>819</v>
      </c>
      <c r="E1198" s="116" t="s">
        <v>150</v>
      </c>
      <c r="F1198" s="118">
        <v>4</v>
      </c>
      <c r="G1198" s="119">
        <v>4.17</v>
      </c>
      <c r="H1198" s="119">
        <f>F1198*G1198</f>
        <v>16.68</v>
      </c>
    </row>
    <row r="1199" spans="1:8" ht="12.75" customHeight="1">
      <c r="B1199" s="103"/>
      <c r="C1199" s="103"/>
      <c r="D1199" s="103"/>
      <c r="E1199" s="103"/>
      <c r="F1199" s="408" t="s">
        <v>831</v>
      </c>
      <c r="G1199" s="408"/>
      <c r="H1199" s="120">
        <f>H1198</f>
        <v>16.68</v>
      </c>
    </row>
    <row r="1200" spans="1:8" ht="12.75" customHeight="1">
      <c r="B1200" s="407" t="s">
        <v>811</v>
      </c>
      <c r="C1200" s="407"/>
      <c r="D1200" s="102" t="s">
        <v>806</v>
      </c>
      <c r="E1200" s="102" t="s">
        <v>807</v>
      </c>
      <c r="F1200" s="102" t="s">
        <v>808</v>
      </c>
      <c r="G1200" s="102" t="s">
        <v>809</v>
      </c>
      <c r="H1200" s="102" t="s">
        <v>810</v>
      </c>
    </row>
    <row r="1201" spans="1:8">
      <c r="B1201" s="116">
        <v>88248</v>
      </c>
      <c r="C1201" s="117" t="s">
        <v>838</v>
      </c>
      <c r="D1201" s="116" t="s">
        <v>125</v>
      </c>
      <c r="E1201" s="116" t="s">
        <v>127</v>
      </c>
      <c r="F1201" s="118">
        <v>4</v>
      </c>
      <c r="G1201" s="119">
        <v>23.63</v>
      </c>
      <c r="H1201" s="119">
        <f>F1201*G1201</f>
        <v>94.52</v>
      </c>
    </row>
    <row r="1202" spans="1:8" ht="12.75" customHeight="1">
      <c r="B1202" s="116">
        <v>88247</v>
      </c>
      <c r="C1202" s="117" t="s">
        <v>835</v>
      </c>
      <c r="D1202" s="116" t="s">
        <v>125</v>
      </c>
      <c r="E1202" s="116" t="s">
        <v>127</v>
      </c>
      <c r="F1202" s="118">
        <v>4</v>
      </c>
      <c r="G1202" s="119">
        <v>24.65</v>
      </c>
      <c r="H1202" s="119">
        <f>F1202*G1202</f>
        <v>98.6</v>
      </c>
    </row>
    <row r="1203" spans="1:8" ht="12.75" customHeight="1">
      <c r="B1203" s="116">
        <v>88264</v>
      </c>
      <c r="C1203" s="117" t="s">
        <v>836</v>
      </c>
      <c r="D1203" s="116" t="s">
        <v>125</v>
      </c>
      <c r="E1203" s="116" t="s">
        <v>127</v>
      </c>
      <c r="F1203" s="118">
        <v>2</v>
      </c>
      <c r="G1203" s="119">
        <v>31.49</v>
      </c>
      <c r="H1203" s="119">
        <f>F1203*G1203</f>
        <v>62.98</v>
      </c>
    </row>
    <row r="1204" spans="1:8">
      <c r="B1204" s="116">
        <v>88267</v>
      </c>
      <c r="C1204" s="117" t="s">
        <v>839</v>
      </c>
      <c r="D1204" s="116" t="s">
        <v>125</v>
      </c>
      <c r="E1204" s="116" t="s">
        <v>127</v>
      </c>
      <c r="F1204" s="118">
        <v>2</v>
      </c>
      <c r="G1204" s="119">
        <v>30.33</v>
      </c>
      <c r="H1204" s="119">
        <f>F1204*G1204</f>
        <v>60.66</v>
      </c>
    </row>
    <row r="1205" spans="1:8" ht="12.75" customHeight="1">
      <c r="B1205" s="103"/>
      <c r="C1205" s="103"/>
      <c r="D1205" s="103"/>
      <c r="E1205" s="103"/>
      <c r="F1205" s="408" t="s">
        <v>812</v>
      </c>
      <c r="G1205" s="408"/>
      <c r="H1205" s="120">
        <f>SUM(H1201:H1204)</f>
        <v>316.76</v>
      </c>
    </row>
    <row r="1206" spans="1:8" ht="12.75" customHeight="1">
      <c r="B1206" s="103"/>
      <c r="C1206" s="103"/>
      <c r="D1206" s="103"/>
      <c r="E1206" s="103"/>
      <c r="F1206" s="409" t="s">
        <v>585</v>
      </c>
      <c r="G1206" s="409"/>
      <c r="H1206" s="101">
        <f>H1196+H1199+H1205</f>
        <v>3890.3499999999995</v>
      </c>
    </row>
    <row r="1207" spans="1:8">
      <c r="B1207" s="103"/>
      <c r="C1207" s="103"/>
      <c r="D1207" s="103"/>
      <c r="E1207" s="103"/>
      <c r="F1207" s="418"/>
      <c r="G1207" s="418"/>
      <c r="H1207" s="418"/>
    </row>
    <row r="1208" spans="1:8" ht="27" customHeight="1">
      <c r="A1208" s="179" t="str">
        <f>ORÇAMENTO!A723</f>
        <v>8.3.3</v>
      </c>
      <c r="B1208" s="179" t="str">
        <f>ORÇAMENTO!B723</f>
        <v>CCU 101</v>
      </c>
      <c r="C1208" s="404" t="str">
        <f>ORÇAMENTO!C723</f>
        <v>PLACA M1 REF. 97.02.036/SP OBRAS</v>
      </c>
      <c r="D1208" s="405"/>
      <c r="E1208" s="405"/>
      <c r="F1208" s="405"/>
      <c r="G1208" s="406"/>
      <c r="H1208" s="121" t="s">
        <v>145</v>
      </c>
    </row>
    <row r="1209" spans="1:8" ht="12.75" customHeight="1">
      <c r="B1209" s="407" t="s">
        <v>820</v>
      </c>
      <c r="C1209" s="407"/>
      <c r="D1209" s="102" t="s">
        <v>806</v>
      </c>
      <c r="E1209" s="102" t="s">
        <v>807</v>
      </c>
      <c r="F1209" s="102" t="s">
        <v>808</v>
      </c>
      <c r="G1209" s="102" t="s">
        <v>809</v>
      </c>
      <c r="H1209" s="102" t="s">
        <v>810</v>
      </c>
    </row>
    <row r="1210" spans="1:8" ht="12.75" customHeight="1">
      <c r="B1210" s="116" t="s">
        <v>1167</v>
      </c>
      <c r="C1210" s="117" t="s">
        <v>1168</v>
      </c>
      <c r="D1210" s="116" t="s">
        <v>819</v>
      </c>
      <c r="E1210" s="116" t="s">
        <v>145</v>
      </c>
      <c r="F1210" s="118">
        <v>1</v>
      </c>
      <c r="G1210" s="119">
        <v>246.39</v>
      </c>
      <c r="H1210" s="119">
        <f>F1210*G1210</f>
        <v>246.39</v>
      </c>
    </row>
    <row r="1211" spans="1:8" ht="12.75" customHeight="1">
      <c r="B1211" s="103"/>
      <c r="C1211" s="103"/>
      <c r="D1211" s="103"/>
      <c r="E1211" s="103"/>
      <c r="F1211" s="408" t="s">
        <v>831</v>
      </c>
      <c r="G1211" s="408"/>
      <c r="H1211" s="120">
        <f>H1210</f>
        <v>246.39</v>
      </c>
    </row>
    <row r="1212" spans="1:8" ht="12.75" customHeight="1">
      <c r="B1212" s="407" t="s">
        <v>811</v>
      </c>
      <c r="C1212" s="407"/>
      <c r="D1212" s="102" t="s">
        <v>806</v>
      </c>
      <c r="E1212" s="102" t="s">
        <v>807</v>
      </c>
      <c r="F1212" s="102" t="s">
        <v>808</v>
      </c>
      <c r="G1212" s="102" t="s">
        <v>809</v>
      </c>
      <c r="H1212" s="102" t="s">
        <v>810</v>
      </c>
    </row>
    <row r="1213" spans="1:8" ht="12.75" customHeight="1">
      <c r="B1213" s="116">
        <v>88241</v>
      </c>
      <c r="C1213" s="117" t="s">
        <v>1451</v>
      </c>
      <c r="D1213" s="116" t="s">
        <v>125</v>
      </c>
      <c r="E1213" s="116" t="s">
        <v>127</v>
      </c>
      <c r="F1213" s="118">
        <v>2</v>
      </c>
      <c r="G1213" s="119">
        <v>24.15</v>
      </c>
      <c r="H1213" s="119">
        <f>F1213*G1213</f>
        <v>48.3</v>
      </c>
    </row>
    <row r="1214" spans="1:8" ht="12.75" customHeight="1">
      <c r="B1214" s="116">
        <v>88309</v>
      </c>
      <c r="C1214" s="117" t="s">
        <v>874</v>
      </c>
      <c r="D1214" s="116" t="s">
        <v>125</v>
      </c>
      <c r="E1214" s="116" t="s">
        <v>127</v>
      </c>
      <c r="F1214" s="118">
        <v>2</v>
      </c>
      <c r="G1214" s="119">
        <v>31.1</v>
      </c>
      <c r="H1214" s="119">
        <f>F1214*G1214</f>
        <v>62.2</v>
      </c>
    </row>
    <row r="1215" spans="1:8" ht="12.75" customHeight="1">
      <c r="B1215" s="103"/>
      <c r="C1215" s="103"/>
      <c r="D1215" s="103"/>
      <c r="E1215" s="103"/>
      <c r="F1215" s="408" t="s">
        <v>812</v>
      </c>
      <c r="G1215" s="408"/>
      <c r="H1215" s="120">
        <f>H1213+H1214</f>
        <v>110.5</v>
      </c>
    </row>
    <row r="1216" spans="1:8" ht="12.75" customHeight="1">
      <c r="B1216" s="103"/>
      <c r="C1216" s="103"/>
      <c r="D1216" s="103"/>
      <c r="E1216" s="103"/>
      <c r="F1216" s="409" t="s">
        <v>585</v>
      </c>
      <c r="G1216" s="409"/>
      <c r="H1216" s="101">
        <f>H1211+H1215</f>
        <v>356.89</v>
      </c>
    </row>
    <row r="1217" spans="1:8" ht="12.75" customHeight="1">
      <c r="B1217" s="103"/>
      <c r="C1217" s="103"/>
      <c r="D1217" s="103"/>
      <c r="E1217" s="103"/>
      <c r="F1217" s="418"/>
      <c r="G1217" s="418"/>
      <c r="H1217" s="418"/>
    </row>
    <row r="1218" spans="1:8" ht="27" customHeight="1">
      <c r="A1218" s="179" t="str">
        <f>ORÇAMENTO!A724</f>
        <v>8.3.4</v>
      </c>
      <c r="B1218" s="179" t="str">
        <f>ORÇAMENTO!B724</f>
        <v>CCU 102</v>
      </c>
      <c r="C1218" s="404" t="str">
        <f>ORÇAMENTO!C724</f>
        <v>PLACA M2 REF. 97.02.036/ SP OBRAS</v>
      </c>
      <c r="D1218" s="405"/>
      <c r="E1218" s="405"/>
      <c r="F1218" s="405"/>
      <c r="G1218" s="406"/>
      <c r="H1218" s="121" t="s">
        <v>145</v>
      </c>
    </row>
    <row r="1219" spans="1:8">
      <c r="B1219" s="407" t="s">
        <v>820</v>
      </c>
      <c r="C1219" s="407"/>
      <c r="D1219" s="102" t="s">
        <v>806</v>
      </c>
      <c r="E1219" s="102" t="s">
        <v>807</v>
      </c>
      <c r="F1219" s="102" t="s">
        <v>808</v>
      </c>
      <c r="G1219" s="102" t="s">
        <v>809</v>
      </c>
      <c r="H1219" s="102" t="s">
        <v>810</v>
      </c>
    </row>
    <row r="1220" spans="1:8" ht="12.75" customHeight="1">
      <c r="B1220" s="116" t="s">
        <v>1167</v>
      </c>
      <c r="C1220" s="117" t="s">
        <v>1168</v>
      </c>
      <c r="D1220" s="116" t="s">
        <v>819</v>
      </c>
      <c r="E1220" s="116" t="s">
        <v>145</v>
      </c>
      <c r="F1220" s="118">
        <v>1</v>
      </c>
      <c r="G1220" s="119">
        <v>246.39</v>
      </c>
      <c r="H1220" s="119">
        <f>F1220*G1220</f>
        <v>246.39</v>
      </c>
    </row>
    <row r="1221" spans="1:8" ht="12.75" customHeight="1">
      <c r="B1221" s="103"/>
      <c r="C1221" s="103"/>
      <c r="D1221" s="103"/>
      <c r="E1221" s="103"/>
      <c r="F1221" s="408" t="s">
        <v>831</v>
      </c>
      <c r="G1221" s="408"/>
      <c r="H1221" s="120">
        <f>H1220</f>
        <v>246.39</v>
      </c>
    </row>
    <row r="1222" spans="1:8" ht="25.5" customHeight="1">
      <c r="B1222" s="407" t="s">
        <v>811</v>
      </c>
      <c r="C1222" s="407"/>
      <c r="D1222" s="102" t="s">
        <v>806</v>
      </c>
      <c r="E1222" s="102" t="s">
        <v>807</v>
      </c>
      <c r="F1222" s="102" t="s">
        <v>808</v>
      </c>
      <c r="G1222" s="102" t="s">
        <v>809</v>
      </c>
      <c r="H1222" s="102" t="s">
        <v>810</v>
      </c>
    </row>
    <row r="1223" spans="1:8">
      <c r="B1223" s="116">
        <v>88241</v>
      </c>
      <c r="C1223" s="117" t="s">
        <v>1451</v>
      </c>
      <c r="D1223" s="116" t="s">
        <v>125</v>
      </c>
      <c r="E1223" s="116" t="s">
        <v>127</v>
      </c>
      <c r="F1223" s="118">
        <v>2</v>
      </c>
      <c r="G1223" s="119">
        <v>24.15</v>
      </c>
      <c r="H1223" s="119">
        <f>F1223*G1223</f>
        <v>48.3</v>
      </c>
    </row>
    <row r="1224" spans="1:8" ht="12.75" customHeight="1">
      <c r="B1224" s="116">
        <v>88309</v>
      </c>
      <c r="C1224" s="117" t="s">
        <v>874</v>
      </c>
      <c r="D1224" s="116" t="s">
        <v>125</v>
      </c>
      <c r="E1224" s="116" t="s">
        <v>127</v>
      </c>
      <c r="F1224" s="118">
        <v>2</v>
      </c>
      <c r="G1224" s="119">
        <v>31.1</v>
      </c>
      <c r="H1224" s="119">
        <f>F1224*G1224</f>
        <v>62.2</v>
      </c>
    </row>
    <row r="1225" spans="1:8" ht="25.5" customHeight="1">
      <c r="B1225" s="103"/>
      <c r="C1225" s="103"/>
      <c r="D1225" s="103"/>
      <c r="E1225" s="103"/>
      <c r="F1225" s="408" t="s">
        <v>812</v>
      </c>
      <c r="G1225" s="408"/>
      <c r="H1225" s="120">
        <f>H1223+H1224</f>
        <v>110.5</v>
      </c>
    </row>
    <row r="1226" spans="1:8" ht="12.75" customHeight="1">
      <c r="B1226" s="103"/>
      <c r="C1226" s="103"/>
      <c r="D1226" s="103"/>
      <c r="E1226" s="103"/>
      <c r="F1226" s="409" t="s">
        <v>585</v>
      </c>
      <c r="G1226" s="409"/>
      <c r="H1226" s="101">
        <f>H1221+H1225</f>
        <v>356.89</v>
      </c>
    </row>
    <row r="1227" spans="1:8" ht="12.75" customHeight="1">
      <c r="B1227" s="103"/>
      <c r="C1227" s="103"/>
      <c r="D1227" s="103"/>
      <c r="E1227" s="103"/>
      <c r="F1227" s="418"/>
      <c r="G1227" s="418"/>
      <c r="H1227" s="418"/>
    </row>
    <row r="1228" spans="1:8" ht="27" customHeight="1">
      <c r="A1228" s="179" t="str">
        <f>ORÇAMENTO!A733</f>
        <v>8.6.1</v>
      </c>
      <c r="B1228" s="179" t="str">
        <f>ORÇAMENTO!B733</f>
        <v>CCU 103</v>
      </c>
      <c r="C1228" s="404" t="str">
        <f>ORÇAMENTO!C733</f>
        <v>LUMINÁRIA DE EMERGÊNCIA LED DE SOBREPOR, PARA TETO OU PAREDE, AUTONOMIA MÍNIMA 2 HORAS REF. 50.05.072/SP OBRAS</v>
      </c>
      <c r="D1228" s="405"/>
      <c r="E1228" s="405"/>
      <c r="F1228" s="405"/>
      <c r="G1228" s="406"/>
      <c r="H1228" s="121" t="s">
        <v>150</v>
      </c>
    </row>
    <row r="1229" spans="1:8" ht="12.75" customHeight="1">
      <c r="B1229" s="407" t="s">
        <v>820</v>
      </c>
      <c r="C1229" s="407"/>
      <c r="D1229" s="102" t="s">
        <v>806</v>
      </c>
      <c r="E1229" s="102" t="s">
        <v>807</v>
      </c>
      <c r="F1229" s="102" t="s">
        <v>808</v>
      </c>
      <c r="G1229" s="102" t="s">
        <v>809</v>
      </c>
      <c r="H1229" s="102" t="s">
        <v>810</v>
      </c>
    </row>
    <row r="1230" spans="1:8" ht="25.5">
      <c r="B1230" s="116" t="s">
        <v>1178</v>
      </c>
      <c r="C1230" s="117" t="s">
        <v>1179</v>
      </c>
      <c r="D1230" s="116" t="s">
        <v>819</v>
      </c>
      <c r="E1230" s="116" t="s">
        <v>150</v>
      </c>
      <c r="F1230" s="118">
        <v>1</v>
      </c>
      <c r="G1230" s="119">
        <v>78.650000000000006</v>
      </c>
      <c r="H1230" s="119">
        <f>F1230*G1230</f>
        <v>78.650000000000006</v>
      </c>
    </row>
    <row r="1231" spans="1:8">
      <c r="B1231" s="103"/>
      <c r="C1231" s="103"/>
      <c r="D1231" s="103"/>
      <c r="E1231" s="103"/>
      <c r="F1231" s="408" t="s">
        <v>831</v>
      </c>
      <c r="G1231" s="408"/>
      <c r="H1231" s="120">
        <f>H1230</f>
        <v>78.650000000000006</v>
      </c>
    </row>
    <row r="1232" spans="1:8">
      <c r="B1232" s="407" t="s">
        <v>811</v>
      </c>
      <c r="C1232" s="407"/>
      <c r="D1232" s="102" t="s">
        <v>806</v>
      </c>
      <c r="E1232" s="102" t="s">
        <v>807</v>
      </c>
      <c r="F1232" s="102" t="s">
        <v>808</v>
      </c>
      <c r="G1232" s="102" t="s">
        <v>809</v>
      </c>
      <c r="H1232" s="102" t="s">
        <v>810</v>
      </c>
    </row>
    <row r="1233" spans="1:8" ht="12.75" customHeight="1">
      <c r="B1233" s="116">
        <v>88247</v>
      </c>
      <c r="C1233" s="117" t="s">
        <v>835</v>
      </c>
      <c r="D1233" s="116" t="s">
        <v>125</v>
      </c>
      <c r="E1233" s="116" t="s">
        <v>127</v>
      </c>
      <c r="F1233" s="118">
        <v>0.5</v>
      </c>
      <c r="G1233" s="119">
        <v>24.65</v>
      </c>
      <c r="H1233" s="119">
        <f>F1233*G1233</f>
        <v>12.324999999999999</v>
      </c>
    </row>
    <row r="1234" spans="1:8" ht="25.5" customHeight="1">
      <c r="B1234" s="116">
        <v>88264</v>
      </c>
      <c r="C1234" s="117" t="s">
        <v>836</v>
      </c>
      <c r="D1234" s="116" t="s">
        <v>125</v>
      </c>
      <c r="E1234" s="116" t="s">
        <v>127</v>
      </c>
      <c r="F1234" s="118">
        <v>0.5</v>
      </c>
      <c r="G1234" s="119">
        <v>31.49</v>
      </c>
      <c r="H1234" s="119">
        <f>F1234*G1234</f>
        <v>15.744999999999999</v>
      </c>
    </row>
    <row r="1235" spans="1:8">
      <c r="B1235" s="103"/>
      <c r="C1235" s="103"/>
      <c r="D1235" s="103"/>
      <c r="E1235" s="103"/>
      <c r="F1235" s="408" t="s">
        <v>812</v>
      </c>
      <c r="G1235" s="408"/>
      <c r="H1235" s="120">
        <f>H1233+H1234</f>
        <v>28.07</v>
      </c>
    </row>
    <row r="1236" spans="1:8">
      <c r="B1236" s="103"/>
      <c r="C1236" s="103"/>
      <c r="D1236" s="103"/>
      <c r="E1236" s="103"/>
      <c r="F1236" s="409" t="s">
        <v>585</v>
      </c>
      <c r="G1236" s="409"/>
      <c r="H1236" s="101">
        <f>H1231+H1235</f>
        <v>106.72</v>
      </c>
    </row>
    <row r="1237" spans="1:8" ht="12.75" customHeight="1">
      <c r="B1237" s="103"/>
      <c r="C1237" s="103"/>
      <c r="D1237" s="103"/>
      <c r="E1237" s="103"/>
      <c r="F1237" s="418"/>
      <c r="G1237" s="418"/>
      <c r="H1237" s="418"/>
    </row>
    <row r="1238" spans="1:8" ht="27" customHeight="1">
      <c r="A1238" s="179" t="str">
        <f>ORÇAMENTO!A736</f>
        <v>9.1.1</v>
      </c>
      <c r="B1238" s="179" t="str">
        <f>ORÇAMENTO!B736</f>
        <v>CCU 104</v>
      </c>
      <c r="C1238" s="404" t="str">
        <f>ORÇAMENTO!C736</f>
        <v>LIMPEZA FINAL DA OBRA REF. 55.01.020/SP OBRAS</v>
      </c>
      <c r="D1238" s="405"/>
      <c r="E1238" s="405"/>
      <c r="F1238" s="405"/>
      <c r="G1238" s="406"/>
      <c r="H1238" s="121" t="s">
        <v>145</v>
      </c>
    </row>
    <row r="1239" spans="1:8" ht="12.75" customHeight="1">
      <c r="B1239" s="407" t="s">
        <v>811</v>
      </c>
      <c r="C1239" s="407"/>
      <c r="D1239" s="102" t="s">
        <v>806</v>
      </c>
      <c r="E1239" s="102" t="s">
        <v>807</v>
      </c>
      <c r="F1239" s="102" t="s">
        <v>808</v>
      </c>
      <c r="G1239" s="102" t="s">
        <v>809</v>
      </c>
      <c r="H1239" s="102" t="s">
        <v>810</v>
      </c>
    </row>
    <row r="1240" spans="1:8" ht="12.75" customHeight="1">
      <c r="B1240" s="116">
        <v>88316</v>
      </c>
      <c r="C1240" s="117" t="s">
        <v>853</v>
      </c>
      <c r="D1240" s="116" t="s">
        <v>125</v>
      </c>
      <c r="E1240" s="116" t="s">
        <v>127</v>
      </c>
      <c r="F1240" s="118">
        <v>0.7</v>
      </c>
      <c r="G1240" s="119">
        <v>23.4</v>
      </c>
      <c r="H1240" s="119">
        <f>F1240*G1240</f>
        <v>16.38</v>
      </c>
    </row>
    <row r="1241" spans="1:8" ht="12.75" customHeight="1">
      <c r="B1241" s="103"/>
      <c r="C1241" s="103"/>
      <c r="D1241" s="103"/>
      <c r="E1241" s="103"/>
      <c r="F1241" s="408" t="s">
        <v>812</v>
      </c>
      <c r="G1241" s="408"/>
      <c r="H1241" s="120">
        <f>H1240</f>
        <v>16.38</v>
      </c>
    </row>
    <row r="1242" spans="1:8" ht="12.75" customHeight="1">
      <c r="B1242" s="103"/>
      <c r="C1242" s="103"/>
      <c r="D1242" s="103"/>
      <c r="E1242" s="103"/>
      <c r="F1242" s="409" t="s">
        <v>585</v>
      </c>
      <c r="G1242" s="409"/>
      <c r="H1242" s="101">
        <f>H1241</f>
        <v>16.38</v>
      </c>
    </row>
    <row r="1243" spans="1:8" ht="12.75" customHeight="1">
      <c r="B1243" s="103"/>
      <c r="C1243" s="103"/>
      <c r="D1243" s="103"/>
      <c r="E1243" s="103"/>
      <c r="F1243" s="418"/>
      <c r="G1243" s="418"/>
      <c r="H1243" s="418"/>
    </row>
    <row r="1244" spans="1:8" ht="27" customHeight="1">
      <c r="A1244" s="179" t="str">
        <f>ORÇAMENTO!A737</f>
        <v>9.1.2</v>
      </c>
      <c r="B1244" s="179" t="str">
        <f>ORÇAMENTO!B737</f>
        <v>CCU 105</v>
      </c>
      <c r="C1244" s="404" t="str">
        <f>ORÇAMENTO!C737</f>
        <v>LIMPEZA DE SUPERFÍCIE COM HIDROJATEAMENTO REF. 55.01.140/SP OBRAS</v>
      </c>
      <c r="D1244" s="405"/>
      <c r="E1244" s="405"/>
      <c r="F1244" s="405"/>
      <c r="G1244" s="406"/>
      <c r="H1244" s="121" t="s">
        <v>145</v>
      </c>
    </row>
    <row r="1245" spans="1:8">
      <c r="B1245" s="407" t="s">
        <v>815</v>
      </c>
      <c r="C1245" s="407"/>
      <c r="D1245" s="102" t="s">
        <v>806</v>
      </c>
      <c r="E1245" s="102" t="s">
        <v>807</v>
      </c>
      <c r="F1245" s="102" t="s">
        <v>808</v>
      </c>
      <c r="G1245" s="102" t="s">
        <v>809</v>
      </c>
      <c r="H1245" s="102" t="s">
        <v>810</v>
      </c>
    </row>
    <row r="1246" spans="1:8" ht="12.75" customHeight="1">
      <c r="B1246" s="116" t="s">
        <v>1180</v>
      </c>
      <c r="C1246" s="117" t="s">
        <v>1181</v>
      </c>
      <c r="D1246" s="116" t="s">
        <v>819</v>
      </c>
      <c r="E1246" s="116" t="s">
        <v>145</v>
      </c>
      <c r="F1246" s="118">
        <v>1</v>
      </c>
      <c r="G1246" s="119">
        <v>7.56</v>
      </c>
      <c r="H1246" s="119">
        <f>F1246*G1246</f>
        <v>7.56</v>
      </c>
    </row>
    <row r="1247" spans="1:8">
      <c r="B1247" s="103"/>
      <c r="C1247" s="103"/>
      <c r="D1247" s="103"/>
      <c r="E1247" s="103"/>
      <c r="F1247" s="408" t="s">
        <v>816</v>
      </c>
      <c r="G1247" s="408"/>
      <c r="H1247" s="120">
        <f>H1246</f>
        <v>7.56</v>
      </c>
    </row>
    <row r="1248" spans="1:8">
      <c r="B1248" s="103"/>
      <c r="C1248" s="103"/>
      <c r="D1248" s="103"/>
      <c r="E1248" s="103"/>
      <c r="F1248" s="409" t="s">
        <v>585</v>
      </c>
      <c r="G1248" s="409"/>
      <c r="H1248" s="101">
        <f>H1247</f>
        <v>7.56</v>
      </c>
    </row>
    <row r="1249" spans="1:8" ht="12.75" customHeight="1">
      <c r="B1249" s="103"/>
      <c r="C1249" s="103"/>
      <c r="D1249" s="103"/>
      <c r="E1249" s="103"/>
      <c r="F1249" s="418"/>
      <c r="G1249" s="418"/>
      <c r="H1249" s="418"/>
    </row>
    <row r="1250" spans="1:8" ht="27" customHeight="1">
      <c r="A1250" s="179" t="str">
        <f>ORÇAMENTO!A742</f>
        <v>10.1.1</v>
      </c>
      <c r="B1250" s="179" t="str">
        <f>ORÇAMENTO!B742</f>
        <v>CCU 106</v>
      </c>
      <c r="C1250" s="404" t="str">
        <f>ORÇAMENTO!C742</f>
        <v>ANDAIME TORRE METÁLICO (1,5 X 1,5 M) COM PISO METÁLICO REF. 02.05.202/SP OBRAS</v>
      </c>
      <c r="D1250" s="405"/>
      <c r="E1250" s="405"/>
      <c r="F1250" s="405"/>
      <c r="G1250" s="406"/>
      <c r="H1250" s="121" t="s">
        <v>584</v>
      </c>
    </row>
    <row r="1251" spans="1:8" ht="25.5" customHeight="1">
      <c r="B1251" s="407" t="s">
        <v>820</v>
      </c>
      <c r="C1251" s="407"/>
      <c r="D1251" s="102" t="s">
        <v>806</v>
      </c>
      <c r="E1251" s="102" t="s">
        <v>807</v>
      </c>
      <c r="F1251" s="102" t="s">
        <v>808</v>
      </c>
      <c r="G1251" s="102" t="s">
        <v>809</v>
      </c>
      <c r="H1251" s="102" t="s">
        <v>810</v>
      </c>
    </row>
    <row r="1252" spans="1:8">
      <c r="B1252" s="116" t="s">
        <v>1031</v>
      </c>
      <c r="C1252" s="117" t="s">
        <v>1032</v>
      </c>
      <c r="D1252" s="116" t="s">
        <v>819</v>
      </c>
      <c r="E1252" s="116" t="s">
        <v>584</v>
      </c>
      <c r="F1252" s="118">
        <v>1</v>
      </c>
      <c r="G1252" s="119">
        <v>24.01</v>
      </c>
      <c r="H1252" s="119">
        <f>F1252*G1252</f>
        <v>24.01</v>
      </c>
    </row>
    <row r="1253" spans="1:8" ht="12.75" customHeight="1">
      <c r="B1253" s="103"/>
      <c r="C1253" s="103"/>
      <c r="D1253" s="103"/>
      <c r="E1253" s="103"/>
      <c r="F1253" s="408" t="s">
        <v>831</v>
      </c>
      <c r="G1253" s="408"/>
      <c r="H1253" s="120">
        <f>H1252</f>
        <v>24.01</v>
      </c>
    </row>
    <row r="1254" spans="1:8" ht="12.75" customHeight="1">
      <c r="B1254" s="407" t="s">
        <v>811</v>
      </c>
      <c r="C1254" s="407"/>
      <c r="D1254" s="102" t="s">
        <v>806</v>
      </c>
      <c r="E1254" s="102" t="s">
        <v>807</v>
      </c>
      <c r="F1254" s="102" t="s">
        <v>808</v>
      </c>
      <c r="G1254" s="102" t="s">
        <v>809</v>
      </c>
      <c r="H1254" s="102" t="s">
        <v>810</v>
      </c>
    </row>
    <row r="1255" spans="1:8" ht="12.75" customHeight="1">
      <c r="B1255" s="116">
        <v>88316</v>
      </c>
      <c r="C1255" s="117" t="s">
        <v>853</v>
      </c>
      <c r="D1255" s="116" t="s">
        <v>125</v>
      </c>
      <c r="E1255" s="116" t="s">
        <v>127</v>
      </c>
      <c r="F1255" s="118">
        <v>0.24</v>
      </c>
      <c r="G1255" s="119">
        <v>23.4</v>
      </c>
      <c r="H1255" s="119">
        <f>F1255*G1255</f>
        <v>5.6159999999999997</v>
      </c>
    </row>
    <row r="1256" spans="1:8" ht="12.75" customHeight="1">
      <c r="B1256" s="103"/>
      <c r="C1256" s="103"/>
      <c r="D1256" s="103"/>
      <c r="E1256" s="103"/>
      <c r="F1256" s="408" t="s">
        <v>812</v>
      </c>
      <c r="G1256" s="408"/>
      <c r="H1256" s="120">
        <f>H1255</f>
        <v>5.6159999999999997</v>
      </c>
    </row>
    <row r="1257" spans="1:8" ht="12.75" customHeight="1">
      <c r="B1257" s="103"/>
      <c r="C1257" s="103"/>
      <c r="D1257" s="103"/>
      <c r="E1257" s="103"/>
      <c r="F1257" s="409" t="s">
        <v>585</v>
      </c>
      <c r="G1257" s="409"/>
      <c r="H1257" s="101">
        <f>H1253+H1256</f>
        <v>29.626000000000001</v>
      </c>
    </row>
    <row r="1258" spans="1:8" ht="12.75" customHeight="1">
      <c r="B1258" s="103"/>
      <c r="C1258" s="103"/>
      <c r="D1258" s="103"/>
      <c r="E1258" s="103"/>
      <c r="F1258" s="109"/>
      <c r="G1258" s="109"/>
      <c r="H1258" s="145"/>
    </row>
    <row r="1259" spans="1:8" ht="12.75" customHeight="1">
      <c r="A1259" s="179" t="str">
        <f>ORÇAMENTO!A336</f>
        <v>4.1.7.4</v>
      </c>
      <c r="B1259" s="179" t="str">
        <f>ORÇAMENTO!B336</f>
        <v>CCU 179</v>
      </c>
      <c r="C1259" s="404" t="str">
        <f>ORÇAMENTO!C336</f>
        <v>DETECTOR DE METAIS, TIPO PORTAL, MICROPROCESSADO REF. 66.02.090</v>
      </c>
      <c r="D1259" s="405"/>
      <c r="E1259" s="405"/>
      <c r="F1259" s="405"/>
      <c r="G1259" s="406"/>
      <c r="H1259" s="121" t="str">
        <f>ORÇAMENTO!E336</f>
        <v>UN</v>
      </c>
    </row>
    <row r="1260" spans="1:8" ht="12.75" customHeight="1">
      <c r="B1260" s="407" t="s">
        <v>820</v>
      </c>
      <c r="C1260" s="407"/>
      <c r="D1260" s="102" t="s">
        <v>806</v>
      </c>
      <c r="E1260" s="102" t="s">
        <v>807</v>
      </c>
      <c r="F1260" s="102" t="s">
        <v>808</v>
      </c>
      <c r="G1260" s="102" t="s">
        <v>809</v>
      </c>
      <c r="H1260" s="102" t="s">
        <v>810</v>
      </c>
    </row>
    <row r="1261" spans="1:8" ht="12.75" customHeight="1">
      <c r="B1261" s="116" t="s">
        <v>3441</v>
      </c>
      <c r="C1261" s="117" t="s">
        <v>3440</v>
      </c>
      <c r="D1261" s="116" t="s">
        <v>819</v>
      </c>
      <c r="E1261" s="116" t="s">
        <v>1563</v>
      </c>
      <c r="F1261" s="118">
        <v>1</v>
      </c>
      <c r="G1261" s="119">
        <v>13528.67</v>
      </c>
      <c r="H1261" s="119">
        <f>F1261*G1261</f>
        <v>13528.67</v>
      </c>
    </row>
    <row r="1262" spans="1:8" ht="12.75" customHeight="1">
      <c r="B1262" s="103"/>
      <c r="C1262" s="103"/>
      <c r="D1262" s="103"/>
      <c r="E1262" s="103"/>
      <c r="F1262" s="408" t="s">
        <v>831</v>
      </c>
      <c r="G1262" s="408"/>
      <c r="H1262" s="120">
        <f>H1261</f>
        <v>13528.67</v>
      </c>
    </row>
    <row r="1263" spans="1:8" ht="12.75" customHeight="1">
      <c r="B1263" s="103"/>
      <c r="C1263" s="103"/>
      <c r="D1263" s="103"/>
      <c r="E1263" s="103"/>
      <c r="F1263" s="409" t="s">
        <v>585</v>
      </c>
      <c r="G1263" s="409"/>
      <c r="H1263" s="101">
        <f>H1262</f>
        <v>13528.67</v>
      </c>
    </row>
    <row r="1264" spans="1:8">
      <c r="B1264" s="103"/>
      <c r="C1264" s="103"/>
      <c r="D1264" s="103"/>
      <c r="E1264" s="103"/>
      <c r="F1264" s="109"/>
      <c r="G1264" s="109"/>
      <c r="H1264" s="145"/>
    </row>
    <row r="1265" spans="1:8">
      <c r="A1265" s="179" t="str">
        <f>ORÇAMENTO!A650</f>
        <v>6.3.2.2</v>
      </c>
      <c r="B1265" s="179" t="str">
        <f>ORÇAMENTO!B650</f>
        <v>CCU 180</v>
      </c>
      <c r="C1265" s="404" t="str">
        <f>ORÇAMENTO!C650</f>
        <v>TOMADA RJ-45 - CATEGORIA 6A (PLACA, MÓDULO E CONECTOR) REF. 69.03.360/SP OBRAS</v>
      </c>
      <c r="D1265" s="405"/>
      <c r="E1265" s="405"/>
      <c r="F1265" s="405"/>
      <c r="G1265" s="406"/>
      <c r="H1265" s="121" t="str">
        <f>ORÇAMENTO!E650</f>
        <v>UN</v>
      </c>
    </row>
    <row r="1266" spans="1:8">
      <c r="B1266" s="407" t="s">
        <v>813</v>
      </c>
      <c r="C1266" s="407"/>
      <c r="D1266" s="102" t="s">
        <v>806</v>
      </c>
      <c r="E1266" s="102" t="s">
        <v>807</v>
      </c>
      <c r="F1266" s="102" t="s">
        <v>808</v>
      </c>
      <c r="G1266" s="102" t="s">
        <v>809</v>
      </c>
      <c r="H1266" s="102" t="s">
        <v>810</v>
      </c>
    </row>
    <row r="1267" spans="1:8">
      <c r="B1267" s="116" t="s">
        <v>3463</v>
      </c>
      <c r="C1267" s="117" t="s">
        <v>3462</v>
      </c>
      <c r="D1267" s="116" t="s">
        <v>164</v>
      </c>
      <c r="E1267" s="116" t="s">
        <v>150</v>
      </c>
      <c r="F1267" s="118">
        <v>1</v>
      </c>
      <c r="G1267" s="119">
        <v>12.72</v>
      </c>
      <c r="H1267" s="119">
        <f>F1267*G1267</f>
        <v>12.72</v>
      </c>
    </row>
    <row r="1268" spans="1:8">
      <c r="B1268" s="116" t="s">
        <v>3464</v>
      </c>
      <c r="C1268" s="117" t="s">
        <v>3465</v>
      </c>
      <c r="D1268" s="116" t="s">
        <v>819</v>
      </c>
      <c r="E1268" s="116" t="s">
        <v>150</v>
      </c>
      <c r="F1268" s="118">
        <v>1</v>
      </c>
      <c r="G1268" s="119">
        <v>9.5299999999999994</v>
      </c>
      <c r="H1268" s="119">
        <f>F1268*G1268</f>
        <v>9.5299999999999994</v>
      </c>
    </row>
    <row r="1269" spans="1:8">
      <c r="B1269" s="103"/>
      <c r="C1269" s="103"/>
      <c r="D1269" s="103"/>
      <c r="E1269" s="103"/>
      <c r="F1269" s="408" t="s">
        <v>816</v>
      </c>
      <c r="G1269" s="408"/>
      <c r="H1269" s="120">
        <f>SUM(H1267:H1268)</f>
        <v>22.25</v>
      </c>
    </row>
    <row r="1270" spans="1:8">
      <c r="B1270" s="407" t="s">
        <v>820</v>
      </c>
      <c r="C1270" s="407"/>
      <c r="D1270" s="102" t="s">
        <v>806</v>
      </c>
      <c r="E1270" s="102" t="s">
        <v>807</v>
      </c>
      <c r="F1270" s="102" t="s">
        <v>808</v>
      </c>
      <c r="G1270" s="102" t="s">
        <v>809</v>
      </c>
      <c r="H1270" s="102" t="s">
        <v>810</v>
      </c>
    </row>
    <row r="1271" spans="1:8">
      <c r="B1271" s="116" t="s">
        <v>3460</v>
      </c>
      <c r="C1271" s="117" t="s">
        <v>3461</v>
      </c>
      <c r="D1271" s="116" t="s">
        <v>819</v>
      </c>
      <c r="E1271" s="116" t="s">
        <v>150</v>
      </c>
      <c r="F1271" s="118">
        <v>1</v>
      </c>
      <c r="G1271" s="119">
        <v>169.26</v>
      </c>
      <c r="H1271" s="119">
        <f>F1271*G1271</f>
        <v>169.26</v>
      </c>
    </row>
    <row r="1272" spans="1:8">
      <c r="B1272" s="103"/>
      <c r="C1272" s="103"/>
      <c r="D1272" s="103"/>
      <c r="E1272" s="103"/>
      <c r="F1272" s="408" t="s">
        <v>831</v>
      </c>
      <c r="G1272" s="408"/>
      <c r="H1272" s="120">
        <f>H1271</f>
        <v>169.26</v>
      </c>
    </row>
    <row r="1273" spans="1:8">
      <c r="B1273" s="407" t="s">
        <v>811</v>
      </c>
      <c r="C1273" s="407"/>
      <c r="D1273" s="102" t="s">
        <v>806</v>
      </c>
      <c r="E1273" s="102" t="s">
        <v>807</v>
      </c>
      <c r="F1273" s="102" t="s">
        <v>808</v>
      </c>
      <c r="G1273" s="102" t="s">
        <v>809</v>
      </c>
      <c r="H1273" s="102" t="s">
        <v>810</v>
      </c>
    </row>
    <row r="1274" spans="1:8">
      <c r="B1274" s="116">
        <v>88247</v>
      </c>
      <c r="C1274" s="117" t="s">
        <v>835</v>
      </c>
      <c r="D1274" s="116" t="s">
        <v>125</v>
      </c>
      <c r="E1274" s="116" t="s">
        <v>127</v>
      </c>
      <c r="F1274" s="118">
        <v>0.15</v>
      </c>
      <c r="G1274" s="119">
        <v>24.65</v>
      </c>
      <c r="H1274" s="119">
        <f>F1274*G1274</f>
        <v>3.6974999999999998</v>
      </c>
    </row>
    <row r="1275" spans="1:8">
      <c r="B1275" s="116">
        <v>88264</v>
      </c>
      <c r="C1275" s="117" t="s">
        <v>836</v>
      </c>
      <c r="D1275" s="116" t="s">
        <v>125</v>
      </c>
      <c r="E1275" s="116" t="s">
        <v>127</v>
      </c>
      <c r="F1275" s="118">
        <v>0.15</v>
      </c>
      <c r="G1275" s="119">
        <v>31.49</v>
      </c>
      <c r="H1275" s="119">
        <f>F1275*G1275</f>
        <v>4.7234999999999996</v>
      </c>
    </row>
    <row r="1276" spans="1:8">
      <c r="B1276" s="103"/>
      <c r="C1276" s="103"/>
      <c r="D1276" s="103"/>
      <c r="E1276" s="103"/>
      <c r="F1276" s="408" t="s">
        <v>812</v>
      </c>
      <c r="G1276" s="408"/>
      <c r="H1276" s="120">
        <f>SUM(H1274:H1275)</f>
        <v>8.4209999999999994</v>
      </c>
    </row>
    <row r="1277" spans="1:8">
      <c r="B1277" s="103"/>
      <c r="C1277" s="103"/>
      <c r="D1277" s="103"/>
      <c r="E1277" s="103"/>
      <c r="F1277" s="409" t="s">
        <v>585</v>
      </c>
      <c r="G1277" s="409"/>
      <c r="H1277" s="101">
        <f>H1276+H1272+H1269</f>
        <v>199.93099999999998</v>
      </c>
    </row>
    <row r="1279" spans="1:8">
      <c r="A1279" s="179" t="str">
        <f>ORÇAMENTO!A506</f>
        <v>5.3.5</v>
      </c>
      <c r="B1279" s="179" t="str">
        <f>ORÇAMENTO!B506</f>
        <v>CCU 014</v>
      </c>
      <c r="C1279" s="404" t="str">
        <f>ORÇAMENTO!C506</f>
        <v>GRELHA COM CALHA E CESTO COLETOR PARA PISO EM AÇO INOXIDÁVEL, LARGURA DE 15 CM REF. 49.06.550/SP OBRAS</v>
      </c>
      <c r="D1279" s="405"/>
      <c r="E1279" s="405"/>
      <c r="F1279" s="405"/>
      <c r="G1279" s="406"/>
      <c r="H1279" s="121" t="str">
        <f>ORÇAMENTO!E506</f>
        <v>M</v>
      </c>
    </row>
    <row r="1280" spans="1:8">
      <c r="B1280" s="407" t="s">
        <v>820</v>
      </c>
      <c r="C1280" s="407"/>
      <c r="D1280" s="102" t="s">
        <v>806</v>
      </c>
      <c r="E1280" s="102" t="s">
        <v>807</v>
      </c>
      <c r="F1280" s="102" t="s">
        <v>808</v>
      </c>
      <c r="G1280" s="102" t="s">
        <v>809</v>
      </c>
      <c r="H1280" s="102" t="s">
        <v>810</v>
      </c>
    </row>
    <row r="1281" spans="1:8">
      <c r="B1281" s="116" t="s">
        <v>3579</v>
      </c>
      <c r="C1281" s="117" t="s">
        <v>3578</v>
      </c>
      <c r="D1281" s="116" t="s">
        <v>819</v>
      </c>
      <c r="E1281" s="116" t="s">
        <v>180</v>
      </c>
      <c r="F1281" s="118">
        <v>1</v>
      </c>
      <c r="G1281" s="119">
        <v>999.24</v>
      </c>
      <c r="H1281" s="119">
        <f>F1281*G1281</f>
        <v>999.24</v>
      </c>
    </row>
    <row r="1282" spans="1:8">
      <c r="B1282" s="103"/>
      <c r="C1282" s="103"/>
      <c r="D1282" s="103"/>
      <c r="E1282" s="103"/>
      <c r="F1282" s="408" t="s">
        <v>831</v>
      </c>
      <c r="G1282" s="408"/>
      <c r="H1282" s="120">
        <f>H1281</f>
        <v>999.24</v>
      </c>
    </row>
    <row r="1283" spans="1:8">
      <c r="B1283" s="407" t="s">
        <v>811</v>
      </c>
      <c r="C1283" s="407"/>
      <c r="D1283" s="102" t="s">
        <v>806</v>
      </c>
      <c r="E1283" s="102" t="s">
        <v>807</v>
      </c>
      <c r="F1283" s="102" t="s">
        <v>808</v>
      </c>
      <c r="G1283" s="102" t="s">
        <v>809</v>
      </c>
      <c r="H1283" s="102" t="s">
        <v>810</v>
      </c>
    </row>
    <row r="1284" spans="1:8">
      <c r="B1284" s="116">
        <v>88309</v>
      </c>
      <c r="C1284" s="117" t="s">
        <v>874</v>
      </c>
      <c r="D1284" s="116" t="s">
        <v>125</v>
      </c>
      <c r="E1284" s="116" t="s">
        <v>127</v>
      </c>
      <c r="F1284" s="118">
        <v>0.47</v>
      </c>
      <c r="G1284" s="119">
        <v>31.1</v>
      </c>
      <c r="H1284" s="119">
        <f>F1284*G1284</f>
        <v>14.616999999999999</v>
      </c>
    </row>
    <row r="1285" spans="1:8">
      <c r="B1285" s="116">
        <v>88316</v>
      </c>
      <c r="C1285" s="117" t="s">
        <v>853</v>
      </c>
      <c r="D1285" s="116" t="s">
        <v>125</v>
      </c>
      <c r="E1285" s="116" t="s">
        <v>127</v>
      </c>
      <c r="F1285" s="118">
        <v>0.47</v>
      </c>
      <c r="G1285" s="119">
        <v>23.4</v>
      </c>
      <c r="H1285" s="119">
        <f>F1285*G1285</f>
        <v>10.997999999999999</v>
      </c>
    </row>
    <row r="1286" spans="1:8">
      <c r="B1286" s="103"/>
      <c r="C1286" s="103"/>
      <c r="D1286" s="103"/>
      <c r="E1286" s="103"/>
      <c r="F1286" s="408" t="s">
        <v>812</v>
      </c>
      <c r="G1286" s="408"/>
      <c r="H1286" s="120">
        <f>SUM(H1284:H1285)</f>
        <v>25.614999999999998</v>
      </c>
    </row>
    <row r="1287" spans="1:8">
      <c r="B1287" s="103"/>
      <c r="C1287" s="103"/>
      <c r="D1287" s="103"/>
      <c r="E1287" s="103"/>
      <c r="F1287" s="409" t="s">
        <v>585</v>
      </c>
      <c r="G1287" s="409"/>
      <c r="H1287" s="101">
        <f>H1286+H1282</f>
        <v>1024.855</v>
      </c>
    </row>
    <row r="1289" spans="1:8">
      <c r="A1289" s="179" t="str">
        <f>ORÇAMENTO!A416</f>
        <v>4.4.4.4</v>
      </c>
      <c r="B1289" s="179" t="str">
        <f>ORÇAMENTO!B416</f>
        <v>CCU 044</v>
      </c>
      <c r="C1289" s="404" t="str">
        <f>ORÇAMENTO!C416</f>
        <v>VÍDEO PORTEIRO ELETRÔNICO COLORIDO, COM UM INTERFONE REF. 66.02.460/SP OBRAS</v>
      </c>
      <c r="D1289" s="405"/>
      <c r="E1289" s="405"/>
      <c r="F1289" s="405"/>
      <c r="G1289" s="406"/>
      <c r="H1289" s="121" t="str">
        <f>ORÇAMENTO!E416</f>
        <v>CJ</v>
      </c>
    </row>
    <row r="1290" spans="1:8">
      <c r="B1290" s="407" t="s">
        <v>820</v>
      </c>
      <c r="C1290" s="407"/>
      <c r="D1290" s="102" t="s">
        <v>806</v>
      </c>
      <c r="E1290" s="102" t="s">
        <v>807</v>
      </c>
      <c r="F1290" s="102" t="s">
        <v>808</v>
      </c>
      <c r="G1290" s="102" t="s">
        <v>809</v>
      </c>
      <c r="H1290" s="102" t="s">
        <v>810</v>
      </c>
    </row>
    <row r="1291" spans="1:8" ht="25.5">
      <c r="B1291" s="116" t="s">
        <v>3587</v>
      </c>
      <c r="C1291" s="117" t="s">
        <v>3586</v>
      </c>
      <c r="D1291" s="116" t="s">
        <v>819</v>
      </c>
      <c r="E1291" s="116" t="s">
        <v>384</v>
      </c>
      <c r="F1291" s="118">
        <v>1</v>
      </c>
      <c r="G1291" s="119">
        <v>1449.98</v>
      </c>
      <c r="H1291" s="119">
        <f>F1291*G1291</f>
        <v>1449.98</v>
      </c>
    </row>
    <row r="1292" spans="1:8">
      <c r="B1292" s="103"/>
      <c r="C1292" s="103"/>
      <c r="D1292" s="103"/>
      <c r="E1292" s="103"/>
      <c r="F1292" s="408" t="s">
        <v>831</v>
      </c>
      <c r="G1292" s="408"/>
      <c r="H1292" s="120">
        <f>H1291</f>
        <v>1449.98</v>
      </c>
    </row>
    <row r="1293" spans="1:8">
      <c r="B1293" s="407" t="s">
        <v>811</v>
      </c>
      <c r="C1293" s="407"/>
      <c r="D1293" s="102" t="s">
        <v>806</v>
      </c>
      <c r="E1293" s="102" t="s">
        <v>807</v>
      </c>
      <c r="F1293" s="102" t="s">
        <v>808</v>
      </c>
      <c r="G1293" s="102" t="s">
        <v>809</v>
      </c>
      <c r="H1293" s="102" t="s">
        <v>810</v>
      </c>
    </row>
    <row r="1294" spans="1:8">
      <c r="B1294" s="116">
        <v>88247</v>
      </c>
      <c r="C1294" s="117" t="s">
        <v>835</v>
      </c>
      <c r="D1294" s="116" t="s">
        <v>125</v>
      </c>
      <c r="E1294" s="116" t="s">
        <v>127</v>
      </c>
      <c r="F1294" s="118">
        <v>2.5</v>
      </c>
      <c r="G1294" s="119">
        <v>24.65</v>
      </c>
      <c r="H1294" s="119">
        <f>F1294*G1294</f>
        <v>61.625</v>
      </c>
    </row>
    <row r="1295" spans="1:8">
      <c r="B1295" s="116">
        <v>88264</v>
      </c>
      <c r="C1295" s="117" t="s">
        <v>836</v>
      </c>
      <c r="D1295" s="116" t="s">
        <v>125</v>
      </c>
      <c r="E1295" s="116" t="s">
        <v>127</v>
      </c>
      <c r="F1295" s="118">
        <v>2.5</v>
      </c>
      <c r="G1295" s="119">
        <v>31.49</v>
      </c>
      <c r="H1295" s="119">
        <f>F1295*G1295</f>
        <v>78.724999999999994</v>
      </c>
    </row>
    <row r="1296" spans="1:8">
      <c r="B1296" s="103"/>
      <c r="C1296" s="103"/>
      <c r="D1296" s="103"/>
      <c r="E1296" s="103"/>
      <c r="F1296" s="408" t="s">
        <v>812</v>
      </c>
      <c r="G1296" s="408"/>
      <c r="H1296" s="120">
        <f>SUM(H1294:H1295)</f>
        <v>140.35</v>
      </c>
    </row>
    <row r="1297" spans="1:8">
      <c r="B1297" s="103"/>
      <c r="C1297" s="103"/>
      <c r="D1297" s="103"/>
      <c r="E1297" s="103"/>
      <c r="F1297" s="409" t="s">
        <v>585</v>
      </c>
      <c r="G1297" s="409"/>
      <c r="H1297" s="101">
        <f>H1296+H1292</f>
        <v>1590.33</v>
      </c>
    </row>
    <row r="1299" spans="1:8">
      <c r="A1299" s="179" t="str">
        <f>ORÇAMENTO!A30</f>
        <v>2.1.1.5</v>
      </c>
      <c r="B1299" s="179" t="str">
        <f>ORÇAMENTO!B30</f>
        <v>CCU 147</v>
      </c>
      <c r="C1299" s="404" t="str">
        <f>ORÇAMENTO!C30</f>
        <v>CONSTRUÇÃO DE REFEITÓRIO PROVISÓRIO EM MADERIA - FORNECIMENTO E MONTAGEM REF. 02.01.021/SP OBRAS</v>
      </c>
      <c r="D1299" s="405"/>
      <c r="E1299" s="405"/>
      <c r="F1299" s="405"/>
      <c r="G1299" s="406"/>
      <c r="H1299" s="121" t="str">
        <f>ORÇAMENTO!E30</f>
        <v>M2</v>
      </c>
    </row>
    <row r="1300" spans="1:8">
      <c r="B1300" s="407" t="s">
        <v>815</v>
      </c>
      <c r="C1300" s="407"/>
      <c r="D1300" s="102" t="s">
        <v>806</v>
      </c>
      <c r="E1300" s="102" t="s">
        <v>807</v>
      </c>
      <c r="F1300" s="102" t="s">
        <v>808</v>
      </c>
      <c r="G1300" s="102" t="s">
        <v>809</v>
      </c>
      <c r="H1300" s="102" t="s">
        <v>810</v>
      </c>
    </row>
    <row r="1301" spans="1:8" ht="25.5">
      <c r="B1301" s="116" t="s">
        <v>817</v>
      </c>
      <c r="C1301" s="117" t="s">
        <v>818</v>
      </c>
      <c r="D1301" s="116" t="s">
        <v>819</v>
      </c>
      <c r="E1301" s="116" t="s">
        <v>150</v>
      </c>
      <c r="F1301" s="118">
        <v>4.3999999999999997E-2</v>
      </c>
      <c r="G1301" s="119">
        <v>57.32</v>
      </c>
      <c r="H1301" s="119">
        <f>F1301*G1301</f>
        <v>2.5220799999999999</v>
      </c>
    </row>
    <row r="1302" spans="1:8">
      <c r="B1302" s="103"/>
      <c r="C1302" s="103"/>
      <c r="D1302" s="103"/>
      <c r="E1302" s="103"/>
      <c r="F1302" s="408" t="s">
        <v>816</v>
      </c>
      <c r="G1302" s="408"/>
      <c r="H1302" s="120">
        <f>H1301</f>
        <v>2.5220799999999999</v>
      </c>
    </row>
    <row r="1303" spans="1:8">
      <c r="B1303" s="407" t="s">
        <v>820</v>
      </c>
      <c r="C1303" s="407"/>
      <c r="D1303" s="102" t="s">
        <v>806</v>
      </c>
      <c r="E1303" s="102" t="s">
        <v>807</v>
      </c>
      <c r="F1303" s="102" t="s">
        <v>808</v>
      </c>
      <c r="G1303" s="102" t="s">
        <v>809</v>
      </c>
      <c r="H1303" s="102" t="s">
        <v>810</v>
      </c>
    </row>
    <row r="1304" spans="1:8" ht="25.5">
      <c r="B1304" s="181" t="s">
        <v>980</v>
      </c>
      <c r="C1304" s="290" t="s">
        <v>981</v>
      </c>
      <c r="D1304" s="181" t="s">
        <v>125</v>
      </c>
      <c r="E1304" s="181" t="s">
        <v>180</v>
      </c>
      <c r="F1304" s="193">
        <v>1.54</v>
      </c>
      <c r="G1304" s="194">
        <v>2.83</v>
      </c>
      <c r="H1304" s="194">
        <f t="shared" ref="H1304:H1323" si="16">F1304*G1304</f>
        <v>4.3582000000000001</v>
      </c>
    </row>
    <row r="1305" spans="1:8" ht="25.5">
      <c r="B1305" s="181" t="s">
        <v>875</v>
      </c>
      <c r="C1305" s="290" t="s">
        <v>876</v>
      </c>
      <c r="D1305" s="181" t="s">
        <v>125</v>
      </c>
      <c r="E1305" s="181" t="s">
        <v>145</v>
      </c>
      <c r="F1305" s="193">
        <v>2.048</v>
      </c>
      <c r="G1305" s="194">
        <v>36.07</v>
      </c>
      <c r="H1305" s="194">
        <f t="shared" si="16"/>
        <v>73.871359999999996</v>
      </c>
    </row>
    <row r="1306" spans="1:8" ht="25.5">
      <c r="B1306" s="190" t="s">
        <v>1465</v>
      </c>
      <c r="C1306" s="290" t="s">
        <v>1464</v>
      </c>
      <c r="D1306" s="181" t="s">
        <v>125</v>
      </c>
      <c r="E1306" s="181" t="s">
        <v>174</v>
      </c>
      <c r="F1306" s="193">
        <v>0.1</v>
      </c>
      <c r="G1306" s="194">
        <v>504.71</v>
      </c>
      <c r="H1306" s="194">
        <f t="shared" si="16"/>
        <v>50.471000000000004</v>
      </c>
    </row>
    <row r="1307" spans="1:8" ht="25.5">
      <c r="B1307" s="190" t="s">
        <v>1471</v>
      </c>
      <c r="C1307" s="290" t="s">
        <v>1470</v>
      </c>
      <c r="D1307" s="181" t="s">
        <v>125</v>
      </c>
      <c r="E1307" s="181" t="s">
        <v>150</v>
      </c>
      <c r="F1307" s="193">
        <v>9.6000000000000002E-2</v>
      </c>
      <c r="G1307" s="194">
        <v>23.64</v>
      </c>
      <c r="H1307" s="194">
        <f t="shared" si="16"/>
        <v>2.2694399999999999</v>
      </c>
    </row>
    <row r="1308" spans="1:8">
      <c r="B1308" s="190" t="s">
        <v>1473</v>
      </c>
      <c r="C1308" s="290" t="s">
        <v>1472</v>
      </c>
      <c r="D1308" s="181" t="s">
        <v>125</v>
      </c>
      <c r="E1308" s="181" t="s">
        <v>180</v>
      </c>
      <c r="F1308" s="193">
        <v>4.3999999999999997E-2</v>
      </c>
      <c r="G1308" s="194">
        <v>4.82</v>
      </c>
      <c r="H1308" s="194">
        <f t="shared" si="16"/>
        <v>0.21207999999999999</v>
      </c>
    </row>
    <row r="1309" spans="1:8">
      <c r="B1309" s="190" t="s">
        <v>1475</v>
      </c>
      <c r="C1309" s="290" t="s">
        <v>1474</v>
      </c>
      <c r="D1309" s="181" t="s">
        <v>125</v>
      </c>
      <c r="E1309" s="181" t="s">
        <v>180</v>
      </c>
      <c r="F1309" s="193">
        <v>4.3999999999999997E-2</v>
      </c>
      <c r="G1309" s="194">
        <v>13.72</v>
      </c>
      <c r="H1309" s="194">
        <f t="shared" si="16"/>
        <v>0.60367999999999999</v>
      </c>
    </row>
    <row r="1310" spans="1:8" ht="25.5">
      <c r="B1310" s="181" t="s">
        <v>821</v>
      </c>
      <c r="C1310" s="290" t="s">
        <v>822</v>
      </c>
      <c r="D1310" s="181" t="s">
        <v>819</v>
      </c>
      <c r="E1310" s="181" t="s">
        <v>384</v>
      </c>
      <c r="F1310" s="193">
        <v>1.78E-2</v>
      </c>
      <c r="G1310" s="194">
        <v>106.13</v>
      </c>
      <c r="H1310" s="194">
        <f t="shared" si="16"/>
        <v>1.889114</v>
      </c>
    </row>
    <row r="1311" spans="1:8">
      <c r="B1311" s="181" t="s">
        <v>823</v>
      </c>
      <c r="C1311" s="290" t="s">
        <v>824</v>
      </c>
      <c r="D1311" s="181" t="s">
        <v>819</v>
      </c>
      <c r="E1311" s="181" t="s">
        <v>150</v>
      </c>
      <c r="F1311" s="193">
        <v>0.33600000000000002</v>
      </c>
      <c r="G1311" s="194">
        <v>3.22</v>
      </c>
      <c r="H1311" s="194">
        <f t="shared" si="16"/>
        <v>1.0819200000000002</v>
      </c>
    </row>
    <row r="1312" spans="1:8">
      <c r="B1312" s="190" t="s">
        <v>2788</v>
      </c>
      <c r="C1312" s="290" t="s">
        <v>3726</v>
      </c>
      <c r="D1312" s="181" t="s">
        <v>125</v>
      </c>
      <c r="E1312" s="181" t="s">
        <v>150</v>
      </c>
      <c r="F1312" s="193">
        <v>2.1999999999999999E-2</v>
      </c>
      <c r="G1312" s="194">
        <v>9.5299999999999994</v>
      </c>
      <c r="H1312" s="194">
        <f t="shared" si="16"/>
        <v>0.20965999999999999</v>
      </c>
    </row>
    <row r="1313" spans="2:8" ht="25.5">
      <c r="B1313" s="181" t="s">
        <v>3841</v>
      </c>
      <c r="C1313" s="290" t="s">
        <v>3842</v>
      </c>
      <c r="D1313" s="181" t="s">
        <v>819</v>
      </c>
      <c r="E1313" s="181" t="s">
        <v>150</v>
      </c>
      <c r="F1313" s="193">
        <v>8.7999999999999995E-2</v>
      </c>
      <c r="G1313" s="194">
        <v>12.51</v>
      </c>
      <c r="H1313" s="194">
        <f t="shared" si="16"/>
        <v>1.1008799999999999</v>
      </c>
    </row>
    <row r="1314" spans="2:8">
      <c r="B1314" s="190" t="s">
        <v>1476</v>
      </c>
      <c r="C1314" s="290" t="s">
        <v>1477</v>
      </c>
      <c r="D1314" s="181" t="s">
        <v>125</v>
      </c>
      <c r="E1314" s="181" t="s">
        <v>150</v>
      </c>
      <c r="F1314" s="193">
        <v>3</v>
      </c>
      <c r="G1314" s="194">
        <v>1.35</v>
      </c>
      <c r="H1314" s="194">
        <f t="shared" si="16"/>
        <v>4.0500000000000007</v>
      </c>
    </row>
    <row r="1315" spans="2:8" ht="25.5">
      <c r="B1315" s="181" t="s">
        <v>827</v>
      </c>
      <c r="C1315" s="290" t="s">
        <v>828</v>
      </c>
      <c r="D1315" s="181" t="s">
        <v>819</v>
      </c>
      <c r="E1315" s="181" t="s">
        <v>150</v>
      </c>
      <c r="F1315" s="193">
        <v>2.1999999999999999E-2</v>
      </c>
      <c r="G1315" s="194">
        <v>65.040000000000006</v>
      </c>
      <c r="H1315" s="194">
        <f t="shared" si="16"/>
        <v>1.4308800000000002</v>
      </c>
    </row>
    <row r="1316" spans="2:8">
      <c r="B1316" s="190" t="s">
        <v>2129</v>
      </c>
      <c r="C1316" s="290" t="s">
        <v>2130</v>
      </c>
      <c r="D1316" s="181" t="s">
        <v>125</v>
      </c>
      <c r="E1316" s="181" t="s">
        <v>180</v>
      </c>
      <c r="F1316" s="193">
        <v>3.944</v>
      </c>
      <c r="G1316" s="194">
        <v>7.6</v>
      </c>
      <c r="H1316" s="194">
        <f t="shared" si="16"/>
        <v>29.974399999999999</v>
      </c>
    </row>
    <row r="1317" spans="2:8">
      <c r="B1317" s="190" t="s">
        <v>842</v>
      </c>
      <c r="C1317" s="290" t="s">
        <v>843</v>
      </c>
      <c r="D1317" s="181" t="s">
        <v>125</v>
      </c>
      <c r="E1317" s="181" t="s">
        <v>217</v>
      </c>
      <c r="F1317" s="193">
        <v>0.39</v>
      </c>
      <c r="G1317" s="194">
        <v>20</v>
      </c>
      <c r="H1317" s="194">
        <f t="shared" si="16"/>
        <v>7.8000000000000007</v>
      </c>
    </row>
    <row r="1318" spans="2:8" ht="25.5">
      <c r="B1318" s="190" t="s">
        <v>3727</v>
      </c>
      <c r="C1318" s="290" t="s">
        <v>3728</v>
      </c>
      <c r="D1318" s="181" t="s">
        <v>125</v>
      </c>
      <c r="E1318" s="181" t="s">
        <v>180</v>
      </c>
      <c r="F1318" s="193">
        <v>2.4750000000000001</v>
      </c>
      <c r="G1318" s="194">
        <v>3.43</v>
      </c>
      <c r="H1318" s="194">
        <f t="shared" si="16"/>
        <v>8.4892500000000002</v>
      </c>
    </row>
    <row r="1319" spans="2:8" ht="25.5">
      <c r="B1319" s="190" t="s">
        <v>3729</v>
      </c>
      <c r="C1319" s="290" t="s">
        <v>3730</v>
      </c>
      <c r="D1319" s="181" t="s">
        <v>125</v>
      </c>
      <c r="E1319" s="181" t="s">
        <v>145</v>
      </c>
      <c r="F1319" s="193">
        <v>0.73199999999999998</v>
      </c>
      <c r="G1319" s="194">
        <v>27.84</v>
      </c>
      <c r="H1319" s="194">
        <f t="shared" si="16"/>
        <v>20.378879999999999</v>
      </c>
    </row>
    <row r="1320" spans="2:8">
      <c r="B1320" s="190" t="s">
        <v>1479</v>
      </c>
      <c r="C1320" s="290" t="s">
        <v>1478</v>
      </c>
      <c r="D1320" s="181" t="s">
        <v>125</v>
      </c>
      <c r="E1320" s="181" t="s">
        <v>145</v>
      </c>
      <c r="F1320" s="193">
        <v>0.33600000000000002</v>
      </c>
      <c r="G1320" s="194">
        <v>25.77</v>
      </c>
      <c r="H1320" s="194">
        <f t="shared" si="16"/>
        <v>8.6587200000000006</v>
      </c>
    </row>
    <row r="1321" spans="2:8">
      <c r="B1321" s="190" t="s">
        <v>859</v>
      </c>
      <c r="C1321" s="290" t="s">
        <v>860</v>
      </c>
      <c r="D1321" s="181" t="s">
        <v>125</v>
      </c>
      <c r="E1321" s="181" t="s">
        <v>113</v>
      </c>
      <c r="F1321" s="193">
        <v>1.23</v>
      </c>
      <c r="G1321" s="194">
        <v>32.22</v>
      </c>
      <c r="H1321" s="194">
        <f t="shared" si="16"/>
        <v>39.630600000000001</v>
      </c>
    </row>
    <row r="1322" spans="2:8">
      <c r="B1322" s="190" t="s">
        <v>3731</v>
      </c>
      <c r="C1322" s="290" t="s">
        <v>1480</v>
      </c>
      <c r="D1322" s="181" t="s">
        <v>125</v>
      </c>
      <c r="E1322" s="181" t="s">
        <v>1328</v>
      </c>
      <c r="F1322" s="193">
        <v>2.1999999999999999E-2</v>
      </c>
      <c r="G1322" s="194">
        <v>22.08</v>
      </c>
      <c r="H1322" s="194">
        <f t="shared" si="16"/>
        <v>0.48575999999999991</v>
      </c>
    </row>
    <row r="1323" spans="2:8">
      <c r="B1323" s="181" t="s">
        <v>829</v>
      </c>
      <c r="C1323" s="290" t="s">
        <v>830</v>
      </c>
      <c r="D1323" s="181" t="s">
        <v>819</v>
      </c>
      <c r="E1323" s="181" t="s">
        <v>145</v>
      </c>
      <c r="F1323" s="193">
        <v>0.24</v>
      </c>
      <c r="G1323" s="194">
        <v>143.38</v>
      </c>
      <c r="H1323" s="194">
        <f t="shared" si="16"/>
        <v>34.411200000000001</v>
      </c>
    </row>
    <row r="1324" spans="2:8">
      <c r="B1324" s="103"/>
      <c r="C1324" s="103"/>
      <c r="D1324" s="103"/>
      <c r="E1324" s="103"/>
      <c r="F1324" s="408" t="s">
        <v>831</v>
      </c>
      <c r="G1324" s="408"/>
      <c r="H1324" s="120">
        <f>SUM(H1304:H1323)</f>
        <v>291.37702400000006</v>
      </c>
    </row>
    <row r="1325" spans="2:8">
      <c r="B1325" s="407" t="s">
        <v>811</v>
      </c>
      <c r="C1325" s="407"/>
      <c r="D1325" s="102" t="s">
        <v>806</v>
      </c>
      <c r="E1325" s="102" t="s">
        <v>807</v>
      </c>
      <c r="F1325" s="102" t="s">
        <v>808</v>
      </c>
      <c r="G1325" s="102" t="s">
        <v>809</v>
      </c>
      <c r="H1325" s="102" t="s">
        <v>810</v>
      </c>
    </row>
    <row r="1326" spans="2:8">
      <c r="B1326" s="116">
        <v>88239</v>
      </c>
      <c r="C1326" s="117" t="s">
        <v>844</v>
      </c>
      <c r="D1326" s="116" t="s">
        <v>125</v>
      </c>
      <c r="E1326" s="116" t="s">
        <v>127</v>
      </c>
      <c r="F1326" s="118">
        <v>0.51</v>
      </c>
      <c r="G1326" s="119">
        <v>24.12</v>
      </c>
      <c r="H1326" s="119">
        <f>F1326*G1326</f>
        <v>12.301200000000001</v>
      </c>
    </row>
    <row r="1327" spans="2:8">
      <c r="B1327" s="116">
        <v>10301</v>
      </c>
      <c r="C1327" s="117" t="s">
        <v>1448</v>
      </c>
      <c r="D1327" s="116" t="s">
        <v>125</v>
      </c>
      <c r="E1327" s="116" t="s">
        <v>127</v>
      </c>
      <c r="F1327" s="118">
        <v>0.26</v>
      </c>
      <c r="G1327" s="119">
        <v>25.9</v>
      </c>
      <c r="H1327" s="119">
        <f t="shared" ref="H1327:H1335" si="17">F1327*G1327</f>
        <v>6.734</v>
      </c>
    </row>
    <row r="1328" spans="2:8">
      <c r="B1328" s="116">
        <v>88247</v>
      </c>
      <c r="C1328" s="117" t="s">
        <v>835</v>
      </c>
      <c r="D1328" s="116" t="s">
        <v>125</v>
      </c>
      <c r="E1328" s="116" t="s">
        <v>127</v>
      </c>
      <c r="F1328" s="118">
        <v>0.13</v>
      </c>
      <c r="G1328" s="119">
        <v>24.65</v>
      </c>
      <c r="H1328" s="119">
        <f t="shared" si="17"/>
        <v>3.2044999999999999</v>
      </c>
    </row>
    <row r="1329" spans="1:8">
      <c r="B1329" s="116">
        <v>88262</v>
      </c>
      <c r="C1329" s="117" t="s">
        <v>845</v>
      </c>
      <c r="D1329" s="116" t="s">
        <v>125</v>
      </c>
      <c r="E1329" s="116" t="s">
        <v>127</v>
      </c>
      <c r="F1329" s="118">
        <v>0.51</v>
      </c>
      <c r="G1329" s="119">
        <v>30.71</v>
      </c>
      <c r="H1329" s="119">
        <f t="shared" si="17"/>
        <v>15.662100000000001</v>
      </c>
    </row>
    <row r="1330" spans="1:8">
      <c r="B1330" s="116">
        <v>90775</v>
      </c>
      <c r="C1330" s="117" t="s">
        <v>1450</v>
      </c>
      <c r="D1330" s="116" t="s">
        <v>125</v>
      </c>
      <c r="E1330" s="116" t="s">
        <v>127</v>
      </c>
      <c r="F1330" s="118">
        <v>7.0000000000000007E-2</v>
      </c>
      <c r="G1330" s="119">
        <v>18.22</v>
      </c>
      <c r="H1330" s="119">
        <f t="shared" si="17"/>
        <v>1.2754000000000001</v>
      </c>
    </row>
    <row r="1331" spans="1:8">
      <c r="B1331" s="116">
        <v>88264</v>
      </c>
      <c r="C1331" s="117" t="s">
        <v>836</v>
      </c>
      <c r="D1331" s="116" t="s">
        <v>125</v>
      </c>
      <c r="E1331" s="116" t="s">
        <v>127</v>
      </c>
      <c r="F1331" s="118">
        <v>0.13</v>
      </c>
      <c r="G1331" s="119">
        <v>31.49</v>
      </c>
      <c r="H1331" s="119">
        <f t="shared" si="17"/>
        <v>4.0937000000000001</v>
      </c>
    </row>
    <row r="1332" spans="1:8">
      <c r="B1332" s="116">
        <v>90777</v>
      </c>
      <c r="C1332" s="117" t="s">
        <v>1449</v>
      </c>
      <c r="D1332" s="116" t="s">
        <v>125</v>
      </c>
      <c r="E1332" s="116" t="s">
        <v>127</v>
      </c>
      <c r="F1332" s="118">
        <v>0.04</v>
      </c>
      <c r="G1332" s="119">
        <v>118.7</v>
      </c>
      <c r="H1332" s="119">
        <f t="shared" si="17"/>
        <v>4.7480000000000002</v>
      </c>
    </row>
    <row r="1333" spans="1:8">
      <c r="B1333" s="116">
        <v>88309</v>
      </c>
      <c r="C1333" s="117" t="s">
        <v>874</v>
      </c>
      <c r="D1333" s="116" t="s">
        <v>125</v>
      </c>
      <c r="E1333" s="116" t="s">
        <v>127</v>
      </c>
      <c r="F1333" s="118">
        <v>1.05</v>
      </c>
      <c r="G1333" s="119">
        <v>31.1</v>
      </c>
      <c r="H1333" s="119">
        <f t="shared" si="17"/>
        <v>32.655000000000001</v>
      </c>
    </row>
    <row r="1334" spans="1:8">
      <c r="B1334" s="116">
        <v>88310</v>
      </c>
      <c r="C1334" s="117" t="s">
        <v>906</v>
      </c>
      <c r="D1334" s="116" t="s">
        <v>125</v>
      </c>
      <c r="E1334" s="116" t="s">
        <v>127</v>
      </c>
      <c r="F1334" s="118">
        <v>0.52</v>
      </c>
      <c r="G1334" s="119">
        <v>32.58</v>
      </c>
      <c r="H1334" s="119">
        <f t="shared" si="17"/>
        <v>16.941600000000001</v>
      </c>
    </row>
    <row r="1335" spans="1:8">
      <c r="B1335" s="116">
        <v>88316</v>
      </c>
      <c r="C1335" s="117" t="s">
        <v>853</v>
      </c>
      <c r="D1335" s="116" t="s">
        <v>125</v>
      </c>
      <c r="E1335" s="116" t="s">
        <v>127</v>
      </c>
      <c r="F1335" s="118">
        <v>2.25</v>
      </c>
      <c r="G1335" s="119">
        <v>23.4</v>
      </c>
      <c r="H1335" s="119">
        <f t="shared" si="17"/>
        <v>52.65</v>
      </c>
    </row>
    <row r="1336" spans="1:8">
      <c r="B1336" s="103"/>
      <c r="C1336" s="103"/>
      <c r="D1336" s="103"/>
      <c r="E1336" s="103"/>
      <c r="F1336" s="408" t="s">
        <v>812</v>
      </c>
      <c r="G1336" s="408"/>
      <c r="H1336" s="120">
        <f>SUM(H1326:H1335)</f>
        <v>150.2655</v>
      </c>
    </row>
    <row r="1337" spans="1:8">
      <c r="B1337" s="103"/>
      <c r="C1337" s="103"/>
      <c r="D1337" s="103"/>
      <c r="E1337" s="103"/>
      <c r="F1337" s="409" t="s">
        <v>585</v>
      </c>
      <c r="G1337" s="409"/>
      <c r="H1337" s="101">
        <f>H1302+H1324+H1336</f>
        <v>444.16460400000005</v>
      </c>
    </row>
    <row r="1339" spans="1:8">
      <c r="A1339" s="179" t="str">
        <f>ORÇAMENTO!A245</f>
        <v>4.1.3.2</v>
      </c>
      <c r="B1339" s="179" t="str">
        <f>ORÇAMENTO!B245</f>
        <v>CCU 187</v>
      </c>
      <c r="C1339" s="404" t="str">
        <f>ORÇAMENTO!C245</f>
        <v>VIDRO LAMINADO REFLETIVO 8MM REF. 26.03.070/SP OBRAS</v>
      </c>
      <c r="D1339" s="405"/>
      <c r="E1339" s="405"/>
      <c r="F1339" s="405"/>
      <c r="G1339" s="406"/>
      <c r="H1339" s="121" t="s">
        <v>145</v>
      </c>
    </row>
    <row r="1340" spans="1:8">
      <c r="B1340" s="424" t="s">
        <v>820</v>
      </c>
      <c r="C1340" s="424"/>
      <c r="D1340" s="102" t="s">
        <v>806</v>
      </c>
      <c r="E1340" s="102" t="s">
        <v>807</v>
      </c>
      <c r="F1340" s="102" t="s">
        <v>808</v>
      </c>
      <c r="G1340" s="102" t="s">
        <v>809</v>
      </c>
      <c r="H1340" s="102" t="s">
        <v>810</v>
      </c>
    </row>
    <row r="1341" spans="1:8">
      <c r="B1341" s="292" t="s">
        <v>2424</v>
      </c>
      <c r="C1341" s="240" t="s">
        <v>2425</v>
      </c>
      <c r="D1341" s="239" t="s">
        <v>125</v>
      </c>
      <c r="E1341" s="239" t="s">
        <v>807</v>
      </c>
      <c r="F1341" s="241">
        <v>5.9799999999999999E-2</v>
      </c>
      <c r="G1341" s="242">
        <v>10.27</v>
      </c>
      <c r="H1341" s="242">
        <f>F1341*G1341</f>
        <v>0.61414599999999997</v>
      </c>
    </row>
    <row r="1342" spans="1:8">
      <c r="B1342" s="239" t="s">
        <v>3634</v>
      </c>
      <c r="C1342" s="240" t="s">
        <v>1703</v>
      </c>
      <c r="D1342" s="239" t="s">
        <v>144</v>
      </c>
      <c r="E1342" s="239" t="s">
        <v>180</v>
      </c>
      <c r="F1342" s="241">
        <v>2.0495999999999999</v>
      </c>
      <c r="G1342" s="242">
        <v>12.9</v>
      </c>
      <c r="H1342" s="242">
        <f>F1342*G1342</f>
        <v>26.43984</v>
      </c>
    </row>
    <row r="1343" spans="1:8">
      <c r="B1343" s="239" t="s">
        <v>1704</v>
      </c>
      <c r="C1343" s="240" t="s">
        <v>3635</v>
      </c>
      <c r="D1343" s="239" t="s">
        <v>144</v>
      </c>
      <c r="E1343" s="239" t="s">
        <v>807</v>
      </c>
      <c r="F1343" s="241">
        <v>0.26500000000000001</v>
      </c>
      <c r="G1343" s="242">
        <v>24.15</v>
      </c>
      <c r="H1343" s="242">
        <f>F1343*G1343</f>
        <v>6.39975</v>
      </c>
    </row>
    <row r="1344" spans="1:8">
      <c r="B1344" s="138" t="s">
        <v>3591</v>
      </c>
      <c r="C1344" s="139" t="str">
        <f>'[14]COMPOSIÇÃO PRÓPRIA'!C118</f>
        <v>CHAPAS VIDRO LAMINADO FUMÊ 8MM (4+4) - MATERIAL</v>
      </c>
      <c r="D1344" s="138" t="s">
        <v>2983</v>
      </c>
      <c r="E1344" s="138" t="s">
        <v>145</v>
      </c>
      <c r="F1344" s="140">
        <v>1</v>
      </c>
      <c r="G1344" s="141">
        <f>'[14]COMPOSIÇÃO PRÓPRIA'!D126</f>
        <v>275.89032913966196</v>
      </c>
      <c r="H1344" s="141">
        <f>F1344*G1344</f>
        <v>275.89032913966196</v>
      </c>
    </row>
    <row r="1345" spans="1:8">
      <c r="B1345" s="235"/>
      <c r="C1345" s="236"/>
      <c r="D1345" s="235"/>
      <c r="E1345" s="235"/>
      <c r="F1345" s="430" t="s">
        <v>831</v>
      </c>
      <c r="G1345" s="430"/>
      <c r="H1345" s="143">
        <f>H1341+H1342+H1343+H1344</f>
        <v>309.34406513966195</v>
      </c>
    </row>
    <row r="1346" spans="1:8">
      <c r="B1346" s="424" t="s">
        <v>834</v>
      </c>
      <c r="C1346" s="424"/>
      <c r="D1346" s="102" t="s">
        <v>806</v>
      </c>
      <c r="E1346" s="102" t="s">
        <v>807</v>
      </c>
      <c r="F1346" s="102" t="s">
        <v>808</v>
      </c>
      <c r="G1346" s="102" t="s">
        <v>809</v>
      </c>
      <c r="H1346" s="102" t="s">
        <v>810</v>
      </c>
    </row>
    <row r="1347" spans="1:8">
      <c r="B1347" s="138" t="s">
        <v>852</v>
      </c>
      <c r="C1347" s="139" t="s">
        <v>853</v>
      </c>
      <c r="D1347" s="138" t="s">
        <v>125</v>
      </c>
      <c r="E1347" s="138" t="s">
        <v>127</v>
      </c>
      <c r="F1347" s="140">
        <v>0.5</v>
      </c>
      <c r="G1347" s="119">
        <v>23.4</v>
      </c>
      <c r="H1347" s="141">
        <f>F1347*G1347</f>
        <v>11.7</v>
      </c>
    </row>
    <row r="1348" spans="1:8">
      <c r="B1348" s="116">
        <v>88325</v>
      </c>
      <c r="C1348" s="117" t="s">
        <v>901</v>
      </c>
      <c r="D1348" s="116" t="s">
        <v>125</v>
      </c>
      <c r="E1348" s="116" t="s">
        <v>127</v>
      </c>
      <c r="F1348" s="118">
        <v>0.75</v>
      </c>
      <c r="G1348" s="119">
        <v>28.69</v>
      </c>
      <c r="H1348" s="119">
        <f>F1348*G1348</f>
        <v>21.517500000000002</v>
      </c>
    </row>
    <row r="1349" spans="1:8">
      <c r="B1349" s="142"/>
      <c r="C1349" s="142"/>
      <c r="D1349" s="142"/>
      <c r="E1349" s="142"/>
      <c r="F1349" s="408" t="s">
        <v>812</v>
      </c>
      <c r="G1349" s="408"/>
      <c r="H1349" s="147">
        <f>H1347+H1348</f>
        <v>33.217500000000001</v>
      </c>
    </row>
    <row r="1350" spans="1:8">
      <c r="B1350" s="142"/>
      <c r="C1350" s="142"/>
      <c r="D1350" s="142"/>
      <c r="E1350" s="142"/>
      <c r="F1350" s="421" t="s">
        <v>585</v>
      </c>
      <c r="G1350" s="421"/>
      <c r="H1350" s="147">
        <f>H1345+H1349</f>
        <v>342.56156513966198</v>
      </c>
    </row>
    <row r="1351" spans="1:8">
      <c r="B1351" s="142"/>
      <c r="C1351" s="142"/>
      <c r="D1351" s="142"/>
      <c r="E1351" s="142"/>
      <c r="F1351" s="109"/>
      <c r="G1351" s="109"/>
      <c r="H1351" s="145"/>
    </row>
    <row r="1352" spans="1:8" ht="28.5" customHeight="1">
      <c r="A1352" s="179" t="str">
        <f>ORÇAMENTO!A599</f>
        <v>6.1.4.13</v>
      </c>
      <c r="B1352" s="179" t="str">
        <f>ORÇAMENTO!B599</f>
        <v>CCU 189</v>
      </c>
      <c r="C1352" s="404" t="str">
        <f>ORÇAMENTO!C599</f>
        <v>LUMINÁRIA PÚBLICA LED RETANGULAR PARA POSTE, FLUXO LUMINOSO DE 14200 A 18000 LM, EFICIÊNCIA MÍNIMA DE 120 LM/W - POTÊNCIA DE 100 W/120 W (UN) REF. 41.11.703/SP OBRAS</v>
      </c>
      <c r="D1352" s="405"/>
      <c r="E1352" s="405"/>
      <c r="F1352" s="405"/>
      <c r="G1352" s="406"/>
      <c r="H1352" s="121" t="s">
        <v>1563</v>
      </c>
    </row>
    <row r="1353" spans="1:8">
      <c r="A1353" s="238"/>
      <c r="B1353" s="429" t="s">
        <v>820</v>
      </c>
      <c r="C1353" s="429"/>
      <c r="D1353" s="285" t="s">
        <v>806</v>
      </c>
      <c r="E1353" s="285" t="s">
        <v>807</v>
      </c>
      <c r="F1353" s="285" t="s">
        <v>808</v>
      </c>
      <c r="G1353" s="285" t="s">
        <v>809</v>
      </c>
      <c r="H1353" s="285" t="s">
        <v>810</v>
      </c>
    </row>
    <row r="1354" spans="1:8">
      <c r="A1354" s="238"/>
      <c r="B1354" s="286" t="s">
        <v>3701</v>
      </c>
      <c r="C1354" s="287" t="s">
        <v>3702</v>
      </c>
      <c r="D1354" s="286" t="s">
        <v>144</v>
      </c>
      <c r="E1354" s="286" t="s">
        <v>127</v>
      </c>
      <c r="F1354" s="288">
        <v>0.5</v>
      </c>
      <c r="G1354" s="289">
        <v>267.3</v>
      </c>
      <c r="H1354" s="289">
        <f>F1354*G1354</f>
        <v>133.65</v>
      </c>
    </row>
    <row r="1355" spans="1:8">
      <c r="A1355" s="238"/>
      <c r="B1355" s="292" t="s">
        <v>3753</v>
      </c>
      <c r="C1355" s="240" t="s">
        <v>3754</v>
      </c>
      <c r="D1355" s="239" t="s">
        <v>125</v>
      </c>
      <c r="E1355" s="239" t="s">
        <v>807</v>
      </c>
      <c r="F1355" s="241">
        <v>0.01</v>
      </c>
      <c r="G1355" s="242">
        <v>12.5</v>
      </c>
      <c r="H1355" s="242">
        <f>F1355*G1355</f>
        <v>0.125</v>
      </c>
    </row>
    <row r="1356" spans="1:8" ht="38.25">
      <c r="A1356" s="238"/>
      <c r="B1356" s="239" t="s">
        <v>3703</v>
      </c>
      <c r="C1356" s="240" t="s">
        <v>3704</v>
      </c>
      <c r="D1356" s="239" t="s">
        <v>144</v>
      </c>
      <c r="E1356" s="239" t="s">
        <v>807</v>
      </c>
      <c r="F1356" s="241">
        <v>1</v>
      </c>
      <c r="G1356" s="242">
        <v>642.26</v>
      </c>
      <c r="H1356" s="242">
        <f>F1356*G1356</f>
        <v>642.26</v>
      </c>
    </row>
    <row r="1357" spans="1:8">
      <c r="A1357" s="238"/>
      <c r="B1357" s="237"/>
      <c r="C1357" s="243"/>
      <c r="D1357" s="237"/>
      <c r="E1357" s="237"/>
      <c r="F1357" s="422" t="s">
        <v>831</v>
      </c>
      <c r="G1357" s="422"/>
      <c r="H1357" s="244">
        <f>H1354+H1355+H1356</f>
        <v>776.03499999999997</v>
      </c>
    </row>
    <row r="1358" spans="1:8">
      <c r="A1358" s="238"/>
      <c r="B1358" s="407" t="s">
        <v>811</v>
      </c>
      <c r="C1358" s="407"/>
      <c r="D1358" s="102" t="s">
        <v>806</v>
      </c>
      <c r="E1358" s="102" t="s">
        <v>807</v>
      </c>
      <c r="F1358" s="102" t="s">
        <v>808</v>
      </c>
      <c r="G1358" s="102" t="s">
        <v>809</v>
      </c>
      <c r="H1358" s="102" t="s">
        <v>810</v>
      </c>
    </row>
    <row r="1359" spans="1:8">
      <c r="A1359" s="238"/>
      <c r="B1359" s="116">
        <v>88247</v>
      </c>
      <c r="C1359" s="117" t="s">
        <v>835</v>
      </c>
      <c r="D1359" s="116" t="s">
        <v>125</v>
      </c>
      <c r="E1359" s="116" t="s">
        <v>127</v>
      </c>
      <c r="F1359" s="118">
        <v>1</v>
      </c>
      <c r="G1359" s="119">
        <v>24.65</v>
      </c>
      <c r="H1359" s="119">
        <f>F1359*G1359</f>
        <v>24.65</v>
      </c>
    </row>
    <row r="1360" spans="1:8">
      <c r="A1360" s="238"/>
      <c r="B1360" s="116">
        <v>88264</v>
      </c>
      <c r="C1360" s="117" t="s">
        <v>836</v>
      </c>
      <c r="D1360" s="116" t="s">
        <v>125</v>
      </c>
      <c r="E1360" s="116" t="s">
        <v>127</v>
      </c>
      <c r="F1360" s="118">
        <v>0.5</v>
      </c>
      <c r="G1360" s="119">
        <v>31.49</v>
      </c>
      <c r="H1360" s="119">
        <f>F1360*G1360</f>
        <v>15.744999999999999</v>
      </c>
    </row>
    <row r="1361" spans="1:8" ht="12.75" customHeight="1">
      <c r="A1361" s="238"/>
      <c r="B1361" s="103"/>
      <c r="C1361" s="103"/>
      <c r="D1361" s="103"/>
      <c r="E1361" s="103"/>
      <c r="F1361" s="408" t="s">
        <v>812</v>
      </c>
      <c r="G1361" s="408"/>
      <c r="H1361" s="120">
        <f>H1359+H1360</f>
        <v>40.394999999999996</v>
      </c>
    </row>
    <row r="1362" spans="1:8" ht="12.75" customHeight="1">
      <c r="A1362" s="238"/>
      <c r="B1362" s="103"/>
      <c r="C1362" s="103"/>
      <c r="D1362" s="103"/>
      <c r="E1362" s="103"/>
      <c r="F1362" s="409" t="s">
        <v>585</v>
      </c>
      <c r="G1362" s="409"/>
      <c r="H1362" s="101">
        <f>H1357+H1361</f>
        <v>816.43</v>
      </c>
    </row>
    <row r="1363" spans="1:8" ht="12.75" customHeight="1">
      <c r="A1363" s="238"/>
      <c r="B1363" s="103"/>
      <c r="C1363" s="103"/>
      <c r="D1363" s="103"/>
      <c r="E1363" s="103"/>
      <c r="F1363" s="308"/>
      <c r="G1363" s="308"/>
      <c r="H1363" s="309"/>
    </row>
    <row r="1364" spans="1:8" ht="12.75" customHeight="1">
      <c r="A1364" s="179" t="str">
        <f>ORÇAMENTO!A411</f>
        <v>4.4.3.10</v>
      </c>
      <c r="B1364" s="179" t="str">
        <f>ORÇAMENTO!B411</f>
        <v>CCU 192</v>
      </c>
      <c r="C1364" s="404" t="str">
        <f>ORÇAMENTO!C411</f>
        <v>DESTRAVADOR MAGNÉTICO (ELETROIMÃ) PARA PORTA DE EMERGÊNCIA DE 24VCC REF. 50.05.022</v>
      </c>
      <c r="D1364" s="405"/>
      <c r="E1364" s="405"/>
      <c r="F1364" s="405"/>
      <c r="G1364" s="406"/>
      <c r="H1364" s="304" t="str">
        <f>ORÇAMENTO!E411</f>
        <v>UN</v>
      </c>
    </row>
    <row r="1365" spans="1:8" ht="12.75" customHeight="1">
      <c r="A1365" s="238"/>
      <c r="B1365" s="424" t="s">
        <v>820</v>
      </c>
      <c r="C1365" s="424"/>
      <c r="D1365" s="102" t="s">
        <v>806</v>
      </c>
      <c r="E1365" s="102" t="s">
        <v>807</v>
      </c>
      <c r="F1365" s="102" t="s">
        <v>808</v>
      </c>
      <c r="G1365" s="102" t="s">
        <v>809</v>
      </c>
      <c r="H1365" s="102" t="s">
        <v>810</v>
      </c>
    </row>
    <row r="1366" spans="1:8" ht="12.75" customHeight="1">
      <c r="A1366" s="238"/>
      <c r="B1366" s="239" t="s">
        <v>3892</v>
      </c>
      <c r="C1366" s="240" t="s">
        <v>3893</v>
      </c>
      <c r="D1366" s="239" t="s">
        <v>144</v>
      </c>
      <c r="E1366" s="239" t="s">
        <v>807</v>
      </c>
      <c r="F1366" s="241">
        <v>1</v>
      </c>
      <c r="G1366" s="242">
        <v>220.06</v>
      </c>
      <c r="H1366" s="242">
        <f>F1366*G1366</f>
        <v>220.06</v>
      </c>
    </row>
    <row r="1367" spans="1:8" ht="12.75" customHeight="1">
      <c r="A1367" s="238"/>
      <c r="B1367" s="300"/>
      <c r="C1367" s="243"/>
      <c r="D1367" s="300"/>
      <c r="E1367" s="300"/>
      <c r="F1367" s="422" t="s">
        <v>831</v>
      </c>
      <c r="G1367" s="422"/>
      <c r="H1367" s="244">
        <f>H1366</f>
        <v>220.06</v>
      </c>
    </row>
    <row r="1368" spans="1:8" ht="12.75" customHeight="1">
      <c r="A1368" s="238"/>
      <c r="B1368" s="407" t="s">
        <v>811</v>
      </c>
      <c r="C1368" s="407"/>
      <c r="D1368" s="102" t="s">
        <v>806</v>
      </c>
      <c r="E1368" s="102" t="s">
        <v>807</v>
      </c>
      <c r="F1368" s="102" t="s">
        <v>808</v>
      </c>
      <c r="G1368" s="102" t="s">
        <v>809</v>
      </c>
      <c r="H1368" s="102" t="s">
        <v>810</v>
      </c>
    </row>
    <row r="1369" spans="1:8" ht="12.75" customHeight="1">
      <c r="A1369" s="238"/>
      <c r="B1369" s="181">
        <v>88247</v>
      </c>
      <c r="C1369" s="290" t="s">
        <v>835</v>
      </c>
      <c r="D1369" s="181" t="s">
        <v>125</v>
      </c>
      <c r="E1369" s="181" t="s">
        <v>127</v>
      </c>
      <c r="F1369" s="193">
        <v>0.8</v>
      </c>
      <c r="G1369" s="194">
        <v>24.65</v>
      </c>
      <c r="H1369" s="194">
        <f>F1369*G1369</f>
        <v>19.72</v>
      </c>
    </row>
    <row r="1370" spans="1:8" ht="12.75" customHeight="1">
      <c r="A1370" s="238"/>
      <c r="B1370" s="181">
        <v>88264</v>
      </c>
      <c r="C1370" s="290" t="s">
        <v>836</v>
      </c>
      <c r="D1370" s="181" t="s">
        <v>125</v>
      </c>
      <c r="E1370" s="181" t="s">
        <v>127</v>
      </c>
      <c r="F1370" s="193">
        <v>0.8</v>
      </c>
      <c r="G1370" s="194">
        <v>31.49</v>
      </c>
      <c r="H1370" s="194">
        <f>F1370*G1370</f>
        <v>25.192</v>
      </c>
    </row>
    <row r="1371" spans="1:8" ht="12.75" customHeight="1">
      <c r="A1371" s="238"/>
      <c r="B1371" s="310"/>
      <c r="C1371" s="310"/>
      <c r="D1371" s="310"/>
      <c r="E1371" s="310"/>
      <c r="F1371" s="409" t="s">
        <v>812</v>
      </c>
      <c r="G1371" s="409"/>
      <c r="H1371" s="147">
        <f>H1369+H1370</f>
        <v>44.911999999999999</v>
      </c>
    </row>
    <row r="1372" spans="1:8" ht="12.75" customHeight="1">
      <c r="A1372" s="238"/>
      <c r="B1372" s="310"/>
      <c r="C1372" s="310"/>
      <c r="D1372" s="310"/>
      <c r="E1372" s="310"/>
      <c r="F1372" s="421" t="s">
        <v>585</v>
      </c>
      <c r="G1372" s="421"/>
      <c r="H1372" s="147">
        <f>H1367+H1371</f>
        <v>264.97199999999998</v>
      </c>
    </row>
    <row r="1373" spans="1:8">
      <c r="B1373" s="142"/>
      <c r="C1373" s="142"/>
      <c r="D1373" s="142"/>
      <c r="E1373" s="142"/>
      <c r="F1373" s="109"/>
      <c r="G1373" s="109"/>
      <c r="H1373" s="145"/>
    </row>
    <row r="1374" spans="1:8">
      <c r="B1374" s="142"/>
      <c r="C1374" s="142"/>
      <c r="D1374" s="142"/>
      <c r="E1374" s="142"/>
      <c r="F1374" s="109"/>
      <c r="G1374" s="109"/>
      <c r="H1374" s="145"/>
    </row>
    <row r="1375" spans="1:8">
      <c r="B1375" s="142"/>
      <c r="C1375" s="142"/>
      <c r="D1375" s="142"/>
      <c r="E1375" s="142"/>
      <c r="F1375" s="109"/>
      <c r="G1375" s="109"/>
      <c r="H1375" s="145"/>
    </row>
    <row r="1376" spans="1:8" ht="12.75" customHeight="1">
      <c r="A1376" s="434" t="s">
        <v>1457</v>
      </c>
      <c r="B1376" s="434"/>
      <c r="C1376" s="434"/>
      <c r="D1376" s="434"/>
      <c r="E1376" s="434"/>
      <c r="F1376" s="434"/>
      <c r="G1376" s="434"/>
      <c r="H1376" s="434"/>
    </row>
    <row r="1377" spans="1:8" ht="12.75" customHeight="1">
      <c r="A1377" s="434"/>
      <c r="B1377" s="434"/>
      <c r="C1377" s="434"/>
      <c r="D1377" s="434"/>
      <c r="E1377" s="434"/>
      <c r="F1377" s="434"/>
      <c r="G1377" s="434"/>
      <c r="H1377" s="434"/>
    </row>
    <row r="1378" spans="1:8" ht="12.75" customHeight="1">
      <c r="A1378" s="434"/>
      <c r="B1378" s="434"/>
      <c r="C1378" s="434"/>
      <c r="D1378" s="434"/>
      <c r="E1378" s="434"/>
      <c r="F1378" s="434"/>
      <c r="G1378" s="434"/>
      <c r="H1378" s="434"/>
    </row>
    <row r="1380" spans="1:8" ht="27" customHeight="1">
      <c r="A1380" s="179" t="str">
        <f>ORÇAMENTO!A39</f>
        <v>2.1.3.3</v>
      </c>
      <c r="B1380" s="179" t="str">
        <f>ORÇAMENTO!B39</f>
        <v>CCU 107</v>
      </c>
      <c r="C1380" s="436" t="str">
        <f>ORÇAMENTO!C39</f>
        <v>PLACA DE INAUGURAÇÃO DE OBRA EM ALUMÍNIO 0,15 X 0,39 M REF.S03239/ORSE</v>
      </c>
      <c r="D1380" s="405"/>
      <c r="E1380" s="405"/>
      <c r="F1380" s="405"/>
      <c r="G1380" s="406"/>
      <c r="H1380" s="121" t="s">
        <v>150</v>
      </c>
    </row>
    <row r="1381" spans="1:8">
      <c r="B1381" s="437" t="s">
        <v>820</v>
      </c>
      <c r="C1381" s="438"/>
      <c r="D1381" s="102" t="s">
        <v>806</v>
      </c>
      <c r="E1381" s="102" t="s">
        <v>807</v>
      </c>
      <c r="F1381" s="102" t="s">
        <v>808</v>
      </c>
      <c r="G1381" s="102" t="s">
        <v>809</v>
      </c>
      <c r="H1381" s="102" t="s">
        <v>810</v>
      </c>
    </row>
    <row r="1382" spans="1:8">
      <c r="B1382" s="116" t="s">
        <v>849</v>
      </c>
      <c r="C1382" s="117" t="s">
        <v>850</v>
      </c>
      <c r="D1382" s="116" t="s">
        <v>164</v>
      </c>
      <c r="E1382" s="116" t="s">
        <v>840</v>
      </c>
      <c r="F1382" s="118">
        <v>1</v>
      </c>
      <c r="G1382" s="119">
        <v>258.45999999999998</v>
      </c>
      <c r="H1382" s="119">
        <f>F1382*G1382</f>
        <v>258.45999999999998</v>
      </c>
    </row>
    <row r="1383" spans="1:8">
      <c r="B1383" s="103"/>
      <c r="C1383" s="103"/>
      <c r="D1383" s="103"/>
      <c r="E1383" s="103"/>
      <c r="F1383" s="425" t="s">
        <v>831</v>
      </c>
      <c r="G1383" s="426"/>
      <c r="H1383" s="120">
        <f>H1382</f>
        <v>258.45999999999998</v>
      </c>
    </row>
    <row r="1384" spans="1:8">
      <c r="B1384" s="427" t="s">
        <v>811</v>
      </c>
      <c r="C1384" s="428"/>
      <c r="D1384" s="102" t="s">
        <v>806</v>
      </c>
      <c r="E1384" s="102" t="s">
        <v>807</v>
      </c>
      <c r="F1384" s="102" t="s">
        <v>808</v>
      </c>
      <c r="G1384" s="102" t="s">
        <v>809</v>
      </c>
      <c r="H1384" s="102" t="s">
        <v>810</v>
      </c>
    </row>
    <row r="1385" spans="1:8">
      <c r="B1385" s="116">
        <v>88309</v>
      </c>
      <c r="C1385" s="117" t="s">
        <v>874</v>
      </c>
      <c r="D1385" s="116" t="s">
        <v>125</v>
      </c>
      <c r="E1385" s="116" t="s">
        <v>846</v>
      </c>
      <c r="F1385" s="118">
        <v>0.6</v>
      </c>
      <c r="G1385" s="119">
        <v>31.1</v>
      </c>
      <c r="H1385" s="119">
        <f>F1385*G1385</f>
        <v>18.66</v>
      </c>
    </row>
    <row r="1386" spans="1:8">
      <c r="B1386" s="116">
        <v>88316</v>
      </c>
      <c r="C1386" s="117" t="s">
        <v>853</v>
      </c>
      <c r="D1386" s="116" t="s">
        <v>125</v>
      </c>
      <c r="E1386" s="116" t="s">
        <v>846</v>
      </c>
      <c r="F1386" s="118">
        <v>0.6</v>
      </c>
      <c r="G1386" s="119">
        <v>23.4</v>
      </c>
      <c r="H1386" s="119">
        <f>F1386*G1386</f>
        <v>14.04</v>
      </c>
    </row>
    <row r="1387" spans="1:8">
      <c r="B1387" s="103"/>
      <c r="C1387" s="103"/>
      <c r="D1387" s="103"/>
      <c r="E1387" s="103"/>
      <c r="F1387" s="425" t="s">
        <v>812</v>
      </c>
      <c r="G1387" s="426"/>
      <c r="H1387" s="120">
        <f>H1385+H1386</f>
        <v>32.700000000000003</v>
      </c>
    </row>
    <row r="1388" spans="1:8">
      <c r="B1388" s="427" t="s">
        <v>813</v>
      </c>
      <c r="C1388" s="428"/>
      <c r="D1388" s="102" t="s">
        <v>806</v>
      </c>
      <c r="E1388" s="102" t="s">
        <v>807</v>
      </c>
      <c r="F1388" s="102" t="s">
        <v>808</v>
      </c>
      <c r="G1388" s="102" t="s">
        <v>809</v>
      </c>
      <c r="H1388" s="102" t="s">
        <v>810</v>
      </c>
    </row>
    <row r="1389" spans="1:8" ht="38.25">
      <c r="B1389" s="181">
        <v>87292</v>
      </c>
      <c r="C1389" s="290" t="s">
        <v>2322</v>
      </c>
      <c r="D1389" s="181" t="s">
        <v>125</v>
      </c>
      <c r="E1389" s="181" t="s">
        <v>851</v>
      </c>
      <c r="F1389" s="193">
        <v>2E-3</v>
      </c>
      <c r="G1389" s="194">
        <v>735.55</v>
      </c>
      <c r="H1389" s="194">
        <f>F1389*G1389</f>
        <v>1.4710999999999999</v>
      </c>
    </row>
    <row r="1390" spans="1:8">
      <c r="B1390" s="103"/>
      <c r="C1390" s="103"/>
      <c r="D1390" s="103"/>
      <c r="E1390" s="103"/>
      <c r="F1390" s="425" t="s">
        <v>814</v>
      </c>
      <c r="G1390" s="426"/>
      <c r="H1390" s="120">
        <f>H1389</f>
        <v>1.4710999999999999</v>
      </c>
    </row>
    <row r="1391" spans="1:8">
      <c r="B1391" s="103"/>
      <c r="C1391" s="103"/>
      <c r="D1391" s="103"/>
      <c r="E1391" s="103"/>
      <c r="F1391" s="415" t="s">
        <v>585</v>
      </c>
      <c r="G1391" s="416"/>
      <c r="H1391" s="101">
        <f>H1383+H1387+H1390</f>
        <v>292.63109999999995</v>
      </c>
    </row>
    <row r="1393" spans="1:8" ht="27" customHeight="1">
      <c r="A1393" s="179" t="str">
        <f>ORÇAMENTO!A51</f>
        <v>2.3.2.1</v>
      </c>
      <c r="B1393" s="179" t="str">
        <f>ORÇAMENTO!B51</f>
        <v>CCU 108</v>
      </c>
      <c r="C1393" s="404" t="str">
        <f>ORÇAMENTO!C51</f>
        <v>LOCAÇÃO DE MURO, INCLUSIVE EXECUÇÃO DE GABARITO DE MADEIRA REF. S04816/ORSE</v>
      </c>
      <c r="D1393" s="405"/>
      <c r="E1393" s="405"/>
      <c r="F1393" s="405"/>
      <c r="G1393" s="406"/>
      <c r="H1393" s="121" t="s">
        <v>180</v>
      </c>
    </row>
    <row r="1394" spans="1:8">
      <c r="B1394" s="407" t="s">
        <v>820</v>
      </c>
      <c r="C1394" s="407"/>
      <c r="D1394" s="102" t="s">
        <v>806</v>
      </c>
      <c r="E1394" s="102" t="s">
        <v>807</v>
      </c>
      <c r="F1394" s="102" t="s">
        <v>808</v>
      </c>
      <c r="G1394" s="102" t="s">
        <v>809</v>
      </c>
      <c r="H1394" s="102" t="s">
        <v>810</v>
      </c>
    </row>
    <row r="1395" spans="1:8">
      <c r="B1395" s="190" t="s">
        <v>1520</v>
      </c>
      <c r="C1395" s="290" t="s">
        <v>1521</v>
      </c>
      <c r="D1395" s="181" t="s">
        <v>125</v>
      </c>
      <c r="E1395" s="181" t="s">
        <v>848</v>
      </c>
      <c r="F1395" s="193">
        <v>4.0000000000000001E-3</v>
      </c>
      <c r="G1395" s="194">
        <v>24.25</v>
      </c>
      <c r="H1395" s="194">
        <f>F1395*G1395</f>
        <v>9.7000000000000003E-2</v>
      </c>
    </row>
    <row r="1396" spans="1:8">
      <c r="B1396" s="190" t="s">
        <v>3755</v>
      </c>
      <c r="C1396" s="290" t="s">
        <v>3756</v>
      </c>
      <c r="D1396" s="181" t="s">
        <v>125</v>
      </c>
      <c r="E1396" s="181" t="s">
        <v>841</v>
      </c>
      <c r="F1396" s="193">
        <v>6.4800000000000003E-5</v>
      </c>
      <c r="G1396" s="194">
        <v>1710.35</v>
      </c>
      <c r="H1396" s="194">
        <f>F1396*G1396</f>
        <v>0.11083068</v>
      </c>
    </row>
    <row r="1397" spans="1:8">
      <c r="B1397" s="190" t="s">
        <v>1522</v>
      </c>
      <c r="C1397" s="290" t="s">
        <v>1523</v>
      </c>
      <c r="D1397" s="181" t="s">
        <v>125</v>
      </c>
      <c r="E1397" s="181" t="s">
        <v>848</v>
      </c>
      <c r="F1397" s="193">
        <v>2.3999999999999998E-3</v>
      </c>
      <c r="G1397" s="194">
        <v>21.68</v>
      </c>
      <c r="H1397" s="194">
        <f>F1397*G1397</f>
        <v>5.2031999999999995E-2</v>
      </c>
    </row>
    <row r="1398" spans="1:8">
      <c r="B1398" s="190" t="s">
        <v>857</v>
      </c>
      <c r="C1398" s="290" t="s">
        <v>858</v>
      </c>
      <c r="D1398" s="181" t="s">
        <v>125</v>
      </c>
      <c r="E1398" s="181" t="s">
        <v>841</v>
      </c>
      <c r="F1398" s="193">
        <v>2.1999999999999999E-2</v>
      </c>
      <c r="G1398" s="194">
        <v>8.59</v>
      </c>
      <c r="H1398" s="194">
        <f>F1398*G1398</f>
        <v>0.18897999999999998</v>
      </c>
    </row>
    <row r="1399" spans="1:8">
      <c r="B1399" s="103"/>
      <c r="C1399" s="103"/>
      <c r="D1399" s="103"/>
      <c r="E1399" s="103"/>
      <c r="F1399" s="408" t="s">
        <v>831</v>
      </c>
      <c r="G1399" s="408"/>
      <c r="H1399" s="120">
        <f>SUM(H1395:H1398)</f>
        <v>0.44884267999999999</v>
      </c>
    </row>
    <row r="1400" spans="1:8">
      <c r="B1400" s="407" t="s">
        <v>811</v>
      </c>
      <c r="C1400" s="407"/>
      <c r="D1400" s="102" t="s">
        <v>806</v>
      </c>
      <c r="E1400" s="102" t="s">
        <v>807</v>
      </c>
      <c r="F1400" s="102" t="s">
        <v>808</v>
      </c>
      <c r="G1400" s="102" t="s">
        <v>809</v>
      </c>
      <c r="H1400" s="102" t="s">
        <v>810</v>
      </c>
    </row>
    <row r="1401" spans="1:8">
      <c r="B1401" s="116">
        <v>88253</v>
      </c>
      <c r="C1401" s="117" t="s">
        <v>1460</v>
      </c>
      <c r="D1401" s="116" t="s">
        <v>125</v>
      </c>
      <c r="E1401" s="116" t="s">
        <v>846</v>
      </c>
      <c r="F1401" s="118">
        <v>4.0000000000000001E-3</v>
      </c>
      <c r="G1401" s="119">
        <v>12.06</v>
      </c>
      <c r="H1401" s="119">
        <f>F1401*G1401</f>
        <v>4.8240000000000005E-2</v>
      </c>
    </row>
    <row r="1402" spans="1:8">
      <c r="B1402" s="116">
        <v>88262</v>
      </c>
      <c r="C1402" s="117" t="s">
        <v>845</v>
      </c>
      <c r="D1402" s="116" t="s">
        <v>125</v>
      </c>
      <c r="E1402" s="116" t="s">
        <v>846</v>
      </c>
      <c r="F1402" s="118">
        <v>8.0000000000000002E-3</v>
      </c>
      <c r="G1402" s="119">
        <v>30.71</v>
      </c>
      <c r="H1402" s="119">
        <f>F1402*G1402</f>
        <v>0.24568000000000001</v>
      </c>
    </row>
    <row r="1403" spans="1:8">
      <c r="B1403" s="116">
        <v>88316</v>
      </c>
      <c r="C1403" s="117" t="s">
        <v>853</v>
      </c>
      <c r="D1403" s="116" t="s">
        <v>125</v>
      </c>
      <c r="E1403" s="116" t="s">
        <v>846</v>
      </c>
      <c r="F1403" s="118">
        <v>8.0000000000000002E-3</v>
      </c>
      <c r="G1403" s="119">
        <v>23.4</v>
      </c>
      <c r="H1403" s="119">
        <f>F1403*G1403</f>
        <v>0.18720000000000001</v>
      </c>
    </row>
    <row r="1404" spans="1:8">
      <c r="B1404" s="116" t="s">
        <v>861</v>
      </c>
      <c r="C1404" s="117" t="s">
        <v>1461</v>
      </c>
      <c r="D1404" s="116" t="s">
        <v>125</v>
      </c>
      <c r="E1404" s="116" t="s">
        <v>846</v>
      </c>
      <c r="F1404" s="118">
        <v>4.0000000000000001E-3</v>
      </c>
      <c r="G1404" s="119">
        <v>24.19</v>
      </c>
      <c r="H1404" s="119">
        <f>F1404*G1404</f>
        <v>9.6760000000000013E-2</v>
      </c>
    </row>
    <row r="1405" spans="1:8">
      <c r="B1405" s="103"/>
      <c r="C1405" s="103"/>
      <c r="D1405" s="103"/>
      <c r="E1405" s="103"/>
      <c r="F1405" s="408" t="s">
        <v>812</v>
      </c>
      <c r="G1405" s="408"/>
      <c r="H1405" s="120">
        <f>SUM(H1401:H1404)</f>
        <v>0.57787999999999995</v>
      </c>
    </row>
    <row r="1406" spans="1:8">
      <c r="B1406" s="103"/>
      <c r="C1406" s="103"/>
      <c r="D1406" s="103"/>
      <c r="E1406" s="103"/>
      <c r="F1406" s="409" t="s">
        <v>585</v>
      </c>
      <c r="G1406" s="409"/>
      <c r="H1406" s="101">
        <f>H1399+H1405</f>
        <v>1.02672268</v>
      </c>
    </row>
    <row r="1407" spans="1:8">
      <c r="B1407" s="103"/>
      <c r="C1407" s="103"/>
      <c r="D1407" s="103"/>
      <c r="E1407" s="103"/>
      <c r="F1407" s="418"/>
      <c r="G1407" s="418"/>
      <c r="H1407" s="418"/>
    </row>
    <row r="1408" spans="1:8" ht="27" customHeight="1">
      <c r="A1408" s="179" t="str">
        <f>ORÇAMENTO!A147</f>
        <v>3.3.2.2</v>
      </c>
      <c r="B1408" s="179" t="str">
        <f>ORÇAMENTO!B147</f>
        <v>CCU 109</v>
      </c>
      <c r="C1408" s="404" t="str">
        <f>ORÇAMENTO!C147</f>
        <v>CHAPA XADREZ 1/4" REF. S00226/ORSE</v>
      </c>
      <c r="D1408" s="405"/>
      <c r="E1408" s="405"/>
      <c r="F1408" s="405"/>
      <c r="G1408" s="406"/>
      <c r="H1408" s="121" t="s">
        <v>217</v>
      </c>
    </row>
    <row r="1409" spans="1:8">
      <c r="B1409" s="407" t="s">
        <v>820</v>
      </c>
      <c r="C1409" s="407"/>
      <c r="D1409" s="102" t="s">
        <v>806</v>
      </c>
      <c r="E1409" s="102" t="s">
        <v>807</v>
      </c>
      <c r="F1409" s="102" t="s">
        <v>808</v>
      </c>
      <c r="G1409" s="102" t="s">
        <v>809</v>
      </c>
      <c r="H1409" s="102" t="s">
        <v>810</v>
      </c>
    </row>
    <row r="1410" spans="1:8">
      <c r="B1410" s="116" t="s">
        <v>1822</v>
      </c>
      <c r="C1410" s="117" t="s">
        <v>1821</v>
      </c>
      <c r="D1410" s="116" t="s">
        <v>164</v>
      </c>
      <c r="E1410" s="116" t="s">
        <v>217</v>
      </c>
      <c r="F1410" s="118">
        <v>1</v>
      </c>
      <c r="G1410" s="119">
        <v>9.58</v>
      </c>
      <c r="H1410" s="119">
        <f>F1410*G1410</f>
        <v>9.58</v>
      </c>
    </row>
    <row r="1411" spans="1:8">
      <c r="B1411" s="103"/>
      <c r="C1411" s="103"/>
      <c r="D1411" s="103"/>
      <c r="E1411" s="103"/>
      <c r="F1411" s="408" t="s">
        <v>831</v>
      </c>
      <c r="G1411" s="408"/>
      <c r="H1411" s="120">
        <f>H1410</f>
        <v>9.58</v>
      </c>
    </row>
    <row r="1412" spans="1:8">
      <c r="F1412" s="409" t="s">
        <v>585</v>
      </c>
      <c r="G1412" s="409"/>
      <c r="H1412" s="101">
        <f>H1411</f>
        <v>9.58</v>
      </c>
    </row>
    <row r="1413" spans="1:8">
      <c r="B1413" s="103"/>
      <c r="C1413" s="103"/>
      <c r="D1413" s="103"/>
      <c r="E1413" s="103"/>
      <c r="F1413" s="108"/>
      <c r="G1413" s="108"/>
      <c r="H1413" s="108"/>
    </row>
    <row r="1414" spans="1:8" ht="27" customHeight="1">
      <c r="A1414" s="179" t="str">
        <f>ORÇAMENTO!A232</f>
        <v>4.1.2.1.12</v>
      </c>
      <c r="B1414" s="179" t="str">
        <f>ORÇAMENTO!B232</f>
        <v>CCU 110</v>
      </c>
      <c r="C1414" s="404" t="str">
        <f>ORÇAMENTO!C232</f>
        <v>PORTA DE ABRIR DE ALUMÍNIO, COM DUAS FOLHAS PARA VIDRO, FECHADURA E PUXADOR, SEM ALIZAR. AF_12/2019 (P15) REF. S100702S/ORSE</v>
      </c>
      <c r="D1414" s="405"/>
      <c r="E1414" s="405"/>
      <c r="F1414" s="405"/>
      <c r="G1414" s="406"/>
      <c r="H1414" s="121" t="s">
        <v>145</v>
      </c>
    </row>
    <row r="1415" spans="1:8">
      <c r="B1415" s="407" t="s">
        <v>820</v>
      </c>
      <c r="C1415" s="407"/>
      <c r="D1415" s="102" t="s">
        <v>806</v>
      </c>
      <c r="E1415" s="102" t="s">
        <v>807</v>
      </c>
      <c r="F1415" s="102" t="s">
        <v>808</v>
      </c>
      <c r="G1415" s="102" t="s">
        <v>809</v>
      </c>
      <c r="H1415" s="102" t="s">
        <v>810</v>
      </c>
    </row>
    <row r="1416" spans="1:8" ht="25.5">
      <c r="B1416" s="116" t="s">
        <v>892</v>
      </c>
      <c r="C1416" s="117" t="s">
        <v>893</v>
      </c>
      <c r="D1416" s="116" t="s">
        <v>125</v>
      </c>
      <c r="E1416" s="116" t="s">
        <v>1573</v>
      </c>
      <c r="F1416" s="118">
        <v>4.72</v>
      </c>
      <c r="G1416" s="119">
        <v>1.1599999999999999</v>
      </c>
      <c r="H1416" s="119">
        <f>F1416*G1416</f>
        <v>5.4751999999999992</v>
      </c>
    </row>
    <row r="1417" spans="1:8" ht="25.5">
      <c r="B1417" s="116" t="s">
        <v>894</v>
      </c>
      <c r="C1417" s="117" t="s">
        <v>895</v>
      </c>
      <c r="D1417" s="116" t="s">
        <v>125</v>
      </c>
      <c r="E1417" s="116" t="s">
        <v>841</v>
      </c>
      <c r="F1417" s="118">
        <v>2.202</v>
      </c>
      <c r="G1417" s="119">
        <v>32.33</v>
      </c>
      <c r="H1417" s="119">
        <f>F1417*G1417</f>
        <v>71.190659999999994</v>
      </c>
    </row>
    <row r="1418" spans="1:8" ht="25.5">
      <c r="B1418" s="116" t="s">
        <v>896</v>
      </c>
      <c r="C1418" s="117" t="s">
        <v>897</v>
      </c>
      <c r="D1418" s="116" t="s">
        <v>125</v>
      </c>
      <c r="E1418" s="116" t="s">
        <v>847</v>
      </c>
      <c r="F1418" s="118">
        <v>1</v>
      </c>
      <c r="G1418" s="119">
        <v>316.06</v>
      </c>
      <c r="H1418" s="119">
        <f>F1418*G1418</f>
        <v>316.06</v>
      </c>
    </row>
    <row r="1419" spans="1:8">
      <c r="B1419" s="116" t="s">
        <v>898</v>
      </c>
      <c r="C1419" s="117" t="s">
        <v>899</v>
      </c>
      <c r="D1419" s="116" t="s">
        <v>125</v>
      </c>
      <c r="E1419" s="116" t="s">
        <v>900</v>
      </c>
      <c r="F1419" s="118">
        <v>6.3700000000000007E-2</v>
      </c>
      <c r="G1419" s="119">
        <v>42.92</v>
      </c>
      <c r="H1419" s="119">
        <f>F1419*G1419</f>
        <v>2.7340040000000005</v>
      </c>
    </row>
    <row r="1420" spans="1:8">
      <c r="B1420" s="103"/>
      <c r="C1420" s="103"/>
      <c r="D1420" s="103"/>
      <c r="E1420" s="103"/>
      <c r="F1420" s="408" t="s">
        <v>831</v>
      </c>
      <c r="G1420" s="408"/>
      <c r="H1420" s="120">
        <f>SUM(H1416:H1419)</f>
        <v>395.45986400000004</v>
      </c>
    </row>
    <row r="1421" spans="1:8">
      <c r="B1421" s="407" t="s">
        <v>811</v>
      </c>
      <c r="C1421" s="407"/>
      <c r="D1421" s="102" t="s">
        <v>806</v>
      </c>
      <c r="E1421" s="102" t="s">
        <v>807</v>
      </c>
      <c r="F1421" s="102" t="s">
        <v>808</v>
      </c>
      <c r="G1421" s="102" t="s">
        <v>809</v>
      </c>
      <c r="H1421" s="102" t="s">
        <v>810</v>
      </c>
    </row>
    <row r="1422" spans="1:8">
      <c r="B1422" s="116">
        <v>88309</v>
      </c>
      <c r="C1422" s="117" t="s">
        <v>874</v>
      </c>
      <c r="D1422" s="116" t="s">
        <v>125</v>
      </c>
      <c r="E1422" s="116" t="s">
        <v>846</v>
      </c>
      <c r="F1422" s="118">
        <v>0.28199999999999997</v>
      </c>
      <c r="G1422" s="119">
        <v>31.1</v>
      </c>
      <c r="H1422" s="119">
        <f>F1422*G1422</f>
        <v>8.7701999999999991</v>
      </c>
    </row>
    <row r="1423" spans="1:8">
      <c r="B1423" s="116">
        <v>88316</v>
      </c>
      <c r="C1423" s="117" t="s">
        <v>853</v>
      </c>
      <c r="D1423" s="116" t="s">
        <v>125</v>
      </c>
      <c r="E1423" s="116" t="s">
        <v>846</v>
      </c>
      <c r="F1423" s="118">
        <v>0.14099999999999999</v>
      </c>
      <c r="G1423" s="119">
        <v>23.4</v>
      </c>
      <c r="H1423" s="119">
        <f>F1423*G1423</f>
        <v>3.2993999999999994</v>
      </c>
    </row>
    <row r="1424" spans="1:8" ht="12.75" customHeight="1">
      <c r="B1424" s="103"/>
      <c r="C1424" s="103"/>
      <c r="D1424" s="103"/>
      <c r="E1424" s="103"/>
      <c r="F1424" s="408" t="s">
        <v>812</v>
      </c>
      <c r="G1424" s="408"/>
      <c r="H1424" s="120">
        <f>H1422+H1423</f>
        <v>12.069599999999998</v>
      </c>
    </row>
    <row r="1425" spans="1:8">
      <c r="B1425" s="103"/>
      <c r="C1425" s="103"/>
      <c r="D1425" s="103"/>
      <c r="E1425" s="103"/>
      <c r="F1425" s="409" t="s">
        <v>585</v>
      </c>
      <c r="G1425" s="409"/>
      <c r="H1425" s="101">
        <f>H1420+H1424</f>
        <v>407.52946400000002</v>
      </c>
    </row>
    <row r="1426" spans="1:8">
      <c r="B1426" s="103"/>
      <c r="C1426" s="103"/>
      <c r="D1426" s="103"/>
      <c r="E1426" s="103"/>
      <c r="F1426" s="108"/>
      <c r="G1426" s="108"/>
      <c r="H1426" s="108"/>
    </row>
    <row r="1427" spans="1:8" ht="27" customHeight="1">
      <c r="A1427" s="179" t="str">
        <f>ORÇAMENTO!A241</f>
        <v>4.1.2.2.1</v>
      </c>
      <c r="B1427" s="179" t="str">
        <f>ORÇAMENTO!B241</f>
        <v>CCU 111</v>
      </c>
      <c r="C1427" s="404" t="str">
        <f>ORÇAMENTO!C241</f>
        <v>SOLEIRA EM GRANITO BRANCO SIENA, POLIDO, LARGURA E ESPESSURA CONFORME PROJETO REF. S12445/ORSE</v>
      </c>
      <c r="D1427" s="405"/>
      <c r="E1427" s="405"/>
      <c r="F1427" s="405"/>
      <c r="G1427" s="406"/>
      <c r="H1427" s="121" t="s">
        <v>180</v>
      </c>
    </row>
    <row r="1428" spans="1:8">
      <c r="B1428" s="407" t="s">
        <v>820</v>
      </c>
      <c r="C1428" s="407"/>
      <c r="D1428" s="102" t="s">
        <v>806</v>
      </c>
      <c r="E1428" s="102" t="s">
        <v>807</v>
      </c>
      <c r="F1428" s="102" t="s">
        <v>808</v>
      </c>
      <c r="G1428" s="102" t="s">
        <v>809</v>
      </c>
      <c r="H1428" s="102" t="s">
        <v>810</v>
      </c>
    </row>
    <row r="1429" spans="1:8">
      <c r="B1429" s="116" t="s">
        <v>902</v>
      </c>
      <c r="C1429" s="117" t="s">
        <v>3871</v>
      </c>
      <c r="D1429" s="116" t="s">
        <v>164</v>
      </c>
      <c r="E1429" s="116" t="s">
        <v>841</v>
      </c>
      <c r="F1429" s="118">
        <v>1</v>
      </c>
      <c r="G1429" s="119">
        <v>117.35</v>
      </c>
      <c r="H1429" s="119">
        <f>F1429*G1429</f>
        <v>117.35</v>
      </c>
    </row>
    <row r="1430" spans="1:8">
      <c r="B1430" s="103"/>
      <c r="C1430" s="103"/>
      <c r="D1430" s="103"/>
      <c r="E1430" s="103"/>
      <c r="F1430" s="408" t="s">
        <v>831</v>
      </c>
      <c r="G1430" s="408"/>
      <c r="H1430" s="120">
        <f>H1429</f>
        <v>117.35</v>
      </c>
    </row>
    <row r="1431" spans="1:8">
      <c r="B1431" s="407" t="s">
        <v>811</v>
      </c>
      <c r="C1431" s="407"/>
      <c r="D1431" s="102" t="s">
        <v>806</v>
      </c>
      <c r="E1431" s="102" t="s">
        <v>807</v>
      </c>
      <c r="F1431" s="102" t="s">
        <v>808</v>
      </c>
      <c r="G1431" s="102" t="s">
        <v>809</v>
      </c>
      <c r="H1431" s="102" t="s">
        <v>810</v>
      </c>
    </row>
    <row r="1432" spans="1:8">
      <c r="B1432" s="116">
        <v>88309</v>
      </c>
      <c r="C1432" s="117" t="s">
        <v>874</v>
      </c>
      <c r="D1432" s="116" t="s">
        <v>125</v>
      </c>
      <c r="E1432" s="116" t="s">
        <v>846</v>
      </c>
      <c r="F1432" s="118">
        <v>0.6</v>
      </c>
      <c r="G1432" s="119">
        <v>31.1</v>
      </c>
      <c r="H1432" s="119">
        <f>F1432*G1432</f>
        <v>18.66</v>
      </c>
    </row>
    <row r="1433" spans="1:8">
      <c r="B1433" s="103"/>
      <c r="C1433" s="103"/>
      <c r="D1433" s="103"/>
      <c r="E1433" s="103"/>
      <c r="F1433" s="408" t="s">
        <v>812</v>
      </c>
      <c r="G1433" s="408"/>
      <c r="H1433" s="120">
        <f>H1432</f>
        <v>18.66</v>
      </c>
    </row>
    <row r="1434" spans="1:8">
      <c r="B1434" s="407" t="s">
        <v>813</v>
      </c>
      <c r="C1434" s="407"/>
      <c r="D1434" s="102" t="s">
        <v>806</v>
      </c>
      <c r="E1434" s="102" t="s">
        <v>807</v>
      </c>
      <c r="F1434" s="102" t="s">
        <v>808</v>
      </c>
      <c r="G1434" s="102" t="s">
        <v>809</v>
      </c>
      <c r="H1434" s="102" t="s">
        <v>810</v>
      </c>
    </row>
    <row r="1435" spans="1:8" ht="38.25">
      <c r="B1435" s="181">
        <v>87292</v>
      </c>
      <c r="C1435" s="290" t="s">
        <v>2322</v>
      </c>
      <c r="D1435" s="181" t="s">
        <v>125</v>
      </c>
      <c r="E1435" s="181" t="s">
        <v>851</v>
      </c>
      <c r="F1435" s="193">
        <v>2E-3</v>
      </c>
      <c r="G1435" s="194">
        <v>735.55</v>
      </c>
      <c r="H1435" s="194">
        <f>F1435*G1435</f>
        <v>1.4710999999999999</v>
      </c>
    </row>
    <row r="1436" spans="1:8">
      <c r="B1436" s="103"/>
      <c r="C1436" s="103"/>
      <c r="D1436" s="103"/>
      <c r="E1436" s="103"/>
      <c r="F1436" s="408" t="s">
        <v>814</v>
      </c>
      <c r="G1436" s="408"/>
      <c r="H1436" s="120">
        <f>H1435</f>
        <v>1.4710999999999999</v>
      </c>
    </row>
    <row r="1437" spans="1:8">
      <c r="B1437" s="103"/>
      <c r="C1437" s="103"/>
      <c r="D1437" s="103"/>
      <c r="E1437" s="103"/>
      <c r="F1437" s="409" t="s">
        <v>585</v>
      </c>
      <c r="G1437" s="409"/>
      <c r="H1437" s="101">
        <f>H1430+H1433+H1436</f>
        <v>137.4811</v>
      </c>
    </row>
    <row r="1438" spans="1:8">
      <c r="B1438" s="103"/>
      <c r="C1438" s="103"/>
      <c r="D1438" s="103"/>
      <c r="E1438" s="103"/>
      <c r="F1438" s="418"/>
      <c r="G1438" s="418"/>
      <c r="H1438" s="418"/>
    </row>
    <row r="1439" spans="1:8" ht="27" customHeight="1">
      <c r="A1439" s="179" t="str">
        <f>ORÇAMENTO!A242</f>
        <v>4.1.2.2.2</v>
      </c>
      <c r="B1439" s="179" t="str">
        <f>ORÇAMENTO!B242</f>
        <v>CCU 112</v>
      </c>
      <c r="C1439" s="404" t="str">
        <f>ORÇAMENTO!C242</f>
        <v>PEITORIL EM GRANITO BRANCO SIENA, POLIDO, C/ LARGURA E ESPESSURA CONFORME PROJETO REF. S12446/ORSE</v>
      </c>
      <c r="D1439" s="405"/>
      <c r="E1439" s="405"/>
      <c r="F1439" s="405"/>
      <c r="G1439" s="406"/>
      <c r="H1439" s="121" t="s">
        <v>180</v>
      </c>
    </row>
    <row r="1440" spans="1:8">
      <c r="B1440" s="407" t="s">
        <v>820</v>
      </c>
      <c r="C1440" s="407"/>
      <c r="D1440" s="102" t="s">
        <v>806</v>
      </c>
      <c r="E1440" s="102" t="s">
        <v>807</v>
      </c>
      <c r="F1440" s="102" t="s">
        <v>808</v>
      </c>
      <c r="G1440" s="102" t="s">
        <v>809</v>
      </c>
      <c r="H1440" s="102" t="s">
        <v>810</v>
      </c>
    </row>
    <row r="1441" spans="1:8">
      <c r="B1441" s="116" t="s">
        <v>903</v>
      </c>
      <c r="C1441" s="117" t="s">
        <v>3872</v>
      </c>
      <c r="D1441" s="116" t="s">
        <v>164</v>
      </c>
      <c r="E1441" s="116" t="s">
        <v>841</v>
      </c>
      <c r="F1441" s="118">
        <v>1</v>
      </c>
      <c r="G1441" s="119">
        <v>181.92</v>
      </c>
      <c r="H1441" s="119">
        <f>F1441*G1441</f>
        <v>181.92</v>
      </c>
    </row>
    <row r="1442" spans="1:8">
      <c r="B1442" s="103"/>
      <c r="C1442" s="103"/>
      <c r="D1442" s="103"/>
      <c r="E1442" s="103"/>
      <c r="F1442" s="408" t="s">
        <v>831</v>
      </c>
      <c r="G1442" s="408"/>
      <c r="H1442" s="120">
        <f>H1441</f>
        <v>181.92</v>
      </c>
    </row>
    <row r="1443" spans="1:8">
      <c r="B1443" s="407" t="s">
        <v>811</v>
      </c>
      <c r="C1443" s="407"/>
      <c r="D1443" s="102" t="s">
        <v>806</v>
      </c>
      <c r="E1443" s="102" t="s">
        <v>807</v>
      </c>
      <c r="F1443" s="102" t="s">
        <v>808</v>
      </c>
      <c r="G1443" s="102" t="s">
        <v>809</v>
      </c>
      <c r="H1443" s="102" t="s">
        <v>810</v>
      </c>
    </row>
    <row r="1444" spans="1:8">
      <c r="B1444" s="116">
        <v>88309</v>
      </c>
      <c r="C1444" s="117" t="s">
        <v>874</v>
      </c>
      <c r="D1444" s="116" t="s">
        <v>125</v>
      </c>
      <c r="E1444" s="116" t="s">
        <v>846</v>
      </c>
      <c r="F1444" s="118">
        <v>0.8</v>
      </c>
      <c r="G1444" s="119">
        <v>31.1</v>
      </c>
      <c r="H1444" s="119">
        <f>F1444*G1444</f>
        <v>24.880000000000003</v>
      </c>
    </row>
    <row r="1445" spans="1:8">
      <c r="B1445" s="103"/>
      <c r="C1445" s="103"/>
      <c r="D1445" s="103"/>
      <c r="E1445" s="103"/>
      <c r="F1445" s="408" t="s">
        <v>812</v>
      </c>
      <c r="G1445" s="408"/>
      <c r="H1445" s="120">
        <f>H1444</f>
        <v>24.880000000000003</v>
      </c>
    </row>
    <row r="1446" spans="1:8">
      <c r="B1446" s="407" t="s">
        <v>813</v>
      </c>
      <c r="C1446" s="407"/>
      <c r="D1446" s="102" t="s">
        <v>806</v>
      </c>
      <c r="E1446" s="102" t="s">
        <v>807</v>
      </c>
      <c r="F1446" s="102" t="s">
        <v>808</v>
      </c>
      <c r="G1446" s="102" t="s">
        <v>809</v>
      </c>
      <c r="H1446" s="102" t="s">
        <v>810</v>
      </c>
    </row>
    <row r="1447" spans="1:8" ht="38.25">
      <c r="B1447" s="181">
        <v>87292</v>
      </c>
      <c r="C1447" s="290" t="s">
        <v>2322</v>
      </c>
      <c r="D1447" s="181" t="s">
        <v>125</v>
      </c>
      <c r="E1447" s="181" t="s">
        <v>851</v>
      </c>
      <c r="F1447" s="193">
        <v>2E-3</v>
      </c>
      <c r="G1447" s="194">
        <v>735.55</v>
      </c>
      <c r="H1447" s="194">
        <f>F1447*G1447</f>
        <v>1.4710999999999999</v>
      </c>
    </row>
    <row r="1448" spans="1:8">
      <c r="B1448" s="103"/>
      <c r="C1448" s="103"/>
      <c r="D1448" s="103"/>
      <c r="E1448" s="103"/>
      <c r="F1448" s="408" t="s">
        <v>814</v>
      </c>
      <c r="G1448" s="408"/>
      <c r="H1448" s="120">
        <f>H1447</f>
        <v>1.4710999999999999</v>
      </c>
    </row>
    <row r="1449" spans="1:8">
      <c r="B1449" s="103"/>
      <c r="C1449" s="103"/>
      <c r="D1449" s="103"/>
      <c r="E1449" s="103"/>
      <c r="F1449" s="409" t="s">
        <v>585</v>
      </c>
      <c r="G1449" s="409"/>
      <c r="H1449" s="101">
        <f>H1442+H1445+H1448</f>
        <v>208.27109999999999</v>
      </c>
    </row>
    <row r="1450" spans="1:8">
      <c r="B1450" s="103"/>
      <c r="C1450" s="103"/>
      <c r="D1450" s="103"/>
      <c r="E1450" s="103"/>
      <c r="F1450" s="418"/>
      <c r="G1450" s="418"/>
      <c r="H1450" s="418"/>
    </row>
    <row r="1451" spans="1:8" ht="27" customHeight="1">
      <c r="A1451" s="179" t="str">
        <f>ORÇAMENTO!A266</f>
        <v>4.1.5.1.2.5</v>
      </c>
      <c r="B1451" s="179" t="str">
        <f>ORÇAMENTO!B266</f>
        <v>CCU 113</v>
      </c>
      <c r="C1451" s="404" t="str">
        <f>ORÇAMENTO!C266</f>
        <v>RODAPÉ EM GRANITO BRANCO SIENA 10CM X 2CM REF. I13169/ORSE</v>
      </c>
      <c r="D1451" s="405"/>
      <c r="E1451" s="405"/>
      <c r="F1451" s="405"/>
      <c r="G1451" s="406"/>
      <c r="H1451" s="121" t="s">
        <v>180</v>
      </c>
    </row>
    <row r="1452" spans="1:8">
      <c r="B1452" s="103"/>
      <c r="C1452" s="103"/>
      <c r="D1452" s="103"/>
      <c r="E1452" s="103"/>
      <c r="F1452" s="409" t="s">
        <v>585</v>
      </c>
      <c r="G1452" s="409"/>
      <c r="H1452" s="101">
        <v>147.71</v>
      </c>
    </row>
    <row r="1453" spans="1:8">
      <c r="B1453" s="103"/>
      <c r="C1453" s="103"/>
      <c r="D1453" s="103"/>
      <c r="E1453" s="103"/>
      <c r="F1453" s="108"/>
      <c r="G1453" s="108"/>
      <c r="H1453" s="108"/>
    </row>
    <row r="1454" spans="1:8" ht="27" customHeight="1">
      <c r="A1454" s="179" t="str">
        <f>ORÇAMENTO!A267</f>
        <v>4.1.5.1.2.6</v>
      </c>
      <c r="B1454" s="179" t="str">
        <f>ORÇAMENTO!B267</f>
        <v>CCU 114</v>
      </c>
      <c r="C1454" s="404" t="str">
        <f>ORÇAMENTO!C267</f>
        <v>PISO EM GRANITO BRANCO SIENA, ESP= 2CM, APLICADO COM ARGAMASSA INDUSTRIALIZADA AC-II, REJUNTADO, EXCLUSIVE REGULARIZAÇÃO DE BASE REF. S07653/ORSE</v>
      </c>
      <c r="D1454" s="405"/>
      <c r="E1454" s="405"/>
      <c r="F1454" s="405"/>
      <c r="G1454" s="406"/>
      <c r="H1454" s="121" t="s">
        <v>145</v>
      </c>
    </row>
    <row r="1455" spans="1:8">
      <c r="B1455" s="407" t="s">
        <v>820</v>
      </c>
      <c r="C1455" s="407"/>
      <c r="D1455" s="102" t="s">
        <v>806</v>
      </c>
      <c r="E1455" s="102" t="s">
        <v>807</v>
      </c>
      <c r="F1455" s="102" t="s">
        <v>808</v>
      </c>
      <c r="G1455" s="102" t="s">
        <v>809</v>
      </c>
      <c r="H1455" s="102" t="s">
        <v>810</v>
      </c>
    </row>
    <row r="1456" spans="1:8">
      <c r="B1456" s="190" t="s">
        <v>3757</v>
      </c>
      <c r="C1456" s="290" t="s">
        <v>3758</v>
      </c>
      <c r="D1456" s="181" t="s">
        <v>125</v>
      </c>
      <c r="E1456" s="181" t="s">
        <v>217</v>
      </c>
      <c r="F1456" s="193">
        <v>0.3</v>
      </c>
      <c r="G1456" s="194">
        <v>4.41</v>
      </c>
      <c r="H1456" s="194">
        <f>F1456*G1456</f>
        <v>1.323</v>
      </c>
    </row>
    <row r="1457" spans="1:8">
      <c r="B1457" s="116" t="s">
        <v>907</v>
      </c>
      <c r="C1457" s="117" t="s">
        <v>908</v>
      </c>
      <c r="D1457" s="116" t="s">
        <v>164</v>
      </c>
      <c r="E1457" s="116" t="s">
        <v>145</v>
      </c>
      <c r="F1457" s="118">
        <v>1.05</v>
      </c>
      <c r="G1457" s="119">
        <v>625.1</v>
      </c>
      <c r="H1457" s="119">
        <f>F1457*G1457</f>
        <v>656.35500000000002</v>
      </c>
    </row>
    <row r="1458" spans="1:8">
      <c r="F1458" s="408" t="s">
        <v>831</v>
      </c>
      <c r="G1458" s="408"/>
      <c r="H1458" s="120">
        <f>H1456+H1457</f>
        <v>657.678</v>
      </c>
    </row>
    <row r="1459" spans="1:8">
      <c r="B1459" s="407" t="s">
        <v>811</v>
      </c>
      <c r="C1459" s="407"/>
      <c r="D1459" s="102" t="s">
        <v>806</v>
      </c>
      <c r="E1459" s="102" t="s">
        <v>807</v>
      </c>
      <c r="F1459" s="102" t="s">
        <v>808</v>
      </c>
      <c r="G1459" s="102" t="s">
        <v>809</v>
      </c>
      <c r="H1459" s="102" t="s">
        <v>810</v>
      </c>
    </row>
    <row r="1460" spans="1:8">
      <c r="B1460" s="116">
        <v>88309</v>
      </c>
      <c r="C1460" s="117" t="s">
        <v>874</v>
      </c>
      <c r="D1460" s="116" t="s">
        <v>125</v>
      </c>
      <c r="E1460" s="116" t="s">
        <v>127</v>
      </c>
      <c r="F1460" s="118">
        <v>0.64</v>
      </c>
      <c r="G1460" s="119">
        <v>31.1</v>
      </c>
      <c r="H1460" s="119">
        <f>F1460*G1460</f>
        <v>19.904</v>
      </c>
    </row>
    <row r="1461" spans="1:8">
      <c r="B1461" s="116">
        <v>88316</v>
      </c>
      <c r="C1461" s="117" t="s">
        <v>853</v>
      </c>
      <c r="D1461" s="116" t="s">
        <v>125</v>
      </c>
      <c r="E1461" s="116" t="s">
        <v>127</v>
      </c>
      <c r="F1461" s="118">
        <v>0.6</v>
      </c>
      <c r="G1461" s="119">
        <v>23.4</v>
      </c>
      <c r="H1461" s="119">
        <f>F1461*G1461</f>
        <v>14.04</v>
      </c>
    </row>
    <row r="1462" spans="1:8">
      <c r="B1462" s="103"/>
      <c r="C1462" s="103"/>
      <c r="D1462" s="103"/>
      <c r="E1462" s="103"/>
      <c r="F1462" s="408" t="s">
        <v>812</v>
      </c>
      <c r="G1462" s="408"/>
      <c r="H1462" s="120">
        <f>H1460+H1461</f>
        <v>33.944000000000003</v>
      </c>
    </row>
    <row r="1463" spans="1:8">
      <c r="B1463" s="407" t="s">
        <v>813</v>
      </c>
      <c r="C1463" s="407"/>
      <c r="D1463" s="102" t="s">
        <v>806</v>
      </c>
      <c r="E1463" s="102" t="s">
        <v>807</v>
      </c>
      <c r="F1463" s="102" t="s">
        <v>808</v>
      </c>
      <c r="G1463" s="102" t="s">
        <v>809</v>
      </c>
      <c r="H1463" s="102" t="s">
        <v>810</v>
      </c>
    </row>
    <row r="1464" spans="1:8" ht="25.5">
      <c r="B1464" s="190" t="s">
        <v>3759</v>
      </c>
      <c r="C1464" s="290" t="s">
        <v>3760</v>
      </c>
      <c r="D1464" s="181" t="s">
        <v>125</v>
      </c>
      <c r="E1464" s="181" t="s">
        <v>217</v>
      </c>
      <c r="F1464" s="193">
        <v>4.5</v>
      </c>
      <c r="G1464" s="194">
        <v>0.72</v>
      </c>
      <c r="H1464" s="194">
        <f>F1464*G1464</f>
        <v>3.2399999999999998</v>
      </c>
    </row>
    <row r="1465" spans="1:8">
      <c r="B1465" s="103"/>
      <c r="C1465" s="103"/>
      <c r="D1465" s="103"/>
      <c r="E1465" s="103"/>
      <c r="F1465" s="423" t="s">
        <v>814</v>
      </c>
      <c r="G1465" s="423"/>
      <c r="H1465" s="148">
        <f>H1464</f>
        <v>3.2399999999999998</v>
      </c>
    </row>
    <row r="1466" spans="1:8">
      <c r="B1466" s="103"/>
      <c r="C1466" s="103"/>
      <c r="D1466" s="103"/>
      <c r="E1466" s="103"/>
      <c r="F1466" s="421" t="s">
        <v>585</v>
      </c>
      <c r="G1466" s="421"/>
      <c r="H1466" s="147">
        <f>H1465+H1462+H1458</f>
        <v>694.86199999999997</v>
      </c>
    </row>
    <row r="1467" spans="1:8" ht="10.5" customHeight="1">
      <c r="B1467" s="103"/>
      <c r="C1467" s="103"/>
      <c r="D1467" s="103"/>
      <c r="E1467" s="103"/>
      <c r="F1467" s="109"/>
      <c r="G1467" s="109"/>
      <c r="H1467" s="145"/>
    </row>
    <row r="1468" spans="1:8" ht="27" customHeight="1">
      <c r="A1468" s="179" t="str">
        <f>ORÇAMENTO!A280</f>
        <v>4.1.5.2.1.9</v>
      </c>
      <c r="B1468" s="179" t="str">
        <f>ORÇAMENTO!B280</f>
        <v>CCU 115</v>
      </c>
      <c r="C1468" s="404" t="str">
        <f>ORÇAMENTO!C280</f>
        <v>REVESTIMENTO CERÂMICO PARA PISO OU PAREDE, 30 X 60 CM, LINHA CETIM BIANCO OU SIMILAR, PORTOBELLO OU SIMILAR, APLICADO COM ARGAMASSA INDUSTRIALIZADA AC-I, REJUNTADO, EXCLUSIVE REGULARIZAÇÃO DE BASE OU EMBOÇO REF. S12418/ORSE</v>
      </c>
      <c r="D1468" s="405"/>
      <c r="E1468" s="405"/>
      <c r="F1468" s="405"/>
      <c r="G1468" s="406"/>
      <c r="H1468" s="121" t="s">
        <v>145</v>
      </c>
    </row>
    <row r="1469" spans="1:8">
      <c r="B1469" s="407" t="s">
        <v>820</v>
      </c>
      <c r="C1469" s="407"/>
      <c r="D1469" s="102" t="s">
        <v>806</v>
      </c>
      <c r="E1469" s="102" t="s">
        <v>807</v>
      </c>
      <c r="F1469" s="102" t="s">
        <v>808</v>
      </c>
      <c r="G1469" s="102" t="s">
        <v>809</v>
      </c>
      <c r="H1469" s="102" t="s">
        <v>810</v>
      </c>
    </row>
    <row r="1470" spans="1:8">
      <c r="B1470" s="116" t="s">
        <v>1970</v>
      </c>
      <c r="C1470" s="117" t="s">
        <v>1971</v>
      </c>
      <c r="D1470" s="116" t="s">
        <v>164</v>
      </c>
      <c r="E1470" s="116" t="s">
        <v>145</v>
      </c>
      <c r="F1470" s="118">
        <v>1.05</v>
      </c>
      <c r="G1470" s="119">
        <v>99</v>
      </c>
      <c r="H1470" s="119">
        <f>F1470*G1470</f>
        <v>103.95</v>
      </c>
    </row>
    <row r="1471" spans="1:8">
      <c r="B1471" s="116" t="s">
        <v>1972</v>
      </c>
      <c r="C1471" s="117" t="s">
        <v>1973</v>
      </c>
      <c r="D1471" s="116" t="s">
        <v>164</v>
      </c>
      <c r="E1471" s="116" t="s">
        <v>217</v>
      </c>
      <c r="F1471" s="118">
        <v>0.38</v>
      </c>
      <c r="G1471" s="119">
        <v>3.5</v>
      </c>
      <c r="H1471" s="119">
        <f>F1471*G1471</f>
        <v>1.33</v>
      </c>
    </row>
    <row r="1472" spans="1:8">
      <c r="F1472" s="408" t="s">
        <v>831</v>
      </c>
      <c r="G1472" s="408"/>
      <c r="H1472" s="120">
        <f>H1470+H1471</f>
        <v>105.28</v>
      </c>
    </row>
    <row r="1473" spans="1:8">
      <c r="B1473" s="407" t="s">
        <v>811</v>
      </c>
      <c r="C1473" s="407"/>
      <c r="D1473" s="102" t="s">
        <v>806</v>
      </c>
      <c r="E1473" s="102" t="s">
        <v>807</v>
      </c>
      <c r="F1473" s="102" t="s">
        <v>808</v>
      </c>
      <c r="G1473" s="102" t="s">
        <v>809</v>
      </c>
      <c r="H1473" s="102" t="s">
        <v>810</v>
      </c>
    </row>
    <row r="1474" spans="1:8">
      <c r="B1474" s="116">
        <v>88309</v>
      </c>
      <c r="C1474" s="117" t="s">
        <v>874</v>
      </c>
      <c r="D1474" s="116" t="s">
        <v>125</v>
      </c>
      <c r="E1474" s="116" t="s">
        <v>127</v>
      </c>
      <c r="F1474" s="118">
        <v>0.55000000000000004</v>
      </c>
      <c r="G1474" s="119">
        <v>31.1</v>
      </c>
      <c r="H1474" s="119">
        <f>F1474*G1474</f>
        <v>17.105</v>
      </c>
    </row>
    <row r="1475" spans="1:8">
      <c r="B1475" s="116">
        <v>88316</v>
      </c>
      <c r="C1475" s="117" t="s">
        <v>853</v>
      </c>
      <c r="D1475" s="116" t="s">
        <v>125</v>
      </c>
      <c r="E1475" s="116" t="s">
        <v>127</v>
      </c>
      <c r="F1475" s="118">
        <v>0.45</v>
      </c>
      <c r="G1475" s="119">
        <v>23.4</v>
      </c>
      <c r="H1475" s="119">
        <f>F1475*G1475</f>
        <v>10.53</v>
      </c>
    </row>
    <row r="1476" spans="1:8">
      <c r="B1476" s="103"/>
      <c r="C1476" s="103"/>
      <c r="D1476" s="103"/>
      <c r="E1476" s="103"/>
      <c r="F1476" s="408" t="s">
        <v>812</v>
      </c>
      <c r="G1476" s="408"/>
      <c r="H1476" s="120">
        <f>H1474+H1475</f>
        <v>27.634999999999998</v>
      </c>
    </row>
    <row r="1477" spans="1:8">
      <c r="B1477" s="407" t="s">
        <v>813</v>
      </c>
      <c r="C1477" s="407"/>
      <c r="D1477" s="102" t="s">
        <v>806</v>
      </c>
      <c r="E1477" s="102" t="s">
        <v>807</v>
      </c>
      <c r="F1477" s="102" t="s">
        <v>808</v>
      </c>
      <c r="G1477" s="102" t="s">
        <v>809</v>
      </c>
      <c r="H1477" s="102" t="s">
        <v>810</v>
      </c>
    </row>
    <row r="1478" spans="1:8" ht="25.5">
      <c r="B1478" s="190" t="s">
        <v>3759</v>
      </c>
      <c r="C1478" s="290" t="s">
        <v>3760</v>
      </c>
      <c r="D1478" s="181" t="s">
        <v>125</v>
      </c>
      <c r="E1478" s="181" t="s">
        <v>217</v>
      </c>
      <c r="F1478" s="193">
        <v>4.5</v>
      </c>
      <c r="G1478" s="194">
        <v>0.72</v>
      </c>
      <c r="H1478" s="194">
        <f>F1478*G1478</f>
        <v>3.2399999999999998</v>
      </c>
    </row>
    <row r="1479" spans="1:8" ht="10.5" customHeight="1">
      <c r="B1479" s="103"/>
      <c r="C1479" s="103"/>
      <c r="D1479" s="103"/>
      <c r="E1479" s="103"/>
      <c r="F1479" s="408" t="s">
        <v>814</v>
      </c>
      <c r="G1479" s="408"/>
      <c r="H1479" s="120">
        <f>H1478</f>
        <v>3.2399999999999998</v>
      </c>
    </row>
    <row r="1480" spans="1:8" ht="10.5" customHeight="1">
      <c r="B1480" s="103"/>
      <c r="C1480" s="103"/>
      <c r="D1480" s="103"/>
      <c r="E1480" s="103"/>
      <c r="F1480" s="409" t="s">
        <v>585</v>
      </c>
      <c r="G1480" s="409"/>
      <c r="H1480" s="101">
        <f>H1479+H1476+H1472</f>
        <v>136.155</v>
      </c>
    </row>
    <row r="1481" spans="1:8" ht="10.5" customHeight="1">
      <c r="B1481" s="103"/>
      <c r="C1481" s="103"/>
      <c r="D1481" s="103"/>
      <c r="E1481" s="103"/>
      <c r="F1481" s="109"/>
      <c r="G1481" s="109"/>
      <c r="H1481" s="145"/>
    </row>
    <row r="1482" spans="1:8" ht="27" customHeight="1">
      <c r="A1482" s="179" t="str">
        <f>ORÇAMENTO!A284</f>
        <v>4.1.5.2.2.3</v>
      </c>
      <c r="B1482" s="179" t="str">
        <f>ORÇAMENTO!B284</f>
        <v>CCU 116</v>
      </c>
      <c r="C1482" s="404" t="str">
        <f>ORÇAMENTO!C284</f>
        <v>APLICAÇÃO DE 01 DEMÃO DE TEXTURA EM PAREDES EM CORES DIVERSAS (EXTERNO) REF. S13475/ORSE</v>
      </c>
      <c r="D1482" s="405"/>
      <c r="E1482" s="405"/>
      <c r="F1482" s="405"/>
      <c r="G1482" s="406"/>
      <c r="H1482" s="121" t="s">
        <v>145</v>
      </c>
    </row>
    <row r="1483" spans="1:8">
      <c r="B1483" s="407" t="s">
        <v>820</v>
      </c>
      <c r="C1483" s="407"/>
      <c r="D1483" s="102" t="s">
        <v>806</v>
      </c>
      <c r="E1483" s="102" t="s">
        <v>807</v>
      </c>
      <c r="F1483" s="102" t="s">
        <v>808</v>
      </c>
      <c r="G1483" s="102" t="s">
        <v>809</v>
      </c>
      <c r="H1483" s="102" t="s">
        <v>810</v>
      </c>
    </row>
    <row r="1484" spans="1:8">
      <c r="B1484" s="116" t="s">
        <v>2906</v>
      </c>
      <c r="C1484" s="117" t="s">
        <v>3827</v>
      </c>
      <c r="D1484" s="116" t="s">
        <v>164</v>
      </c>
      <c r="E1484" s="116" t="s">
        <v>217</v>
      </c>
      <c r="F1484" s="118">
        <v>3.5</v>
      </c>
      <c r="G1484" s="119">
        <v>9.48</v>
      </c>
      <c r="H1484" s="119">
        <f>F1484*G1484</f>
        <v>33.18</v>
      </c>
    </row>
    <row r="1485" spans="1:8">
      <c r="F1485" s="408" t="s">
        <v>831</v>
      </c>
      <c r="G1485" s="408"/>
      <c r="H1485" s="120">
        <f>H1484</f>
        <v>33.18</v>
      </c>
    </row>
    <row r="1486" spans="1:8">
      <c r="B1486" s="407" t="s">
        <v>811</v>
      </c>
      <c r="C1486" s="407"/>
      <c r="D1486" s="102" t="s">
        <v>806</v>
      </c>
      <c r="E1486" s="102" t="s">
        <v>807</v>
      </c>
      <c r="F1486" s="102" t="s">
        <v>808</v>
      </c>
      <c r="G1486" s="102" t="s">
        <v>809</v>
      </c>
      <c r="H1486" s="102" t="s">
        <v>810</v>
      </c>
    </row>
    <row r="1487" spans="1:8">
      <c r="B1487" s="116">
        <v>88310</v>
      </c>
      <c r="C1487" s="117" t="s">
        <v>906</v>
      </c>
      <c r="D1487" s="116" t="s">
        <v>125</v>
      </c>
      <c r="E1487" s="116" t="s">
        <v>127</v>
      </c>
      <c r="F1487" s="118">
        <v>0.5</v>
      </c>
      <c r="G1487" s="119">
        <v>29.55</v>
      </c>
      <c r="H1487" s="119">
        <f>F1487*G1487</f>
        <v>14.775</v>
      </c>
    </row>
    <row r="1488" spans="1:8">
      <c r="B1488" s="116">
        <v>88316</v>
      </c>
      <c r="C1488" s="117" t="s">
        <v>853</v>
      </c>
      <c r="D1488" s="116" t="s">
        <v>125</v>
      </c>
      <c r="E1488" s="116" t="s">
        <v>127</v>
      </c>
      <c r="F1488" s="118">
        <v>0.33</v>
      </c>
      <c r="G1488" s="119">
        <v>23.4</v>
      </c>
      <c r="H1488" s="119">
        <f>F1488*G1488</f>
        <v>7.7219999999999995</v>
      </c>
    </row>
    <row r="1489" spans="1:8" ht="10.5" customHeight="1">
      <c r="B1489" s="103"/>
      <c r="C1489" s="103"/>
      <c r="D1489" s="103"/>
      <c r="E1489" s="103"/>
      <c r="F1489" s="408" t="s">
        <v>812</v>
      </c>
      <c r="G1489" s="408"/>
      <c r="H1489" s="120">
        <f>H1487+H1488</f>
        <v>22.497</v>
      </c>
    </row>
    <row r="1490" spans="1:8" ht="10.5" customHeight="1">
      <c r="B1490" s="103"/>
      <c r="C1490" s="103"/>
      <c r="D1490" s="103"/>
      <c r="E1490" s="103"/>
      <c r="F1490" s="421" t="s">
        <v>585</v>
      </c>
      <c r="G1490" s="421"/>
      <c r="H1490" s="147">
        <f>H1485+H1489</f>
        <v>55.677</v>
      </c>
    </row>
    <row r="1491" spans="1:8" ht="10.5" customHeight="1">
      <c r="B1491" s="103"/>
      <c r="C1491" s="103"/>
      <c r="D1491" s="103"/>
      <c r="E1491" s="103"/>
      <c r="F1491" s="109"/>
      <c r="G1491" s="109"/>
      <c r="H1491" s="145"/>
    </row>
    <row r="1492" spans="1:8" ht="27" customHeight="1">
      <c r="A1492" s="179" t="str">
        <f>ORÇAMENTO!A298</f>
        <v>4.1.6.1.1</v>
      </c>
      <c r="B1492" s="179" t="str">
        <f>ORÇAMENTO!B298</f>
        <v>CCU 117</v>
      </c>
      <c r="C1492" s="404" t="str">
        <f>ORÇAMENTO!C298</f>
        <v>VASO SANITÁRIO COM CAIXA DE DESCARGA ACOPLADA, LINHA VOGUE PLUS REFERÊNCIA P.505.17, DECA OU SIMILAR, COM CAIXA ACOPLADA, COR BRANCA, REFERÊNCIA CD 01F 17, DECA OU SIMILAR REF. S12099/ORSE</v>
      </c>
      <c r="D1492" s="405"/>
      <c r="E1492" s="405"/>
      <c r="F1492" s="405"/>
      <c r="G1492" s="406"/>
      <c r="H1492" s="121" t="s">
        <v>150</v>
      </c>
    </row>
    <row r="1493" spans="1:8">
      <c r="B1493" s="432" t="s">
        <v>820</v>
      </c>
      <c r="C1493" s="432"/>
      <c r="D1493" s="152" t="s">
        <v>806</v>
      </c>
      <c r="E1493" s="152" t="s">
        <v>807</v>
      </c>
      <c r="F1493" s="152" t="s">
        <v>808</v>
      </c>
      <c r="G1493" s="152" t="s">
        <v>809</v>
      </c>
      <c r="H1493" s="152" t="s">
        <v>810</v>
      </c>
    </row>
    <row r="1494" spans="1:8">
      <c r="B1494" s="190" t="s">
        <v>3761</v>
      </c>
      <c r="C1494" s="290" t="s">
        <v>3762</v>
      </c>
      <c r="D1494" s="181" t="s">
        <v>125</v>
      </c>
      <c r="E1494" s="181" t="s">
        <v>1563</v>
      </c>
      <c r="F1494" s="193">
        <v>1</v>
      </c>
      <c r="G1494" s="194">
        <v>14.66</v>
      </c>
      <c r="H1494" s="194">
        <f>F1494*G1494</f>
        <v>14.66</v>
      </c>
    </row>
    <row r="1495" spans="1:8">
      <c r="B1495" s="181" t="s">
        <v>1835</v>
      </c>
      <c r="C1495" s="290" t="s">
        <v>1839</v>
      </c>
      <c r="D1495" s="181" t="s">
        <v>164</v>
      </c>
      <c r="E1495" s="181" t="s">
        <v>1563</v>
      </c>
      <c r="F1495" s="193">
        <v>1</v>
      </c>
      <c r="G1495" s="194">
        <v>374.89</v>
      </c>
      <c r="H1495" s="194">
        <f t="shared" ref="H1495:H1499" si="18">F1495*G1495</f>
        <v>374.89</v>
      </c>
    </row>
    <row r="1496" spans="1:8">
      <c r="B1496" s="181" t="s">
        <v>1836</v>
      </c>
      <c r="C1496" s="290" t="s">
        <v>3763</v>
      </c>
      <c r="D1496" s="181" t="s">
        <v>164</v>
      </c>
      <c r="E1496" s="181" t="s">
        <v>1563</v>
      </c>
      <c r="F1496" s="193">
        <v>1</v>
      </c>
      <c r="G1496" s="194">
        <v>899.89</v>
      </c>
      <c r="H1496" s="194">
        <f t="shared" si="18"/>
        <v>899.89</v>
      </c>
    </row>
    <row r="1497" spans="1:8">
      <c r="B1497" s="190" t="s">
        <v>3764</v>
      </c>
      <c r="C1497" s="290" t="s">
        <v>3765</v>
      </c>
      <c r="D1497" s="181" t="s">
        <v>125</v>
      </c>
      <c r="E1497" s="181" t="s">
        <v>1563</v>
      </c>
      <c r="F1497" s="193">
        <v>1</v>
      </c>
      <c r="G1497" s="194">
        <v>5.41</v>
      </c>
      <c r="H1497" s="194">
        <f t="shared" si="18"/>
        <v>5.41</v>
      </c>
    </row>
    <row r="1498" spans="1:8">
      <c r="B1498" s="190" t="s">
        <v>2449</v>
      </c>
      <c r="C1498" s="290" t="s">
        <v>1524</v>
      </c>
      <c r="D1498" s="181" t="s">
        <v>125</v>
      </c>
      <c r="E1498" s="181" t="s">
        <v>180</v>
      </c>
      <c r="F1498" s="193">
        <v>0.06</v>
      </c>
      <c r="G1498" s="194">
        <v>3.9</v>
      </c>
      <c r="H1498" s="194">
        <f t="shared" si="18"/>
        <v>0.23399999999999999</v>
      </c>
    </row>
    <row r="1499" spans="1:8">
      <c r="B1499" s="181" t="s">
        <v>1837</v>
      </c>
      <c r="C1499" s="290" t="s">
        <v>1841</v>
      </c>
      <c r="D1499" s="181" t="s">
        <v>164</v>
      </c>
      <c r="E1499" s="181" t="s">
        <v>384</v>
      </c>
      <c r="F1499" s="193">
        <v>1</v>
      </c>
      <c r="G1499" s="194">
        <v>26.55</v>
      </c>
      <c r="H1499" s="194">
        <f t="shared" si="18"/>
        <v>26.55</v>
      </c>
    </row>
    <row r="1500" spans="1:8">
      <c r="B1500" s="116" t="str">
        <f>'COMPOSIÇÃO PRÓPRIA'!B118</f>
        <v>COT 01.013</v>
      </c>
      <c r="C1500" s="117" t="str">
        <f>'COMPOSIÇÃO PRÓPRIA'!C118</f>
        <v>BACIA PARA CAIXA ACOPLADA VOGUE PLUS BRANCA P.505.17</v>
      </c>
      <c r="D1500" s="116" t="s">
        <v>164</v>
      </c>
      <c r="E1500" s="116" t="s">
        <v>1563</v>
      </c>
      <c r="F1500" s="118">
        <v>1</v>
      </c>
      <c r="G1500" s="119">
        <f>'COMPOSIÇÃO PRÓPRIA'!D118</f>
        <v>1545.8333333333333</v>
      </c>
      <c r="H1500" s="119">
        <f t="shared" ref="H1500" si="19">F1500*G1500</f>
        <v>1545.8333333333333</v>
      </c>
    </row>
    <row r="1501" spans="1:8">
      <c r="B1501" s="103"/>
      <c r="C1501" s="103"/>
      <c r="D1501" s="103"/>
      <c r="E1501" s="103"/>
      <c r="F1501" s="408" t="s">
        <v>831</v>
      </c>
      <c r="G1501" s="408"/>
      <c r="H1501" s="120">
        <f>SUM(H1494:H1500)</f>
        <v>2867.467333333333</v>
      </c>
    </row>
    <row r="1502" spans="1:8">
      <c r="B1502" s="407" t="s">
        <v>811</v>
      </c>
      <c r="C1502" s="407"/>
      <c r="D1502" s="102" t="s">
        <v>806</v>
      </c>
      <c r="E1502" s="102" t="s">
        <v>807</v>
      </c>
      <c r="F1502" s="102" t="s">
        <v>808</v>
      </c>
      <c r="G1502" s="102" t="s">
        <v>809</v>
      </c>
      <c r="H1502" s="102" t="s">
        <v>810</v>
      </c>
    </row>
    <row r="1503" spans="1:8">
      <c r="B1503" s="116">
        <v>88264</v>
      </c>
      <c r="C1503" s="117" t="s">
        <v>839</v>
      </c>
      <c r="D1503" s="116" t="s">
        <v>125</v>
      </c>
      <c r="E1503" s="116" t="s">
        <v>127</v>
      </c>
      <c r="F1503" s="118">
        <v>2</v>
      </c>
      <c r="G1503" s="119">
        <v>30.33</v>
      </c>
      <c r="H1503" s="119">
        <f>F1503*G1503</f>
        <v>60.66</v>
      </c>
    </row>
    <row r="1504" spans="1:8">
      <c r="B1504" s="116">
        <v>88316</v>
      </c>
      <c r="C1504" s="117" t="s">
        <v>853</v>
      </c>
      <c r="D1504" s="116" t="s">
        <v>125</v>
      </c>
      <c r="E1504" s="116" t="s">
        <v>127</v>
      </c>
      <c r="F1504" s="118">
        <v>2</v>
      </c>
      <c r="G1504" s="119">
        <v>23.4</v>
      </c>
      <c r="H1504" s="119">
        <f>F1504*G1504</f>
        <v>46.8</v>
      </c>
    </row>
    <row r="1505" spans="1:8">
      <c r="B1505" s="103"/>
      <c r="C1505" s="103"/>
      <c r="D1505" s="103"/>
      <c r="E1505" s="103"/>
      <c r="F1505" s="408" t="s">
        <v>812</v>
      </c>
      <c r="G1505" s="408"/>
      <c r="H1505" s="120">
        <f>H1503+H1504</f>
        <v>107.46</v>
      </c>
    </row>
    <row r="1506" spans="1:8">
      <c r="B1506" s="103"/>
      <c r="C1506" s="103"/>
      <c r="D1506" s="103"/>
      <c r="E1506" s="103"/>
      <c r="F1506" s="409" t="s">
        <v>585</v>
      </c>
      <c r="G1506" s="409"/>
      <c r="H1506" s="101">
        <f>H1505+H1501</f>
        <v>2974.9273333333331</v>
      </c>
    </row>
    <row r="1508" spans="1:8" ht="27" customHeight="1">
      <c r="A1508" s="179" t="str">
        <f>ORÇAMENTO!A299</f>
        <v>4.1.6.1.2</v>
      </c>
      <c r="B1508" s="179" t="str">
        <f>ORÇAMENTO!B299</f>
        <v>CCU 118</v>
      </c>
      <c r="C1508" s="404" t="str">
        <f>ORÇAMENTO!C299</f>
        <v>VASO SANITÁRIO COM CAIXA DE DESCARGA ACOPLADA, PARA SANITÁRIO ACESSÍVEL, LINHA VOGUE PLUS CONFORTO, SEM ABERTURA FRONTAL P.515.17, DECA OU SIMILAR, COM CAIXA ACOPLADA LINHA VOGUE PLUS CONFORTO, COR BRANCA, REFERÊNCIA CDC 01F 17, DECA OU SIMILAR REF. S12099/ORSE</v>
      </c>
      <c r="D1508" s="405"/>
      <c r="E1508" s="405"/>
      <c r="F1508" s="405"/>
      <c r="G1508" s="406"/>
      <c r="H1508" s="121" t="s">
        <v>150</v>
      </c>
    </row>
    <row r="1509" spans="1:8">
      <c r="B1509" s="432" t="s">
        <v>820</v>
      </c>
      <c r="C1509" s="432"/>
      <c r="D1509" s="152" t="s">
        <v>806</v>
      </c>
      <c r="E1509" s="152" t="s">
        <v>807</v>
      </c>
      <c r="F1509" s="152" t="s">
        <v>808</v>
      </c>
      <c r="G1509" s="152" t="s">
        <v>809</v>
      </c>
      <c r="H1509" s="152" t="s">
        <v>810</v>
      </c>
    </row>
    <row r="1510" spans="1:8">
      <c r="B1510" s="190" t="s">
        <v>3761</v>
      </c>
      <c r="C1510" s="290" t="s">
        <v>3762</v>
      </c>
      <c r="D1510" s="181" t="s">
        <v>125</v>
      </c>
      <c r="E1510" s="181" t="s">
        <v>1563</v>
      </c>
      <c r="F1510" s="193">
        <v>1</v>
      </c>
      <c r="G1510" s="194">
        <v>14.66</v>
      </c>
      <c r="H1510" s="194">
        <f>F1510*G1510</f>
        <v>14.66</v>
      </c>
    </row>
    <row r="1511" spans="1:8">
      <c r="B1511" s="181" t="s">
        <v>1835</v>
      </c>
      <c r="C1511" s="290" t="s">
        <v>1839</v>
      </c>
      <c r="D1511" s="181" t="s">
        <v>164</v>
      </c>
      <c r="E1511" s="181" t="s">
        <v>1563</v>
      </c>
      <c r="F1511" s="193">
        <v>1</v>
      </c>
      <c r="G1511" s="194">
        <v>374.89</v>
      </c>
      <c r="H1511" s="194">
        <f t="shared" ref="H1511:H1515" si="20">F1511*G1511</f>
        <v>374.89</v>
      </c>
    </row>
    <row r="1512" spans="1:8">
      <c r="B1512" s="181" t="s">
        <v>1836</v>
      </c>
      <c r="C1512" s="290" t="s">
        <v>1840</v>
      </c>
      <c r="D1512" s="181" t="s">
        <v>164</v>
      </c>
      <c r="E1512" s="181" t="s">
        <v>1563</v>
      </c>
      <c r="F1512" s="193">
        <v>1</v>
      </c>
      <c r="G1512" s="194">
        <v>899.89</v>
      </c>
      <c r="H1512" s="194">
        <f t="shared" si="20"/>
        <v>899.89</v>
      </c>
    </row>
    <row r="1513" spans="1:8">
      <c r="B1513" s="190" t="s">
        <v>3764</v>
      </c>
      <c r="C1513" s="290" t="s">
        <v>3765</v>
      </c>
      <c r="D1513" s="181" t="s">
        <v>125</v>
      </c>
      <c r="E1513" s="181" t="s">
        <v>1563</v>
      </c>
      <c r="F1513" s="193">
        <v>1</v>
      </c>
      <c r="G1513" s="194">
        <v>5.41</v>
      </c>
      <c r="H1513" s="194">
        <f t="shared" si="20"/>
        <v>5.41</v>
      </c>
    </row>
    <row r="1514" spans="1:8">
      <c r="B1514" s="190" t="s">
        <v>2449</v>
      </c>
      <c r="C1514" s="290" t="s">
        <v>1524</v>
      </c>
      <c r="D1514" s="181" t="s">
        <v>125</v>
      </c>
      <c r="E1514" s="181" t="s">
        <v>180</v>
      </c>
      <c r="F1514" s="193">
        <v>0.06</v>
      </c>
      <c r="G1514" s="194">
        <v>3.9</v>
      </c>
      <c r="H1514" s="194">
        <f t="shared" si="20"/>
        <v>0.23399999999999999</v>
      </c>
    </row>
    <row r="1515" spans="1:8">
      <c r="B1515" s="181" t="s">
        <v>1837</v>
      </c>
      <c r="C1515" s="290" t="s">
        <v>1841</v>
      </c>
      <c r="D1515" s="181" t="s">
        <v>164</v>
      </c>
      <c r="E1515" s="181" t="s">
        <v>384</v>
      </c>
      <c r="F1515" s="193">
        <v>1</v>
      </c>
      <c r="G1515" s="194">
        <v>26.55</v>
      </c>
      <c r="H1515" s="194">
        <f t="shared" si="20"/>
        <v>26.55</v>
      </c>
    </row>
    <row r="1516" spans="1:8" ht="25.5">
      <c r="B1516" s="116" t="s">
        <v>1838</v>
      </c>
      <c r="C1516" s="117" t="s">
        <v>1842</v>
      </c>
      <c r="D1516" s="116" t="s">
        <v>164</v>
      </c>
      <c r="E1516" s="116" t="s">
        <v>1563</v>
      </c>
      <c r="F1516" s="118">
        <v>1</v>
      </c>
      <c r="G1516" s="119">
        <v>1389.9</v>
      </c>
      <c r="H1516" s="119">
        <f t="shared" ref="H1516" si="21">F1516*G1516</f>
        <v>1389.9</v>
      </c>
    </row>
    <row r="1517" spans="1:8">
      <c r="B1517" s="103"/>
      <c r="C1517" s="103"/>
      <c r="D1517" s="103"/>
      <c r="E1517" s="103"/>
      <c r="F1517" s="408" t="s">
        <v>831</v>
      </c>
      <c r="G1517" s="408"/>
      <c r="H1517" s="120">
        <f>SUM(H1510:H1516)</f>
        <v>2711.5340000000001</v>
      </c>
    </row>
    <row r="1518" spans="1:8">
      <c r="B1518" s="407" t="s">
        <v>811</v>
      </c>
      <c r="C1518" s="407"/>
      <c r="D1518" s="102" t="s">
        <v>806</v>
      </c>
      <c r="E1518" s="102" t="s">
        <v>807</v>
      </c>
      <c r="F1518" s="102" t="s">
        <v>808</v>
      </c>
      <c r="G1518" s="102" t="s">
        <v>809</v>
      </c>
      <c r="H1518" s="102" t="s">
        <v>810</v>
      </c>
    </row>
    <row r="1519" spans="1:8">
      <c r="B1519" s="116">
        <v>88264</v>
      </c>
      <c r="C1519" s="117" t="s">
        <v>839</v>
      </c>
      <c r="D1519" s="116" t="s">
        <v>125</v>
      </c>
      <c r="E1519" s="116" t="s">
        <v>127</v>
      </c>
      <c r="F1519" s="118">
        <v>2</v>
      </c>
      <c r="G1519" s="119">
        <v>30.33</v>
      </c>
      <c r="H1519" s="119">
        <f>F1519*G1519</f>
        <v>60.66</v>
      </c>
    </row>
    <row r="1520" spans="1:8">
      <c r="B1520" s="116">
        <v>88316</v>
      </c>
      <c r="C1520" s="117" t="s">
        <v>853</v>
      </c>
      <c r="D1520" s="116" t="s">
        <v>125</v>
      </c>
      <c r="E1520" s="116" t="s">
        <v>127</v>
      </c>
      <c r="F1520" s="118">
        <v>2</v>
      </c>
      <c r="G1520" s="119">
        <v>23.4</v>
      </c>
      <c r="H1520" s="119">
        <f>F1520*G1520</f>
        <v>46.8</v>
      </c>
    </row>
    <row r="1521" spans="1:8">
      <c r="B1521" s="103"/>
      <c r="C1521" s="103"/>
      <c r="D1521" s="103"/>
      <c r="E1521" s="103"/>
      <c r="F1521" s="408" t="s">
        <v>812</v>
      </c>
      <c r="G1521" s="408"/>
      <c r="H1521" s="120">
        <f>H1519+H1520</f>
        <v>107.46</v>
      </c>
    </row>
    <row r="1522" spans="1:8">
      <c r="B1522" s="103"/>
      <c r="C1522" s="103"/>
      <c r="D1522" s="103"/>
      <c r="E1522" s="103"/>
      <c r="F1522" s="409" t="s">
        <v>585</v>
      </c>
      <c r="G1522" s="409"/>
      <c r="H1522" s="101">
        <f>H1521+H1517</f>
        <v>2818.9940000000001</v>
      </c>
    </row>
    <row r="1524" spans="1:8" ht="39.75" customHeight="1">
      <c r="A1524" s="179" t="str">
        <f>ORÇAMENTO!A300</f>
        <v>4.1.6.1.3</v>
      </c>
      <c r="B1524" s="179" t="str">
        <f>ORÇAMENTO!B300</f>
        <v>CCU 119</v>
      </c>
      <c r="C1524" s="404" t="str">
        <f>ORÇAMENTO!C300</f>
        <v>LAVATÓRIO LOUÇA (DECA-LINHA VOGUE PLUS CONFORTO, REF L-510 OU SIMILAR) COM COLUNA SUSPENSA, (DECA, LINHA VOGUE PLUS CONFORTO, REF. C-510 OU SIMILAR), C/ SIFÃO CROMADO, VÁLVULA CROMADA, ENGATE CROMADO, EXCLUSIVE TORNEIRA REF. S07759/ORSE</v>
      </c>
      <c r="D1524" s="405"/>
      <c r="E1524" s="405"/>
      <c r="F1524" s="405"/>
      <c r="G1524" s="406"/>
      <c r="H1524" s="121" t="s">
        <v>150</v>
      </c>
    </row>
    <row r="1525" spans="1:8">
      <c r="B1525" s="407" t="s">
        <v>820</v>
      </c>
      <c r="C1525" s="407"/>
      <c r="D1525" s="102" t="s">
        <v>806</v>
      </c>
      <c r="E1525" s="102" t="s">
        <v>807</v>
      </c>
      <c r="F1525" s="102" t="s">
        <v>808</v>
      </c>
      <c r="G1525" s="102" t="s">
        <v>809</v>
      </c>
      <c r="H1525" s="102" t="s">
        <v>810</v>
      </c>
    </row>
    <row r="1526" spans="1:8">
      <c r="B1526" s="181" t="s">
        <v>1843</v>
      </c>
      <c r="C1526" s="290" t="s">
        <v>1847</v>
      </c>
      <c r="D1526" s="181" t="s">
        <v>164</v>
      </c>
      <c r="E1526" s="181" t="s">
        <v>1563</v>
      </c>
      <c r="F1526" s="193">
        <v>1</v>
      </c>
      <c r="G1526" s="194">
        <v>152.6</v>
      </c>
      <c r="H1526" s="194">
        <f t="shared" ref="H1526:H1531" si="22">F1526*G1526</f>
        <v>152.6</v>
      </c>
    </row>
    <row r="1527" spans="1:8">
      <c r="B1527" s="190" t="s">
        <v>3766</v>
      </c>
      <c r="C1527" s="290" t="s">
        <v>3767</v>
      </c>
      <c r="D1527" s="181" t="s">
        <v>125</v>
      </c>
      <c r="E1527" s="181" t="s">
        <v>1563</v>
      </c>
      <c r="F1527" s="193">
        <v>1</v>
      </c>
      <c r="G1527" s="194">
        <v>36.29</v>
      </c>
      <c r="H1527" s="194">
        <f t="shared" si="22"/>
        <v>36.29</v>
      </c>
    </row>
    <row r="1528" spans="1:8">
      <c r="B1528" s="181" t="s">
        <v>1844</v>
      </c>
      <c r="C1528" s="290" t="s">
        <v>1848</v>
      </c>
      <c r="D1528" s="181" t="s">
        <v>164</v>
      </c>
      <c r="E1528" s="181" t="s">
        <v>384</v>
      </c>
      <c r="F1528" s="193">
        <v>1</v>
      </c>
      <c r="G1528" s="194">
        <v>12.66</v>
      </c>
      <c r="H1528" s="194">
        <f t="shared" si="22"/>
        <v>12.66</v>
      </c>
    </row>
    <row r="1529" spans="1:8">
      <c r="B1529" s="181" t="s">
        <v>1845</v>
      </c>
      <c r="C1529" s="290" t="s">
        <v>1849</v>
      </c>
      <c r="D1529" s="181" t="s">
        <v>164</v>
      </c>
      <c r="E1529" s="181" t="s">
        <v>1563</v>
      </c>
      <c r="F1529" s="193">
        <v>1</v>
      </c>
      <c r="G1529" s="194">
        <v>284.89</v>
      </c>
      <c r="H1529" s="194">
        <f t="shared" si="22"/>
        <v>284.89</v>
      </c>
    </row>
    <row r="1530" spans="1:8">
      <c r="B1530" s="190" t="s">
        <v>2450</v>
      </c>
      <c r="C1530" s="290" t="s">
        <v>2451</v>
      </c>
      <c r="D1530" s="181" t="s">
        <v>125</v>
      </c>
      <c r="E1530" s="181" t="s">
        <v>1563</v>
      </c>
      <c r="F1530" s="193">
        <v>1</v>
      </c>
      <c r="G1530" s="194">
        <v>158.26</v>
      </c>
      <c r="H1530" s="194">
        <f t="shared" si="22"/>
        <v>158.26</v>
      </c>
    </row>
    <row r="1531" spans="1:8">
      <c r="B1531" s="181" t="s">
        <v>1846</v>
      </c>
      <c r="C1531" s="290" t="s">
        <v>1850</v>
      </c>
      <c r="D1531" s="181" t="s">
        <v>164</v>
      </c>
      <c r="E1531" s="181" t="s">
        <v>1563</v>
      </c>
      <c r="F1531" s="193">
        <v>1</v>
      </c>
      <c r="G1531" s="194">
        <v>47.18</v>
      </c>
      <c r="H1531" s="194">
        <f t="shared" si="22"/>
        <v>47.18</v>
      </c>
    </row>
    <row r="1532" spans="1:8">
      <c r="B1532" s="103"/>
      <c r="C1532" s="103"/>
      <c r="D1532" s="103"/>
      <c r="E1532" s="103"/>
      <c r="F1532" s="408" t="s">
        <v>831</v>
      </c>
      <c r="G1532" s="408"/>
      <c r="H1532" s="120">
        <f>SUM(H1526:H1531)</f>
        <v>691.87999999999988</v>
      </c>
    </row>
    <row r="1533" spans="1:8">
      <c r="B1533" s="407" t="s">
        <v>811</v>
      </c>
      <c r="C1533" s="407"/>
      <c r="D1533" s="102" t="s">
        <v>806</v>
      </c>
      <c r="E1533" s="102" t="s">
        <v>807</v>
      </c>
      <c r="F1533" s="102" t="s">
        <v>808</v>
      </c>
      <c r="G1533" s="102" t="s">
        <v>809</v>
      </c>
      <c r="H1533" s="102" t="s">
        <v>810</v>
      </c>
    </row>
    <row r="1534" spans="1:8">
      <c r="B1534" s="116">
        <v>88264</v>
      </c>
      <c r="C1534" s="117" t="s">
        <v>839</v>
      </c>
      <c r="D1534" s="116" t="s">
        <v>125</v>
      </c>
      <c r="E1534" s="116" t="s">
        <v>127</v>
      </c>
      <c r="F1534" s="118">
        <v>1.75</v>
      </c>
      <c r="G1534" s="119">
        <v>30.33</v>
      </c>
      <c r="H1534" s="119">
        <f>F1534*G1534</f>
        <v>53.077500000000001</v>
      </c>
    </row>
    <row r="1535" spans="1:8">
      <c r="B1535" s="116">
        <v>88316</v>
      </c>
      <c r="C1535" s="117" t="s">
        <v>853</v>
      </c>
      <c r="D1535" s="116" t="s">
        <v>125</v>
      </c>
      <c r="E1535" s="116" t="s">
        <v>127</v>
      </c>
      <c r="F1535" s="118">
        <v>1.75</v>
      </c>
      <c r="G1535" s="119">
        <v>23.4</v>
      </c>
      <c r="H1535" s="119">
        <f>F1535*G1535</f>
        <v>40.949999999999996</v>
      </c>
    </row>
    <row r="1536" spans="1:8">
      <c r="B1536" s="103"/>
      <c r="C1536" s="103"/>
      <c r="D1536" s="103"/>
      <c r="E1536" s="103"/>
      <c r="F1536" s="408" t="s">
        <v>812</v>
      </c>
      <c r="G1536" s="408"/>
      <c r="H1536" s="120">
        <f>H1534+H1535</f>
        <v>94.027500000000003</v>
      </c>
    </row>
    <row r="1537" spans="1:8">
      <c r="B1537" s="103"/>
      <c r="C1537" s="103"/>
      <c r="D1537" s="103"/>
      <c r="E1537" s="103"/>
      <c r="F1537" s="409" t="s">
        <v>585</v>
      </c>
      <c r="G1537" s="409"/>
      <c r="H1537" s="101">
        <f>H1536+H1532</f>
        <v>785.90749999999991</v>
      </c>
    </row>
    <row r="1538" spans="1:8">
      <c r="B1538" s="103"/>
      <c r="C1538" s="103"/>
      <c r="D1538" s="103"/>
      <c r="E1538" s="103"/>
      <c r="F1538" s="108"/>
      <c r="G1538" s="108"/>
      <c r="H1538" s="108"/>
    </row>
    <row r="1539" spans="1:8" ht="27" customHeight="1">
      <c r="A1539" s="179" t="str">
        <f>ORÇAMENTO!A301</f>
        <v>4.1.6.1.4</v>
      </c>
      <c r="B1539" s="179" t="str">
        <f>ORÇAMENTO!B301</f>
        <v>CCU 120</v>
      </c>
      <c r="C1539" s="404" t="str">
        <f>ORÇAMENTO!C301</f>
        <v>CUBA DE EMBUTIR, CIRCULAR, LINHA CARRARA L41, DECA OU SIMILAR, INCLUSIVE SIFÃO CROMADO, VÁLVULA CROMADA PARA PIA E ENGATE CROMADO REF. S03670/ORSE</v>
      </c>
      <c r="D1539" s="405"/>
      <c r="E1539" s="405"/>
      <c r="F1539" s="405"/>
      <c r="G1539" s="406"/>
      <c r="H1539" s="121" t="s">
        <v>150</v>
      </c>
    </row>
    <row r="1540" spans="1:8">
      <c r="B1540" s="407" t="s">
        <v>820</v>
      </c>
      <c r="C1540" s="407"/>
      <c r="D1540" s="102" t="s">
        <v>806</v>
      </c>
      <c r="E1540" s="102" t="s">
        <v>807</v>
      </c>
      <c r="F1540" s="102" t="s">
        <v>808</v>
      </c>
      <c r="G1540" s="102" t="s">
        <v>809</v>
      </c>
      <c r="H1540" s="102" t="s">
        <v>810</v>
      </c>
    </row>
    <row r="1541" spans="1:8">
      <c r="B1541" s="116" t="s">
        <v>1852</v>
      </c>
      <c r="C1541" s="117" t="s">
        <v>1851</v>
      </c>
      <c r="D1541" s="116" t="s">
        <v>164</v>
      </c>
      <c r="E1541" s="116" t="s">
        <v>1563</v>
      </c>
      <c r="F1541" s="118">
        <v>1</v>
      </c>
      <c r="G1541" s="119">
        <v>39.9</v>
      </c>
      <c r="H1541" s="119">
        <f>F1541*G1541</f>
        <v>39.9</v>
      </c>
    </row>
    <row r="1542" spans="1:8">
      <c r="B1542" s="190" t="s">
        <v>3766</v>
      </c>
      <c r="C1542" s="290" t="s">
        <v>3767</v>
      </c>
      <c r="D1542" s="181" t="s">
        <v>125</v>
      </c>
      <c r="E1542" s="181" t="s">
        <v>1563</v>
      </c>
      <c r="F1542" s="193">
        <v>1</v>
      </c>
      <c r="G1542" s="194">
        <v>36.29</v>
      </c>
      <c r="H1542" s="194">
        <f>F1542*G1542</f>
        <v>36.29</v>
      </c>
    </row>
    <row r="1543" spans="1:8">
      <c r="B1543" s="190" t="s">
        <v>2450</v>
      </c>
      <c r="C1543" s="290" t="s">
        <v>2451</v>
      </c>
      <c r="D1543" s="181" t="s">
        <v>125</v>
      </c>
      <c r="E1543" s="181" t="s">
        <v>1563</v>
      </c>
      <c r="F1543" s="193">
        <v>1</v>
      </c>
      <c r="G1543" s="194">
        <v>158.26</v>
      </c>
      <c r="H1543" s="194">
        <f>F1543*G1543</f>
        <v>158.26</v>
      </c>
    </row>
    <row r="1544" spans="1:8">
      <c r="B1544" s="190" t="s">
        <v>3768</v>
      </c>
      <c r="C1544" s="290" t="s">
        <v>3769</v>
      </c>
      <c r="D1544" s="181" t="s">
        <v>125</v>
      </c>
      <c r="E1544" s="181" t="s">
        <v>1563</v>
      </c>
      <c r="F1544" s="193">
        <v>1</v>
      </c>
      <c r="G1544" s="194">
        <v>54.05</v>
      </c>
      <c r="H1544" s="194">
        <f>F1544*G1544</f>
        <v>54.05</v>
      </c>
    </row>
    <row r="1545" spans="1:8">
      <c r="B1545" s="103"/>
      <c r="C1545" s="103"/>
      <c r="D1545" s="103"/>
      <c r="E1545" s="103"/>
      <c r="F1545" s="408" t="s">
        <v>831</v>
      </c>
      <c r="G1545" s="408"/>
      <c r="H1545" s="120">
        <f>SUM(H1541:H1544)</f>
        <v>288.5</v>
      </c>
    </row>
    <row r="1546" spans="1:8">
      <c r="B1546" s="407" t="s">
        <v>811</v>
      </c>
      <c r="C1546" s="407"/>
      <c r="D1546" s="102" t="s">
        <v>806</v>
      </c>
      <c r="E1546" s="102" t="s">
        <v>807</v>
      </c>
      <c r="F1546" s="102" t="s">
        <v>808</v>
      </c>
      <c r="G1546" s="102" t="s">
        <v>809</v>
      </c>
      <c r="H1546" s="102" t="s">
        <v>810</v>
      </c>
    </row>
    <row r="1547" spans="1:8">
      <c r="B1547" s="116">
        <v>88264</v>
      </c>
      <c r="C1547" s="117" t="s">
        <v>839</v>
      </c>
      <c r="D1547" s="116" t="s">
        <v>125</v>
      </c>
      <c r="E1547" s="116" t="s">
        <v>127</v>
      </c>
      <c r="F1547" s="118">
        <v>1.75</v>
      </c>
      <c r="G1547" s="119">
        <v>30.33</v>
      </c>
      <c r="H1547" s="119">
        <f>F1547*G1547</f>
        <v>53.077500000000001</v>
      </c>
    </row>
    <row r="1548" spans="1:8">
      <c r="B1548" s="116">
        <v>88316</v>
      </c>
      <c r="C1548" s="117" t="s">
        <v>853</v>
      </c>
      <c r="D1548" s="116" t="s">
        <v>125</v>
      </c>
      <c r="E1548" s="116" t="s">
        <v>127</v>
      </c>
      <c r="F1548" s="118">
        <v>1.75</v>
      </c>
      <c r="G1548" s="119">
        <v>23.4</v>
      </c>
      <c r="H1548" s="119">
        <f>F1548*G1548</f>
        <v>40.949999999999996</v>
      </c>
    </row>
    <row r="1549" spans="1:8">
      <c r="B1549" s="103"/>
      <c r="C1549" s="103"/>
      <c r="D1549" s="103"/>
      <c r="E1549" s="103"/>
      <c r="F1549" s="408" t="s">
        <v>812</v>
      </c>
      <c r="G1549" s="408"/>
      <c r="H1549" s="120">
        <f>H1547+H1548</f>
        <v>94.027500000000003</v>
      </c>
    </row>
    <row r="1550" spans="1:8">
      <c r="B1550" s="103"/>
      <c r="C1550" s="103"/>
      <c r="D1550" s="103"/>
      <c r="E1550" s="103"/>
      <c r="F1550" s="409" t="s">
        <v>585</v>
      </c>
      <c r="G1550" s="409"/>
      <c r="H1550" s="101">
        <f>H1549+H1545</f>
        <v>382.52750000000003</v>
      </c>
    </row>
    <row r="1552" spans="1:8" ht="27" customHeight="1">
      <c r="A1552" s="179" t="str">
        <f>ORÇAMENTO!A303</f>
        <v>4.1.6.1.6</v>
      </c>
      <c r="B1552" s="179" t="str">
        <f>ORÇAMENTO!B303</f>
        <v>CCU 121</v>
      </c>
      <c r="C1552" s="404" t="str">
        <f>ORÇAMENTO!C303</f>
        <v>TORNEIRA DE MESA COM FECHAMENTO AUTOMÁTICO, LINHA DECAMATIC ECO, REF.1173.C, DECA OU SIMILAR REF. S09676/ORSE</v>
      </c>
      <c r="D1552" s="405"/>
      <c r="E1552" s="405"/>
      <c r="F1552" s="405"/>
      <c r="G1552" s="406"/>
      <c r="H1552" s="121" t="s">
        <v>150</v>
      </c>
    </row>
    <row r="1553" spans="1:8">
      <c r="B1553" s="407" t="s">
        <v>820</v>
      </c>
      <c r="C1553" s="407"/>
      <c r="D1553" s="102" t="s">
        <v>806</v>
      </c>
      <c r="E1553" s="102" t="s">
        <v>807</v>
      </c>
      <c r="F1553" s="102" t="s">
        <v>808</v>
      </c>
      <c r="G1553" s="102" t="s">
        <v>809</v>
      </c>
      <c r="H1553" s="102" t="s">
        <v>810</v>
      </c>
    </row>
    <row r="1554" spans="1:8">
      <c r="B1554" s="190" t="s">
        <v>2449</v>
      </c>
      <c r="C1554" s="290" t="s">
        <v>1524</v>
      </c>
      <c r="D1554" s="181" t="s">
        <v>125</v>
      </c>
      <c r="E1554" s="181" t="s">
        <v>180</v>
      </c>
      <c r="F1554" s="193">
        <v>0.05</v>
      </c>
      <c r="G1554" s="194">
        <v>3.9</v>
      </c>
      <c r="H1554" s="194">
        <f>F1554*G1554</f>
        <v>0.19500000000000001</v>
      </c>
    </row>
    <row r="1555" spans="1:8">
      <c r="B1555" s="116" t="s">
        <v>2009</v>
      </c>
      <c r="C1555" s="117" t="s">
        <v>2008</v>
      </c>
      <c r="D1555" s="116" t="s">
        <v>164</v>
      </c>
      <c r="E1555" s="116" t="s">
        <v>1563</v>
      </c>
      <c r="F1555" s="118">
        <v>1</v>
      </c>
      <c r="G1555" s="119">
        <v>244.5</v>
      </c>
      <c r="H1555" s="119">
        <f>F1555*G1555</f>
        <v>244.5</v>
      </c>
    </row>
    <row r="1556" spans="1:8">
      <c r="F1556" s="408" t="s">
        <v>831</v>
      </c>
      <c r="G1556" s="408"/>
      <c r="H1556" s="120">
        <f>SUM(H1554:H1555)</f>
        <v>244.69499999999999</v>
      </c>
    </row>
    <row r="1557" spans="1:8">
      <c r="B1557" s="407" t="s">
        <v>811</v>
      </c>
      <c r="C1557" s="407"/>
      <c r="D1557" s="102" t="s">
        <v>806</v>
      </c>
      <c r="E1557" s="102" t="s">
        <v>807</v>
      </c>
      <c r="F1557" s="102" t="s">
        <v>808</v>
      </c>
      <c r="G1557" s="102" t="s">
        <v>809</v>
      </c>
      <c r="H1557" s="102" t="s">
        <v>810</v>
      </c>
    </row>
    <row r="1558" spans="1:8">
      <c r="B1558" s="116">
        <v>88264</v>
      </c>
      <c r="C1558" s="117" t="s">
        <v>839</v>
      </c>
      <c r="D1558" s="116" t="s">
        <v>125</v>
      </c>
      <c r="E1558" s="116" t="s">
        <v>127</v>
      </c>
      <c r="F1558" s="118">
        <v>0.5</v>
      </c>
      <c r="G1558" s="119">
        <v>30.33</v>
      </c>
      <c r="H1558" s="119">
        <f>F1558*G1558</f>
        <v>15.164999999999999</v>
      </c>
    </row>
    <row r="1559" spans="1:8">
      <c r="B1559" s="116">
        <v>88316</v>
      </c>
      <c r="C1559" s="117" t="s">
        <v>853</v>
      </c>
      <c r="D1559" s="116" t="s">
        <v>125</v>
      </c>
      <c r="E1559" s="116" t="s">
        <v>127</v>
      </c>
      <c r="F1559" s="118">
        <v>0.5</v>
      </c>
      <c r="G1559" s="119">
        <v>23.4</v>
      </c>
      <c r="H1559" s="119">
        <f>F1559*G1559</f>
        <v>11.7</v>
      </c>
    </row>
    <row r="1560" spans="1:8">
      <c r="B1560" s="103"/>
      <c r="C1560" s="103"/>
      <c r="D1560" s="103"/>
      <c r="E1560" s="103"/>
      <c r="F1560" s="408" t="s">
        <v>812</v>
      </c>
      <c r="G1560" s="408"/>
      <c r="H1560" s="120">
        <f>H1558+H1559</f>
        <v>26.864999999999998</v>
      </c>
    </row>
    <row r="1561" spans="1:8">
      <c r="B1561" s="103"/>
      <c r="C1561" s="103"/>
      <c r="D1561" s="103"/>
      <c r="E1561" s="103"/>
      <c r="F1561" s="409" t="s">
        <v>585</v>
      </c>
      <c r="G1561" s="409"/>
      <c r="H1561" s="101">
        <f>H1560+H1556</f>
        <v>271.56</v>
      </c>
    </row>
    <row r="1563" spans="1:8" ht="27" customHeight="1">
      <c r="A1563" s="179" t="str">
        <f>ORÇAMENTO!A304</f>
        <v>4.1.6.1.7</v>
      </c>
      <c r="B1563" s="179" t="str">
        <f>ORÇAMENTO!B304</f>
        <v>CCU 122</v>
      </c>
      <c r="C1563" s="404" t="str">
        <f>ORÇAMENTO!C304</f>
        <v>TORNEIRA PRESSMATIC BENEFIT DOCOL, OU SIMILAR REF. S12209/ORSE</v>
      </c>
      <c r="D1563" s="405"/>
      <c r="E1563" s="405"/>
      <c r="F1563" s="405"/>
      <c r="G1563" s="406"/>
      <c r="H1563" s="121" t="s">
        <v>150</v>
      </c>
    </row>
    <row r="1564" spans="1:8">
      <c r="B1564" s="407" t="s">
        <v>820</v>
      </c>
      <c r="C1564" s="407"/>
      <c r="D1564" s="102" t="s">
        <v>806</v>
      </c>
      <c r="E1564" s="102" t="s">
        <v>807</v>
      </c>
      <c r="F1564" s="102" t="s">
        <v>808</v>
      </c>
      <c r="G1564" s="102" t="s">
        <v>809</v>
      </c>
      <c r="H1564" s="102" t="s">
        <v>810</v>
      </c>
    </row>
    <row r="1565" spans="1:8">
      <c r="B1565" s="190" t="s">
        <v>2449</v>
      </c>
      <c r="C1565" s="290" t="s">
        <v>1524</v>
      </c>
      <c r="D1565" s="181" t="s">
        <v>125</v>
      </c>
      <c r="E1565" s="181" t="s">
        <v>180</v>
      </c>
      <c r="F1565" s="193">
        <v>0.05</v>
      </c>
      <c r="G1565" s="194">
        <v>3.9</v>
      </c>
      <c r="H1565" s="194">
        <f>F1565*G1565</f>
        <v>0.19500000000000001</v>
      </c>
    </row>
    <row r="1566" spans="1:8">
      <c r="B1566" s="116" t="s">
        <v>1854</v>
      </c>
      <c r="C1566" s="117" t="s">
        <v>1853</v>
      </c>
      <c r="D1566" s="116" t="s">
        <v>164</v>
      </c>
      <c r="E1566" s="116" t="s">
        <v>1563</v>
      </c>
      <c r="F1566" s="118">
        <v>1</v>
      </c>
      <c r="G1566" s="119">
        <v>999.9</v>
      </c>
      <c r="H1566" s="119">
        <f>F1566*G1566</f>
        <v>999.9</v>
      </c>
    </row>
    <row r="1567" spans="1:8">
      <c r="F1567" s="408" t="s">
        <v>831</v>
      </c>
      <c r="G1567" s="408"/>
      <c r="H1567" s="120">
        <f>SUM(H1565:H1566)</f>
        <v>1000.095</v>
      </c>
    </row>
    <row r="1568" spans="1:8">
      <c r="B1568" s="407" t="s">
        <v>811</v>
      </c>
      <c r="C1568" s="407"/>
      <c r="D1568" s="102" t="s">
        <v>806</v>
      </c>
      <c r="E1568" s="102" t="s">
        <v>807</v>
      </c>
      <c r="F1568" s="102" t="s">
        <v>808</v>
      </c>
      <c r="G1568" s="102" t="s">
        <v>809</v>
      </c>
      <c r="H1568" s="102" t="s">
        <v>810</v>
      </c>
    </row>
    <row r="1569" spans="1:8">
      <c r="B1569" s="116">
        <v>88264</v>
      </c>
      <c r="C1569" s="117" t="s">
        <v>839</v>
      </c>
      <c r="D1569" s="116" t="s">
        <v>125</v>
      </c>
      <c r="E1569" s="116" t="s">
        <v>127</v>
      </c>
      <c r="F1569" s="118">
        <v>0.5</v>
      </c>
      <c r="G1569" s="119">
        <v>30.33</v>
      </c>
      <c r="H1569" s="119">
        <f>F1569*G1569</f>
        <v>15.164999999999999</v>
      </c>
    </row>
    <row r="1570" spans="1:8">
      <c r="B1570" s="116">
        <v>88316</v>
      </c>
      <c r="C1570" s="117" t="s">
        <v>853</v>
      </c>
      <c r="D1570" s="116" t="s">
        <v>125</v>
      </c>
      <c r="E1570" s="116" t="s">
        <v>127</v>
      </c>
      <c r="F1570" s="118">
        <v>0.5</v>
      </c>
      <c r="G1570" s="119">
        <v>23.4</v>
      </c>
      <c r="H1570" s="119">
        <f>F1570*G1570</f>
        <v>11.7</v>
      </c>
    </row>
    <row r="1571" spans="1:8">
      <c r="B1571" s="103"/>
      <c r="C1571" s="103"/>
      <c r="D1571" s="103"/>
      <c r="E1571" s="103"/>
      <c r="F1571" s="408" t="s">
        <v>812</v>
      </c>
      <c r="G1571" s="408"/>
      <c r="H1571" s="120">
        <f>H1569+H1570</f>
        <v>26.864999999999998</v>
      </c>
    </row>
    <row r="1572" spans="1:8">
      <c r="B1572" s="103"/>
      <c r="C1572" s="103"/>
      <c r="D1572" s="103"/>
      <c r="E1572" s="103"/>
      <c r="F1572" s="409" t="s">
        <v>585</v>
      </c>
      <c r="G1572" s="409"/>
      <c r="H1572" s="101">
        <f>H1571+H1567</f>
        <v>1026.96</v>
      </c>
    </row>
    <row r="1574" spans="1:8" ht="27" customHeight="1">
      <c r="A1574" s="179" t="str">
        <f>ORÇAMENTO!A305</f>
        <v>4.1.6.1.8</v>
      </c>
      <c r="B1574" s="179" t="str">
        <f>ORÇAMENTO!B305</f>
        <v>CCU 123</v>
      </c>
      <c r="C1574" s="404" t="str">
        <f>ORÇAMENTO!C305</f>
        <v>TORNEIRA CROMADA, 1/2", REF.1153 C39, DECA OU SIMILAR REF. S03682/ORSE</v>
      </c>
      <c r="D1574" s="405"/>
      <c r="E1574" s="405"/>
      <c r="F1574" s="405"/>
      <c r="G1574" s="406"/>
      <c r="H1574" s="121" t="s">
        <v>150</v>
      </c>
    </row>
    <row r="1575" spans="1:8">
      <c r="B1575" s="407" t="s">
        <v>820</v>
      </c>
      <c r="C1575" s="407"/>
      <c r="D1575" s="102" t="s">
        <v>806</v>
      </c>
      <c r="E1575" s="102" t="s">
        <v>807</v>
      </c>
      <c r="F1575" s="102" t="s">
        <v>808</v>
      </c>
      <c r="G1575" s="102" t="s">
        <v>809</v>
      </c>
      <c r="H1575" s="102" t="s">
        <v>810</v>
      </c>
    </row>
    <row r="1576" spans="1:8">
      <c r="B1576" s="190" t="s">
        <v>2449</v>
      </c>
      <c r="C1576" s="290" t="s">
        <v>1524</v>
      </c>
      <c r="D1576" s="181" t="s">
        <v>125</v>
      </c>
      <c r="E1576" s="181" t="s">
        <v>180</v>
      </c>
      <c r="F1576" s="193">
        <v>0.05</v>
      </c>
      <c r="G1576" s="194">
        <v>3.9</v>
      </c>
      <c r="H1576" s="194">
        <f>F1576*G1576</f>
        <v>0.19500000000000001</v>
      </c>
    </row>
    <row r="1577" spans="1:8" ht="25.5">
      <c r="B1577" s="116" t="s">
        <v>1856</v>
      </c>
      <c r="C1577" s="117" t="s">
        <v>1855</v>
      </c>
      <c r="D1577" s="116" t="s">
        <v>164</v>
      </c>
      <c r="E1577" s="116" t="s">
        <v>1563</v>
      </c>
      <c r="F1577" s="118">
        <v>1</v>
      </c>
      <c r="G1577" s="119">
        <v>55.03</v>
      </c>
      <c r="H1577" s="119">
        <f>F1577*G1577</f>
        <v>55.03</v>
      </c>
    </row>
    <row r="1578" spans="1:8">
      <c r="F1578" s="408" t="s">
        <v>831</v>
      </c>
      <c r="G1578" s="408"/>
      <c r="H1578" s="120">
        <f>SUM(H1576:H1577)</f>
        <v>55.225000000000001</v>
      </c>
    </row>
    <row r="1579" spans="1:8">
      <c r="B1579" s="407" t="s">
        <v>811</v>
      </c>
      <c r="C1579" s="407"/>
      <c r="D1579" s="102" t="s">
        <v>806</v>
      </c>
      <c r="E1579" s="102" t="s">
        <v>807</v>
      </c>
      <c r="F1579" s="102" t="s">
        <v>808</v>
      </c>
      <c r="G1579" s="102" t="s">
        <v>809</v>
      </c>
      <c r="H1579" s="102" t="s">
        <v>810</v>
      </c>
    </row>
    <row r="1580" spans="1:8">
      <c r="B1580" s="116">
        <v>88264</v>
      </c>
      <c r="C1580" s="117" t="s">
        <v>839</v>
      </c>
      <c r="D1580" s="116" t="s">
        <v>125</v>
      </c>
      <c r="E1580" s="116" t="s">
        <v>127</v>
      </c>
      <c r="F1580" s="118">
        <v>0.5</v>
      </c>
      <c r="G1580" s="119">
        <v>30.33</v>
      </c>
      <c r="H1580" s="119">
        <f>F1580*G1580</f>
        <v>15.164999999999999</v>
      </c>
    </row>
    <row r="1581" spans="1:8">
      <c r="B1581" s="116">
        <v>88316</v>
      </c>
      <c r="C1581" s="117" t="s">
        <v>853</v>
      </c>
      <c r="D1581" s="116" t="s">
        <v>125</v>
      </c>
      <c r="E1581" s="116" t="s">
        <v>127</v>
      </c>
      <c r="F1581" s="118">
        <v>0.5</v>
      </c>
      <c r="G1581" s="119">
        <v>23.4</v>
      </c>
      <c r="H1581" s="119">
        <f>F1581*G1581</f>
        <v>11.7</v>
      </c>
    </row>
    <row r="1582" spans="1:8">
      <c r="B1582" s="103"/>
      <c r="C1582" s="103"/>
      <c r="D1582" s="103"/>
      <c r="E1582" s="103"/>
      <c r="F1582" s="408" t="s">
        <v>812</v>
      </c>
      <c r="G1582" s="408"/>
      <c r="H1582" s="120">
        <f>H1580+H1581</f>
        <v>26.864999999999998</v>
      </c>
    </row>
    <row r="1583" spans="1:8">
      <c r="B1583" s="103"/>
      <c r="C1583" s="103"/>
      <c r="D1583" s="103"/>
      <c r="E1583" s="103"/>
      <c r="F1583" s="409" t="s">
        <v>585</v>
      </c>
      <c r="G1583" s="409"/>
      <c r="H1583" s="101">
        <f>H1582+H1578</f>
        <v>82.09</v>
      </c>
    </row>
    <row r="1585" spans="1:8" ht="27" customHeight="1">
      <c r="A1585" s="179" t="str">
        <f>ORÇAMENTO!A317</f>
        <v>4.1.6.1.20</v>
      </c>
      <c r="B1585" s="179" t="str">
        <f>ORÇAMENTO!B317</f>
        <v>CCU 124</v>
      </c>
      <c r="C1585" s="404" t="str">
        <f>ORÇAMENTO!C317</f>
        <v>CABIDE EM AÇO INOX, DECA 2060 C40, ACABAMENTO CROMADO OU SIMILAR REF. S03708/ORSE</v>
      </c>
      <c r="D1585" s="405"/>
      <c r="E1585" s="405"/>
      <c r="F1585" s="405"/>
      <c r="G1585" s="406"/>
      <c r="H1585" s="121" t="s">
        <v>150</v>
      </c>
    </row>
    <row r="1586" spans="1:8">
      <c r="B1586" s="407" t="s">
        <v>820</v>
      </c>
      <c r="C1586" s="407"/>
      <c r="D1586" s="102" t="s">
        <v>806</v>
      </c>
      <c r="E1586" s="102" t="s">
        <v>807</v>
      </c>
      <c r="F1586" s="102" t="s">
        <v>808</v>
      </c>
      <c r="G1586" s="102" t="s">
        <v>809</v>
      </c>
      <c r="H1586" s="102" t="s">
        <v>810</v>
      </c>
    </row>
    <row r="1587" spans="1:8">
      <c r="B1587" s="116" t="s">
        <v>1857</v>
      </c>
      <c r="C1587" s="117" t="s">
        <v>1858</v>
      </c>
      <c r="D1587" s="116" t="s">
        <v>164</v>
      </c>
      <c r="E1587" s="116" t="s">
        <v>1563</v>
      </c>
      <c r="F1587" s="118">
        <v>1</v>
      </c>
      <c r="G1587" s="119">
        <v>99.9</v>
      </c>
      <c r="H1587" s="119">
        <f>F1587*G1587</f>
        <v>99.9</v>
      </c>
    </row>
    <row r="1588" spans="1:8">
      <c r="F1588" s="408" t="s">
        <v>831</v>
      </c>
      <c r="G1588" s="408"/>
      <c r="H1588" s="120">
        <f>H1587</f>
        <v>99.9</v>
      </c>
    </row>
    <row r="1589" spans="1:8">
      <c r="B1589" s="407" t="s">
        <v>811</v>
      </c>
      <c r="C1589" s="407"/>
      <c r="D1589" s="102" t="s">
        <v>806</v>
      </c>
      <c r="E1589" s="102" t="s">
        <v>807</v>
      </c>
      <c r="F1589" s="102" t="s">
        <v>808</v>
      </c>
      <c r="G1589" s="102" t="s">
        <v>809</v>
      </c>
      <c r="H1589" s="102" t="s">
        <v>810</v>
      </c>
    </row>
    <row r="1590" spans="1:8">
      <c r="B1590" s="116">
        <v>88309</v>
      </c>
      <c r="C1590" s="117" t="s">
        <v>874</v>
      </c>
      <c r="D1590" s="116" t="s">
        <v>125</v>
      </c>
      <c r="E1590" s="116" t="s">
        <v>846</v>
      </c>
      <c r="F1590" s="118">
        <v>0.7</v>
      </c>
      <c r="G1590" s="119">
        <v>31.1</v>
      </c>
      <c r="H1590" s="119">
        <f>F1590*G1590</f>
        <v>21.77</v>
      </c>
    </row>
    <row r="1591" spans="1:8">
      <c r="B1591" s="103"/>
      <c r="C1591" s="103"/>
      <c r="D1591" s="103"/>
      <c r="E1591" s="103"/>
      <c r="F1591" s="408" t="s">
        <v>812</v>
      </c>
      <c r="G1591" s="408"/>
      <c r="H1591" s="120">
        <f>H1590</f>
        <v>21.77</v>
      </c>
    </row>
    <row r="1592" spans="1:8">
      <c r="B1592" s="103"/>
      <c r="C1592" s="103"/>
      <c r="D1592" s="103"/>
      <c r="E1592" s="103"/>
      <c r="F1592" s="409" t="s">
        <v>585</v>
      </c>
      <c r="G1592" s="409"/>
      <c r="H1592" s="101">
        <f>H1588+H1591</f>
        <v>121.67</v>
      </c>
    </row>
    <row r="1593" spans="1:8">
      <c r="B1593" s="103"/>
      <c r="C1593" s="103"/>
      <c r="D1593" s="103"/>
      <c r="E1593" s="103"/>
      <c r="F1593" s="108"/>
      <c r="G1593" s="108"/>
      <c r="H1593" s="108"/>
    </row>
    <row r="1594" spans="1:8" ht="27" customHeight="1">
      <c r="A1594" s="179" t="str">
        <f>ORÇAMENTO!A319</f>
        <v>4.1.6.1.22</v>
      </c>
      <c r="B1594" s="179" t="str">
        <f>ORÇAMENTO!B319</f>
        <v>CCU 125</v>
      </c>
      <c r="C1594" s="404" t="str">
        <f>ORÇAMENTO!C319</f>
        <v>TAMPO/BANCADA EM GRANITO BRANCO SIENA, E=2CM REF. S12492/ORSE</v>
      </c>
      <c r="D1594" s="405"/>
      <c r="E1594" s="405"/>
      <c r="F1594" s="405"/>
      <c r="G1594" s="406"/>
      <c r="H1594" s="121" t="s">
        <v>145</v>
      </c>
    </row>
    <row r="1595" spans="1:8">
      <c r="B1595" s="407" t="s">
        <v>820</v>
      </c>
      <c r="C1595" s="407"/>
      <c r="D1595" s="102" t="s">
        <v>806</v>
      </c>
      <c r="E1595" s="102" t="s">
        <v>807</v>
      </c>
      <c r="F1595" s="102" t="s">
        <v>808</v>
      </c>
      <c r="G1595" s="102" t="s">
        <v>809</v>
      </c>
      <c r="H1595" s="102" t="s">
        <v>810</v>
      </c>
    </row>
    <row r="1596" spans="1:8">
      <c r="B1596" s="116" t="s">
        <v>907</v>
      </c>
      <c r="C1596" s="117" t="s">
        <v>908</v>
      </c>
      <c r="D1596" s="116" t="s">
        <v>164</v>
      </c>
      <c r="E1596" s="116" t="s">
        <v>847</v>
      </c>
      <c r="F1596" s="118">
        <v>1</v>
      </c>
      <c r="G1596" s="119">
        <v>625.1</v>
      </c>
      <c r="H1596" s="119">
        <f>F1596*G1596</f>
        <v>625.1</v>
      </c>
    </row>
    <row r="1597" spans="1:8">
      <c r="B1597" s="190" t="s">
        <v>3770</v>
      </c>
      <c r="C1597" s="290" t="s">
        <v>2461</v>
      </c>
      <c r="D1597" s="181" t="s">
        <v>125</v>
      </c>
      <c r="E1597" s="181" t="s">
        <v>848</v>
      </c>
      <c r="F1597" s="193">
        <v>0.29039999999999999</v>
      </c>
      <c r="G1597" s="194">
        <v>41.48</v>
      </c>
      <c r="H1597" s="194">
        <f>F1597*G1597</f>
        <v>12.045791999999999</v>
      </c>
    </row>
    <row r="1598" spans="1:8">
      <c r="B1598" s="103"/>
      <c r="C1598" s="103"/>
      <c r="D1598" s="103"/>
      <c r="E1598" s="103"/>
      <c r="F1598" s="408" t="s">
        <v>831</v>
      </c>
      <c r="G1598" s="408"/>
      <c r="H1598" s="120">
        <f>H1596+H1597</f>
        <v>637.14579200000003</v>
      </c>
    </row>
    <row r="1599" spans="1:8">
      <c r="B1599" s="407" t="s">
        <v>811</v>
      </c>
      <c r="C1599" s="407"/>
      <c r="D1599" s="102" t="s">
        <v>806</v>
      </c>
      <c r="E1599" s="102" t="s">
        <v>807</v>
      </c>
      <c r="F1599" s="102" t="s">
        <v>808</v>
      </c>
      <c r="G1599" s="102" t="s">
        <v>809</v>
      </c>
      <c r="H1599" s="102" t="s">
        <v>810</v>
      </c>
    </row>
    <row r="1600" spans="1:8">
      <c r="B1600" s="116">
        <v>88309</v>
      </c>
      <c r="C1600" s="117" t="s">
        <v>874</v>
      </c>
      <c r="D1600" s="116" t="s">
        <v>125</v>
      </c>
      <c r="E1600" s="116" t="s">
        <v>846</v>
      </c>
      <c r="F1600" s="118">
        <v>0.65</v>
      </c>
      <c r="G1600" s="119">
        <v>31.1</v>
      </c>
      <c r="H1600" s="119">
        <f>F1600*G1600</f>
        <v>20.215</v>
      </c>
    </row>
    <row r="1601" spans="1:8">
      <c r="B1601" s="116">
        <v>88316</v>
      </c>
      <c r="C1601" s="117" t="s">
        <v>853</v>
      </c>
      <c r="D1601" s="116" t="s">
        <v>125</v>
      </c>
      <c r="E1601" s="116" t="s">
        <v>846</v>
      </c>
      <c r="F1601" s="118">
        <v>1.1399999999999999</v>
      </c>
      <c r="G1601" s="119">
        <v>23.4</v>
      </c>
      <c r="H1601" s="119">
        <f>F1601*G1601</f>
        <v>26.675999999999995</v>
      </c>
    </row>
    <row r="1602" spans="1:8">
      <c r="B1602" s="103"/>
      <c r="C1602" s="103"/>
      <c r="D1602" s="103"/>
      <c r="E1602" s="103"/>
      <c r="F1602" s="408" t="s">
        <v>812</v>
      </c>
      <c r="G1602" s="408"/>
      <c r="H1602" s="120">
        <f>H1600+H1601</f>
        <v>46.890999999999991</v>
      </c>
    </row>
    <row r="1603" spans="1:8">
      <c r="B1603" s="103"/>
      <c r="C1603" s="103"/>
      <c r="D1603" s="103"/>
      <c r="E1603" s="103"/>
      <c r="F1603" s="409" t="s">
        <v>585</v>
      </c>
      <c r="G1603" s="409"/>
      <c r="H1603" s="101">
        <f>H1598+H1602</f>
        <v>684.03679199999999</v>
      </c>
    </row>
    <row r="1604" spans="1:8">
      <c r="B1604" s="103"/>
      <c r="C1604" s="103"/>
      <c r="D1604" s="103"/>
      <c r="E1604" s="103"/>
      <c r="F1604" s="418"/>
      <c r="G1604" s="418"/>
      <c r="H1604" s="418"/>
    </row>
    <row r="1605" spans="1:8" ht="27" customHeight="1">
      <c r="A1605" s="179" t="str">
        <f>ORÇAMENTO!A322</f>
        <v>4.1.6.1.25</v>
      </c>
      <c r="B1605" s="179" t="str">
        <f>ORÇAMENTO!B322</f>
        <v>CCU 126</v>
      </c>
      <c r="C1605" s="404" t="str">
        <f>ORÇAMENTO!C322</f>
        <v>DIVISÓRIA EM GRANITO BRANCO SIENA, POLIDO DO DOIS LADOS, E= 2CM, INCLUSIVE MONTAGEM COM FERRAGENS REF. S12444/ORSE</v>
      </c>
      <c r="D1605" s="405"/>
      <c r="E1605" s="405"/>
      <c r="F1605" s="405"/>
      <c r="G1605" s="406"/>
      <c r="H1605" s="121" t="s">
        <v>145</v>
      </c>
    </row>
    <row r="1606" spans="1:8">
      <c r="B1606" s="407" t="s">
        <v>820</v>
      </c>
      <c r="C1606" s="407"/>
      <c r="D1606" s="102" t="s">
        <v>806</v>
      </c>
      <c r="E1606" s="102" t="s">
        <v>807</v>
      </c>
      <c r="F1606" s="102" t="s">
        <v>808</v>
      </c>
      <c r="G1606" s="102" t="s">
        <v>809</v>
      </c>
      <c r="H1606" s="102" t="s">
        <v>810</v>
      </c>
    </row>
    <row r="1607" spans="1:8">
      <c r="B1607" s="116" t="s">
        <v>916</v>
      </c>
      <c r="C1607" s="117" t="s">
        <v>917</v>
      </c>
      <c r="D1607" s="116" t="s">
        <v>164</v>
      </c>
      <c r="E1607" s="116" t="s">
        <v>847</v>
      </c>
      <c r="F1607" s="118">
        <v>1</v>
      </c>
      <c r="G1607" s="119">
        <v>825.32</v>
      </c>
      <c r="H1607" s="119">
        <f>F1607*G1607</f>
        <v>825.32</v>
      </c>
    </row>
    <row r="1608" spans="1:8">
      <c r="B1608" s="103"/>
      <c r="C1608" s="103"/>
      <c r="D1608" s="103"/>
      <c r="E1608" s="103"/>
      <c r="F1608" s="408" t="s">
        <v>831</v>
      </c>
      <c r="G1608" s="408"/>
      <c r="H1608" s="120">
        <f>H1607</f>
        <v>825.32</v>
      </c>
    </row>
    <row r="1609" spans="1:8">
      <c r="B1609" s="407" t="s">
        <v>811</v>
      </c>
      <c r="C1609" s="407"/>
      <c r="D1609" s="102" t="s">
        <v>806</v>
      </c>
      <c r="E1609" s="102" t="s">
        <v>807</v>
      </c>
      <c r="F1609" s="102" t="s">
        <v>808</v>
      </c>
      <c r="G1609" s="102" t="s">
        <v>809</v>
      </c>
      <c r="H1609" s="102" t="s">
        <v>810</v>
      </c>
    </row>
    <row r="1610" spans="1:8">
      <c r="B1610" s="116">
        <v>88309</v>
      </c>
      <c r="C1610" s="117" t="s">
        <v>874</v>
      </c>
      <c r="D1610" s="116" t="s">
        <v>125</v>
      </c>
      <c r="E1610" s="116" t="s">
        <v>846</v>
      </c>
      <c r="F1610" s="118">
        <v>2.4</v>
      </c>
      <c r="G1610" s="119">
        <v>31.1</v>
      </c>
      <c r="H1610" s="119">
        <f>F1610*G1610</f>
        <v>74.64</v>
      </c>
    </row>
    <row r="1611" spans="1:8">
      <c r="B1611" s="116">
        <v>88316</v>
      </c>
      <c r="C1611" s="117" t="s">
        <v>853</v>
      </c>
      <c r="D1611" s="116" t="s">
        <v>125</v>
      </c>
      <c r="E1611" s="116" t="s">
        <v>846</v>
      </c>
      <c r="F1611" s="118">
        <v>2.4</v>
      </c>
      <c r="G1611" s="119">
        <v>23.4</v>
      </c>
      <c r="H1611" s="119">
        <f>F1611*G1611</f>
        <v>56.16</v>
      </c>
    </row>
    <row r="1612" spans="1:8">
      <c r="B1612" s="103"/>
      <c r="C1612" s="103"/>
      <c r="D1612" s="103"/>
      <c r="E1612" s="103"/>
      <c r="F1612" s="408" t="s">
        <v>812</v>
      </c>
      <c r="G1612" s="408"/>
      <c r="H1612" s="120">
        <f>H1610+H1611</f>
        <v>130.80000000000001</v>
      </c>
    </row>
    <row r="1613" spans="1:8">
      <c r="B1613" s="103"/>
      <c r="C1613" s="103"/>
      <c r="D1613" s="103"/>
      <c r="E1613" s="103"/>
      <c r="F1613" s="409" t="s">
        <v>585</v>
      </c>
      <c r="G1613" s="409"/>
      <c r="H1613" s="101">
        <f>H1608+H1612</f>
        <v>956.12000000000012</v>
      </c>
    </row>
    <row r="1614" spans="1:8">
      <c r="B1614" s="103"/>
      <c r="C1614" s="103"/>
      <c r="D1614" s="103"/>
      <c r="E1614" s="103"/>
      <c r="F1614" s="418"/>
      <c r="G1614" s="418"/>
      <c r="H1614" s="418"/>
    </row>
    <row r="1615" spans="1:8" ht="27" customHeight="1">
      <c r="A1615" s="179" t="str">
        <f>ORÇAMENTO!A327</f>
        <v>4.1.6.2.1</v>
      </c>
      <c r="B1615" s="179" t="str">
        <f>ORÇAMENTO!B327</f>
        <v>CCU 127</v>
      </c>
      <c r="C1615" s="404" t="str">
        <f>ORÇAMENTO!C327</f>
        <v>CUBA DE AÇO INOX 304, DIMENSÕES 34 X 56 X 17CM, PARA INSTALAÇÃO EM BANCADA, C/VÁLVULA CROMADA 3 1/2", REF.94024-207, TRAMONTINA OU SIMILAR REF. S09684/ORSE</v>
      </c>
      <c r="D1615" s="405"/>
      <c r="E1615" s="405"/>
      <c r="F1615" s="405"/>
      <c r="G1615" s="406"/>
      <c r="H1615" s="121" t="s">
        <v>150</v>
      </c>
    </row>
    <row r="1616" spans="1:8">
      <c r="B1616" s="407" t="s">
        <v>820</v>
      </c>
      <c r="C1616" s="407"/>
      <c r="D1616" s="102" t="s">
        <v>806</v>
      </c>
      <c r="E1616" s="102" t="s">
        <v>807</v>
      </c>
      <c r="F1616" s="102" t="s">
        <v>808</v>
      </c>
      <c r="G1616" s="102" t="s">
        <v>809</v>
      </c>
      <c r="H1616" s="102" t="s">
        <v>810</v>
      </c>
    </row>
    <row r="1617" spans="1:8" ht="25.5">
      <c r="B1617" s="116" t="s">
        <v>1908</v>
      </c>
      <c r="C1617" s="117" t="s">
        <v>1907</v>
      </c>
      <c r="D1617" s="116" t="s">
        <v>164</v>
      </c>
      <c r="E1617" s="116" t="s">
        <v>1563</v>
      </c>
      <c r="F1617" s="118">
        <v>1</v>
      </c>
      <c r="G1617" s="119">
        <v>432</v>
      </c>
      <c r="H1617" s="119">
        <f>F1617*G1617</f>
        <v>432</v>
      </c>
    </row>
    <row r="1618" spans="1:8">
      <c r="F1618" s="408" t="s">
        <v>831</v>
      </c>
      <c r="G1618" s="408"/>
      <c r="H1618" s="120">
        <f>H1617</f>
        <v>432</v>
      </c>
    </row>
    <row r="1619" spans="1:8">
      <c r="B1619" s="407" t="s">
        <v>811</v>
      </c>
      <c r="C1619" s="407"/>
      <c r="D1619" s="102" t="s">
        <v>806</v>
      </c>
      <c r="E1619" s="102" t="s">
        <v>807</v>
      </c>
      <c r="F1619" s="102" t="s">
        <v>808</v>
      </c>
      <c r="G1619" s="102" t="s">
        <v>809</v>
      </c>
      <c r="H1619" s="102" t="s">
        <v>810</v>
      </c>
    </row>
    <row r="1620" spans="1:8">
      <c r="B1620" s="116">
        <v>88264</v>
      </c>
      <c r="C1620" s="117" t="s">
        <v>839</v>
      </c>
      <c r="D1620" s="116" t="s">
        <v>125</v>
      </c>
      <c r="E1620" s="116" t="s">
        <v>127</v>
      </c>
      <c r="F1620" s="118">
        <v>1</v>
      </c>
      <c r="G1620" s="119">
        <v>30.33</v>
      </c>
      <c r="H1620" s="119">
        <f>F1620*G1620</f>
        <v>30.33</v>
      </c>
    </row>
    <row r="1621" spans="1:8">
      <c r="B1621" s="116">
        <v>88316</v>
      </c>
      <c r="C1621" s="117" t="s">
        <v>853</v>
      </c>
      <c r="D1621" s="116" t="s">
        <v>125</v>
      </c>
      <c r="E1621" s="116" t="s">
        <v>127</v>
      </c>
      <c r="F1621" s="118">
        <v>1</v>
      </c>
      <c r="G1621" s="119">
        <v>23.4</v>
      </c>
      <c r="H1621" s="119">
        <f>F1621*G1621</f>
        <v>23.4</v>
      </c>
    </row>
    <row r="1622" spans="1:8">
      <c r="B1622" s="103"/>
      <c r="C1622" s="103"/>
      <c r="D1622" s="103"/>
      <c r="E1622" s="103"/>
      <c r="F1622" s="408" t="s">
        <v>812</v>
      </c>
      <c r="G1622" s="408"/>
      <c r="H1622" s="120">
        <f>H1620+H1621</f>
        <v>53.73</v>
      </c>
    </row>
    <row r="1623" spans="1:8">
      <c r="B1623" s="103"/>
      <c r="C1623" s="103"/>
      <c r="D1623" s="103"/>
      <c r="E1623" s="103"/>
      <c r="F1623" s="409" t="s">
        <v>585</v>
      </c>
      <c r="G1623" s="409"/>
      <c r="H1623" s="101">
        <f>H1622+H1618</f>
        <v>485.73</v>
      </c>
    </row>
    <row r="1624" spans="1:8">
      <c r="B1624" s="103"/>
      <c r="C1624" s="103"/>
      <c r="D1624" s="103"/>
      <c r="E1624" s="103"/>
      <c r="F1624" s="108"/>
      <c r="G1624" s="108"/>
      <c r="H1624" s="108"/>
    </row>
    <row r="1625" spans="1:8" ht="27" customHeight="1">
      <c r="A1625" s="179" t="str">
        <f>ORÇAMENTO!A328</f>
        <v>4.1.6.2.2</v>
      </c>
      <c r="B1625" s="179" t="str">
        <f>ORÇAMENTO!B328</f>
        <v>CCU 125</v>
      </c>
      <c r="C1625" s="404" t="str">
        <f>ORÇAMENTO!C328</f>
        <v>TAMPO/BANCADA EM GRANITO BRANCO SIENA, E=2CM REF. S12492/ORSE</v>
      </c>
      <c r="D1625" s="405"/>
      <c r="E1625" s="405"/>
      <c r="F1625" s="405"/>
      <c r="G1625" s="406"/>
      <c r="H1625" s="121" t="s">
        <v>145</v>
      </c>
    </row>
    <row r="1626" spans="1:8">
      <c r="B1626" s="407" t="s">
        <v>820</v>
      </c>
      <c r="C1626" s="407"/>
      <c r="D1626" s="102" t="s">
        <v>806</v>
      </c>
      <c r="E1626" s="102" t="s">
        <v>807</v>
      </c>
      <c r="F1626" s="102" t="s">
        <v>808</v>
      </c>
      <c r="G1626" s="102" t="s">
        <v>809</v>
      </c>
      <c r="H1626" s="102" t="s">
        <v>810</v>
      </c>
    </row>
    <row r="1627" spans="1:8">
      <c r="B1627" s="116" t="s">
        <v>907</v>
      </c>
      <c r="C1627" s="117" t="s">
        <v>908</v>
      </c>
      <c r="D1627" s="116" t="s">
        <v>164</v>
      </c>
      <c r="E1627" s="116" t="s">
        <v>847</v>
      </c>
      <c r="F1627" s="118">
        <v>1</v>
      </c>
      <c r="G1627" s="119">
        <v>625.1</v>
      </c>
      <c r="H1627" s="119">
        <f>F1627*G1627</f>
        <v>625.1</v>
      </c>
    </row>
    <row r="1628" spans="1:8">
      <c r="B1628" s="190" t="s">
        <v>3770</v>
      </c>
      <c r="C1628" s="290" t="s">
        <v>2461</v>
      </c>
      <c r="D1628" s="181" t="s">
        <v>125</v>
      </c>
      <c r="E1628" s="181" t="s">
        <v>848</v>
      </c>
      <c r="F1628" s="193">
        <v>0.29039999999999999</v>
      </c>
      <c r="G1628" s="194">
        <v>41.48</v>
      </c>
      <c r="H1628" s="194">
        <f>F1628*G1628</f>
        <v>12.045791999999999</v>
      </c>
    </row>
    <row r="1629" spans="1:8">
      <c r="B1629" s="103"/>
      <c r="C1629" s="103"/>
      <c r="D1629" s="103"/>
      <c r="E1629" s="103"/>
      <c r="F1629" s="408" t="s">
        <v>831</v>
      </c>
      <c r="G1629" s="408"/>
      <c r="H1629" s="120">
        <f>H1627+H1628</f>
        <v>637.14579200000003</v>
      </c>
    </row>
    <row r="1630" spans="1:8">
      <c r="B1630" s="407" t="s">
        <v>811</v>
      </c>
      <c r="C1630" s="407"/>
      <c r="D1630" s="102" t="s">
        <v>806</v>
      </c>
      <c r="E1630" s="102" t="s">
        <v>807</v>
      </c>
      <c r="F1630" s="102" t="s">
        <v>808</v>
      </c>
      <c r="G1630" s="102" t="s">
        <v>809</v>
      </c>
      <c r="H1630" s="102" t="s">
        <v>810</v>
      </c>
    </row>
    <row r="1631" spans="1:8">
      <c r="B1631" s="116">
        <v>88309</v>
      </c>
      <c r="C1631" s="117" t="s">
        <v>874</v>
      </c>
      <c r="D1631" s="116" t="s">
        <v>125</v>
      </c>
      <c r="E1631" s="116" t="s">
        <v>846</v>
      </c>
      <c r="F1631" s="118">
        <v>0.65</v>
      </c>
      <c r="G1631" s="119">
        <v>31.1</v>
      </c>
      <c r="H1631" s="119">
        <f>F1631*G1631</f>
        <v>20.215</v>
      </c>
    </row>
    <row r="1632" spans="1:8">
      <c r="B1632" s="116">
        <v>88316</v>
      </c>
      <c r="C1632" s="117" t="s">
        <v>853</v>
      </c>
      <c r="D1632" s="116" t="s">
        <v>125</v>
      </c>
      <c r="E1632" s="116" t="s">
        <v>846</v>
      </c>
      <c r="F1632" s="118">
        <v>1.1399999999999999</v>
      </c>
      <c r="G1632" s="119">
        <v>23.4</v>
      </c>
      <c r="H1632" s="119">
        <f>F1632*G1632</f>
        <v>26.675999999999995</v>
      </c>
    </row>
    <row r="1633" spans="1:8">
      <c r="B1633" s="103"/>
      <c r="C1633" s="103"/>
      <c r="D1633" s="103"/>
      <c r="E1633" s="103"/>
      <c r="F1633" s="408" t="s">
        <v>812</v>
      </c>
      <c r="G1633" s="408"/>
      <c r="H1633" s="120">
        <f>H1631+H1632</f>
        <v>46.890999999999991</v>
      </c>
    </row>
    <row r="1634" spans="1:8">
      <c r="B1634" s="103"/>
      <c r="C1634" s="103"/>
      <c r="D1634" s="103"/>
      <c r="E1634" s="103"/>
      <c r="F1634" s="409" t="s">
        <v>585</v>
      </c>
      <c r="G1634" s="409"/>
      <c r="H1634" s="101">
        <f>H1629+H1633</f>
        <v>684.03679199999999</v>
      </c>
    </row>
    <row r="1635" spans="1:8">
      <c r="B1635" s="103"/>
      <c r="C1635" s="103"/>
      <c r="D1635" s="103"/>
      <c r="E1635" s="103"/>
      <c r="F1635" s="418"/>
      <c r="G1635" s="418"/>
      <c r="H1635" s="418"/>
    </row>
    <row r="1636" spans="1:8" ht="27" customHeight="1">
      <c r="A1636" s="179" t="str">
        <f>ORÇAMENTO!A330</f>
        <v>4.1.6.2.4</v>
      </c>
      <c r="B1636" s="179" t="str">
        <f>ORÇAMENTO!B330</f>
        <v>CCU 129</v>
      </c>
      <c r="C1636" s="404" t="str">
        <f>ORÇAMENTO!C330</f>
        <v>TANQUE DE LOUÇA (DECA REFTQ 03) COM COLUNA (DECA REFCT 25), COM TORNEIRA METÁLICA (DECA LINHA C23 REF 1153), C/ VÁLVULA E CONJUNTO DE FIXAÇÃO OU SIMILARES REF. S02016/ORSE</v>
      </c>
      <c r="D1636" s="405"/>
      <c r="E1636" s="405"/>
      <c r="F1636" s="405"/>
      <c r="G1636" s="406"/>
      <c r="H1636" s="121" t="s">
        <v>150</v>
      </c>
    </row>
    <row r="1637" spans="1:8">
      <c r="B1637" s="407" t="s">
        <v>820</v>
      </c>
      <c r="C1637" s="407"/>
      <c r="D1637" s="102" t="s">
        <v>806</v>
      </c>
      <c r="E1637" s="102" t="s">
        <v>807</v>
      </c>
      <c r="F1637" s="102" t="s">
        <v>808</v>
      </c>
      <c r="G1637" s="102" t="s">
        <v>809</v>
      </c>
      <c r="H1637" s="102" t="s">
        <v>810</v>
      </c>
    </row>
    <row r="1638" spans="1:8">
      <c r="B1638" s="125" t="s">
        <v>1875</v>
      </c>
      <c r="C1638" s="117" t="s">
        <v>1874</v>
      </c>
      <c r="D1638" s="116" t="s">
        <v>125</v>
      </c>
      <c r="E1638" s="116" t="s">
        <v>840</v>
      </c>
      <c r="F1638" s="118">
        <v>1</v>
      </c>
      <c r="G1638" s="119">
        <v>99</v>
      </c>
      <c r="H1638" s="119">
        <f t="shared" ref="H1638:H1643" si="23">F1638*G1638</f>
        <v>99</v>
      </c>
    </row>
    <row r="1639" spans="1:8">
      <c r="B1639" s="190" t="s">
        <v>2449</v>
      </c>
      <c r="C1639" s="290" t="s">
        <v>1524</v>
      </c>
      <c r="D1639" s="181" t="s">
        <v>125</v>
      </c>
      <c r="E1639" s="181" t="s">
        <v>841</v>
      </c>
      <c r="F1639" s="193">
        <v>7.4999999999999997E-2</v>
      </c>
      <c r="G1639" s="194">
        <v>3.9</v>
      </c>
      <c r="H1639" s="194">
        <f t="shared" si="23"/>
        <v>0.29249999999999998</v>
      </c>
    </row>
    <row r="1640" spans="1:8">
      <c r="B1640" s="125" t="s">
        <v>1878</v>
      </c>
      <c r="C1640" s="117" t="s">
        <v>1877</v>
      </c>
      <c r="D1640" s="116" t="s">
        <v>125</v>
      </c>
      <c r="E1640" s="116" t="s">
        <v>1876</v>
      </c>
      <c r="F1640" s="118">
        <v>1</v>
      </c>
      <c r="G1640" s="119">
        <v>69.900000000000006</v>
      </c>
      <c r="H1640" s="119">
        <f t="shared" si="23"/>
        <v>69.900000000000006</v>
      </c>
    </row>
    <row r="1641" spans="1:8">
      <c r="B1641" s="125" t="s">
        <v>1879</v>
      </c>
      <c r="C1641" s="117" t="s">
        <v>1880</v>
      </c>
      <c r="D1641" s="116" t="s">
        <v>125</v>
      </c>
      <c r="E1641" s="116" t="s">
        <v>840</v>
      </c>
      <c r="F1641" s="118">
        <v>1</v>
      </c>
      <c r="G1641" s="119">
        <v>8.7799999999999994</v>
      </c>
      <c r="H1641" s="119">
        <f t="shared" si="23"/>
        <v>8.7799999999999994</v>
      </c>
    </row>
    <row r="1642" spans="1:8">
      <c r="B1642" s="125" t="s">
        <v>1882</v>
      </c>
      <c r="C1642" s="117" t="s">
        <v>1881</v>
      </c>
      <c r="D1642" s="116" t="s">
        <v>125</v>
      </c>
      <c r="E1642" s="116" t="s">
        <v>840</v>
      </c>
      <c r="F1642" s="118">
        <v>1</v>
      </c>
      <c r="G1642" s="119">
        <v>1289.8900000000001</v>
      </c>
      <c r="H1642" s="119">
        <f t="shared" si="23"/>
        <v>1289.8900000000001</v>
      </c>
    </row>
    <row r="1643" spans="1:8" ht="25.5">
      <c r="B1643" s="125" t="s">
        <v>1883</v>
      </c>
      <c r="C1643" s="117" t="s">
        <v>1884</v>
      </c>
      <c r="D1643" s="116" t="s">
        <v>125</v>
      </c>
      <c r="E1643" s="116" t="s">
        <v>840</v>
      </c>
      <c r="F1643" s="118">
        <v>1</v>
      </c>
      <c r="G1643" s="119">
        <v>67.72</v>
      </c>
      <c r="H1643" s="119">
        <f t="shared" si="23"/>
        <v>67.72</v>
      </c>
    </row>
    <row r="1644" spans="1:8">
      <c r="B1644" s="103"/>
      <c r="C1644" s="103"/>
      <c r="D1644" s="103"/>
      <c r="E1644" s="103"/>
      <c r="F1644" s="408" t="s">
        <v>831</v>
      </c>
      <c r="G1644" s="408"/>
      <c r="H1644" s="120">
        <f>SUM(H1638:H1643)</f>
        <v>1535.5825000000002</v>
      </c>
    </row>
    <row r="1645" spans="1:8">
      <c r="B1645" s="407" t="s">
        <v>811</v>
      </c>
      <c r="C1645" s="407"/>
      <c r="D1645" s="102" t="s">
        <v>806</v>
      </c>
      <c r="E1645" s="102" t="s">
        <v>807</v>
      </c>
      <c r="F1645" s="102" t="s">
        <v>808</v>
      </c>
      <c r="G1645" s="102" t="s">
        <v>809</v>
      </c>
      <c r="H1645" s="102" t="s">
        <v>810</v>
      </c>
    </row>
    <row r="1646" spans="1:8">
      <c r="B1646" s="116">
        <v>88267</v>
      </c>
      <c r="C1646" s="117" t="s">
        <v>839</v>
      </c>
      <c r="D1646" s="116" t="s">
        <v>125</v>
      </c>
      <c r="E1646" s="116" t="s">
        <v>846</v>
      </c>
      <c r="F1646" s="118">
        <v>3</v>
      </c>
      <c r="G1646" s="119">
        <v>30.33</v>
      </c>
      <c r="H1646" s="119">
        <f>F1646*G1646</f>
        <v>90.99</v>
      </c>
    </row>
    <row r="1647" spans="1:8">
      <c r="B1647" s="116">
        <v>88316</v>
      </c>
      <c r="C1647" s="117" t="s">
        <v>853</v>
      </c>
      <c r="D1647" s="116" t="s">
        <v>125</v>
      </c>
      <c r="E1647" s="116" t="s">
        <v>846</v>
      </c>
      <c r="F1647" s="118">
        <v>3</v>
      </c>
      <c r="G1647" s="119">
        <v>23.4</v>
      </c>
      <c r="H1647" s="119">
        <f>F1647*G1647</f>
        <v>70.199999999999989</v>
      </c>
    </row>
    <row r="1648" spans="1:8">
      <c r="B1648" s="103"/>
      <c r="C1648" s="103"/>
      <c r="D1648" s="103"/>
      <c r="E1648" s="103"/>
      <c r="F1648" s="408" t="s">
        <v>837</v>
      </c>
      <c r="G1648" s="408"/>
      <c r="H1648" s="120">
        <f>H1646+H1647</f>
        <v>161.19</v>
      </c>
    </row>
    <row r="1649" spans="1:8">
      <c r="B1649" s="103"/>
      <c r="C1649" s="103"/>
      <c r="D1649" s="103"/>
      <c r="E1649" s="103"/>
      <c r="F1649" s="409" t="s">
        <v>585</v>
      </c>
      <c r="G1649" s="409"/>
      <c r="H1649" s="101">
        <f>H1648+H1644</f>
        <v>1696.7725000000003</v>
      </c>
    </row>
    <row r="1650" spans="1:8">
      <c r="B1650" s="103"/>
      <c r="C1650" s="103"/>
      <c r="D1650" s="103"/>
      <c r="E1650" s="103"/>
      <c r="F1650" s="418"/>
      <c r="G1650" s="418"/>
      <c r="H1650" s="418"/>
    </row>
    <row r="1651" spans="1:8">
      <c r="A1651" s="179" t="str">
        <f>ORÇAMENTO!A333</f>
        <v>4.1.7.1</v>
      </c>
      <c r="B1651" s="179" t="str">
        <f>ORÇAMENTO!B333</f>
        <v>CCU 130</v>
      </c>
      <c r="C1651" s="404" t="str">
        <f>ORÇAMENTO!C333</f>
        <v>FORNECIMENTO E INSTALAÇÃO DE: GUARDA-CORPO DE AÇO INOX DE 1,10M DE ALTURA, FORMADO POR MONTANTES TUBULARES DE 1.1/4" ESPAÇADOS DE 1,20M,  FIXADO COM CHUMBADOR MECÂNICO. TUBOS HORIZONTAIS DE 1" SUPERIOR E INFERIOR E TUBOS VERTICAIS DE 3/4" A CADA 0,11M PARA FECHAMENTO. INCLUSIVE CORRIMÃO DUPLO DE 1.1/2” EM AÇO INOX SENDO, BARRAS SUPERIORES COM ALTURA DE 0,92M E INFERIORES COM ALTURA DE 0,70M. REF. S12385/ORSE</v>
      </c>
      <c r="D1651" s="405"/>
      <c r="E1651" s="405"/>
      <c r="F1651" s="405"/>
      <c r="G1651" s="406"/>
      <c r="H1651" s="121" t="s">
        <v>180</v>
      </c>
    </row>
    <row r="1652" spans="1:8">
      <c r="B1652" s="407" t="s">
        <v>820</v>
      </c>
      <c r="C1652" s="407"/>
      <c r="D1652" s="102" t="s">
        <v>806</v>
      </c>
      <c r="E1652" s="102" t="s">
        <v>807</v>
      </c>
      <c r="F1652" s="102" t="s">
        <v>808</v>
      </c>
      <c r="G1652" s="102" t="s">
        <v>809</v>
      </c>
      <c r="H1652" s="102" t="s">
        <v>810</v>
      </c>
    </row>
    <row r="1653" spans="1:8" ht="25.5">
      <c r="B1653" s="116" t="s">
        <v>1708</v>
      </c>
      <c r="C1653" s="117" t="s">
        <v>1709</v>
      </c>
      <c r="D1653" s="116" t="s">
        <v>164</v>
      </c>
      <c r="E1653" s="116" t="s">
        <v>841</v>
      </c>
      <c r="F1653" s="118">
        <v>1</v>
      </c>
      <c r="G1653" s="119">
        <v>1233.9000000000001</v>
      </c>
      <c r="H1653" s="119">
        <f>F1653*G1653</f>
        <v>1233.9000000000001</v>
      </c>
    </row>
    <row r="1654" spans="1:8">
      <c r="B1654" s="103"/>
      <c r="C1654" s="103"/>
      <c r="D1654" s="103"/>
      <c r="E1654" s="103"/>
      <c r="F1654" s="408" t="s">
        <v>831</v>
      </c>
      <c r="G1654" s="408"/>
      <c r="H1654" s="120">
        <f>H1653</f>
        <v>1233.9000000000001</v>
      </c>
    </row>
    <row r="1655" spans="1:8">
      <c r="B1655" s="407" t="s">
        <v>811</v>
      </c>
      <c r="C1655" s="407"/>
      <c r="D1655" s="102" t="s">
        <v>806</v>
      </c>
      <c r="E1655" s="102" t="s">
        <v>807</v>
      </c>
      <c r="F1655" s="102" t="s">
        <v>808</v>
      </c>
      <c r="G1655" s="102" t="s">
        <v>809</v>
      </c>
      <c r="H1655" s="102" t="s">
        <v>810</v>
      </c>
    </row>
    <row r="1656" spans="1:8">
      <c r="B1656" s="116">
        <v>88309</v>
      </c>
      <c r="C1656" s="117" t="s">
        <v>874</v>
      </c>
      <c r="D1656" s="116" t="s">
        <v>125</v>
      </c>
      <c r="E1656" s="116" t="s">
        <v>846</v>
      </c>
      <c r="F1656" s="118">
        <v>1</v>
      </c>
      <c r="G1656" s="119">
        <v>31.1</v>
      </c>
      <c r="H1656" s="119">
        <f>F1656*G1656</f>
        <v>31.1</v>
      </c>
    </row>
    <row r="1657" spans="1:8">
      <c r="B1657" s="116">
        <v>88316</v>
      </c>
      <c r="C1657" s="117" t="s">
        <v>853</v>
      </c>
      <c r="D1657" s="116" t="s">
        <v>125</v>
      </c>
      <c r="E1657" s="116" t="s">
        <v>846</v>
      </c>
      <c r="F1657" s="118">
        <v>0.8</v>
      </c>
      <c r="G1657" s="119">
        <v>23.4</v>
      </c>
      <c r="H1657" s="119">
        <f>F1657*G1657</f>
        <v>18.72</v>
      </c>
    </row>
    <row r="1658" spans="1:8">
      <c r="B1658" s="103"/>
      <c r="C1658" s="103"/>
      <c r="D1658" s="103"/>
      <c r="E1658" s="103"/>
      <c r="F1658" s="408" t="s">
        <v>812</v>
      </c>
      <c r="G1658" s="408"/>
      <c r="H1658" s="120">
        <f>H1656+H1657</f>
        <v>49.82</v>
      </c>
    </row>
    <row r="1659" spans="1:8">
      <c r="B1659" s="407" t="s">
        <v>813</v>
      </c>
      <c r="C1659" s="407"/>
      <c r="D1659" s="102" t="s">
        <v>806</v>
      </c>
      <c r="E1659" s="102" t="s">
        <v>807</v>
      </c>
      <c r="F1659" s="102" t="s">
        <v>808</v>
      </c>
      <c r="G1659" s="102" t="s">
        <v>809</v>
      </c>
      <c r="H1659" s="102" t="s">
        <v>810</v>
      </c>
    </row>
    <row r="1660" spans="1:8" ht="25.5">
      <c r="B1660" s="181">
        <v>94963</v>
      </c>
      <c r="C1660" s="290" t="s">
        <v>3771</v>
      </c>
      <c r="D1660" s="181" t="s">
        <v>125</v>
      </c>
      <c r="E1660" s="116" t="s">
        <v>851</v>
      </c>
      <c r="F1660" s="118">
        <v>1.4999999999999999E-2</v>
      </c>
      <c r="G1660" s="119">
        <v>545.30999999999995</v>
      </c>
      <c r="H1660" s="119">
        <f>F1660*G1660</f>
        <v>8.1796499999999988</v>
      </c>
    </row>
    <row r="1661" spans="1:8">
      <c r="B1661" s="103"/>
      <c r="C1661" s="103"/>
      <c r="D1661" s="103"/>
      <c r="E1661" s="103"/>
      <c r="F1661" s="408" t="s">
        <v>814</v>
      </c>
      <c r="G1661" s="408"/>
      <c r="H1661" s="120">
        <f>H1660</f>
        <v>8.1796499999999988</v>
      </c>
    </row>
    <row r="1662" spans="1:8">
      <c r="B1662" s="103"/>
      <c r="C1662" s="103"/>
      <c r="D1662" s="103"/>
      <c r="E1662" s="103"/>
      <c r="F1662" s="409" t="s">
        <v>585</v>
      </c>
      <c r="G1662" s="409"/>
      <c r="H1662" s="101">
        <f>H1654+H1658+H1661</f>
        <v>1291.8996500000001</v>
      </c>
    </row>
    <row r="1663" spans="1:8">
      <c r="B1663" s="103"/>
      <c r="C1663" s="103"/>
      <c r="D1663" s="103"/>
      <c r="E1663" s="103"/>
      <c r="F1663" s="108"/>
      <c r="G1663" s="108"/>
      <c r="H1663" s="108"/>
    </row>
    <row r="1664" spans="1:8" ht="27" customHeight="1">
      <c r="A1664" s="179" t="str">
        <f>ORÇAMENTO!A338</f>
        <v>4.1.8.1</v>
      </c>
      <c r="B1664" s="179" t="str">
        <f>ORÇAMENTO!B338</f>
        <v>CCU 131</v>
      </c>
      <c r="C1664" s="404" t="str">
        <f>ORÇAMENTO!C338</f>
        <v>PLATAFORMA ELEVATÓRIA PARA PNE, CABINADA, MODELO UNILATERAL REF. S13303/ORSE</v>
      </c>
      <c r="D1664" s="405"/>
      <c r="E1664" s="405"/>
      <c r="F1664" s="405"/>
      <c r="G1664" s="406"/>
      <c r="H1664" s="121" t="s">
        <v>150</v>
      </c>
    </row>
    <row r="1665" spans="1:8">
      <c r="B1665" s="407" t="s">
        <v>813</v>
      </c>
      <c r="C1665" s="407"/>
      <c r="D1665" s="102" t="s">
        <v>806</v>
      </c>
      <c r="E1665" s="102" t="s">
        <v>807</v>
      </c>
      <c r="F1665" s="102" t="s">
        <v>808</v>
      </c>
      <c r="G1665" s="102" t="s">
        <v>809</v>
      </c>
      <c r="H1665" s="102" t="s">
        <v>810</v>
      </c>
    </row>
    <row r="1666" spans="1:8" ht="38.25">
      <c r="B1666" s="116" t="s">
        <v>1711</v>
      </c>
      <c r="C1666" s="117" t="s">
        <v>1712</v>
      </c>
      <c r="D1666" s="116" t="s">
        <v>164</v>
      </c>
      <c r="E1666" s="116" t="s">
        <v>1573</v>
      </c>
      <c r="F1666" s="118">
        <v>1</v>
      </c>
      <c r="G1666" s="119">
        <v>51997</v>
      </c>
      <c r="H1666" s="119">
        <f>F1666*G1666</f>
        <v>51997</v>
      </c>
    </row>
    <row r="1667" spans="1:8">
      <c r="B1667" s="103"/>
      <c r="C1667" s="103"/>
      <c r="D1667" s="103"/>
      <c r="E1667" s="103"/>
      <c r="F1667" s="408" t="s">
        <v>814</v>
      </c>
      <c r="G1667" s="408"/>
      <c r="H1667" s="120">
        <f>H1666</f>
        <v>51997</v>
      </c>
    </row>
    <row r="1668" spans="1:8">
      <c r="B1668" s="103"/>
      <c r="C1668" s="103"/>
      <c r="D1668" s="103"/>
      <c r="E1668" s="103"/>
      <c r="F1668" s="409" t="s">
        <v>585</v>
      </c>
      <c r="G1668" s="409"/>
      <c r="H1668" s="101">
        <f>H1667</f>
        <v>51997</v>
      </c>
    </row>
    <row r="1669" spans="1:8">
      <c r="B1669" s="103"/>
      <c r="C1669" s="103"/>
      <c r="D1669" s="103"/>
      <c r="E1669" s="103"/>
      <c r="F1669" s="108"/>
      <c r="G1669" s="108"/>
      <c r="H1669" s="108"/>
    </row>
    <row r="1670" spans="1:8" ht="27" customHeight="1">
      <c r="A1670" s="179" t="str">
        <f>ORÇAMENTO!A348</f>
        <v>4.2.1</v>
      </c>
      <c r="B1670" s="179" t="str">
        <f>ORÇAMENTO!B348</f>
        <v>CCU 133</v>
      </c>
      <c r="C1670" s="404" t="str">
        <f>ORÇAMENTO!C348</f>
        <v>SINALIZAÇÃO PARA DEFICIENTES/IDOSO - PLACA METÁLICA 50 X 70 CM - "ESTACIONAMENTO RESERVADO" REF. S07319/ORSE</v>
      </c>
      <c r="D1670" s="405"/>
      <c r="E1670" s="405"/>
      <c r="F1670" s="405"/>
      <c r="G1670" s="406"/>
      <c r="H1670" s="121" t="s">
        <v>150</v>
      </c>
    </row>
    <row r="1671" spans="1:8">
      <c r="B1671" s="407" t="s">
        <v>820</v>
      </c>
      <c r="C1671" s="407"/>
      <c r="D1671" s="102" t="s">
        <v>806</v>
      </c>
      <c r="E1671" s="102" t="s">
        <v>807</v>
      </c>
      <c r="F1671" s="102" t="s">
        <v>808</v>
      </c>
      <c r="G1671" s="102" t="s">
        <v>809</v>
      </c>
      <c r="H1671" s="102" t="s">
        <v>810</v>
      </c>
    </row>
    <row r="1672" spans="1:8">
      <c r="B1672" s="190" t="s">
        <v>3755</v>
      </c>
      <c r="C1672" s="290" t="s">
        <v>3756</v>
      </c>
      <c r="D1672" s="181" t="s">
        <v>125</v>
      </c>
      <c r="E1672" s="181" t="s">
        <v>851</v>
      </c>
      <c r="F1672" s="193">
        <v>7.1999999999999998E-3</v>
      </c>
      <c r="G1672" s="194">
        <v>1710.35</v>
      </c>
      <c r="H1672" s="194">
        <f>F1672*G1672</f>
        <v>12.314519999999998</v>
      </c>
    </row>
    <row r="1673" spans="1:8">
      <c r="B1673" s="116" t="s">
        <v>920</v>
      </c>
      <c r="C1673" s="117" t="s">
        <v>921</v>
      </c>
      <c r="D1673" s="116" t="s">
        <v>164</v>
      </c>
      <c r="E1673" s="116" t="s">
        <v>840</v>
      </c>
      <c r="F1673" s="118">
        <v>1</v>
      </c>
      <c r="G1673" s="119">
        <v>302.32</v>
      </c>
      <c r="H1673" s="119">
        <f>F1673*G1673</f>
        <v>302.32</v>
      </c>
    </row>
    <row r="1674" spans="1:8">
      <c r="B1674" s="103"/>
      <c r="C1674" s="103"/>
      <c r="D1674" s="103"/>
      <c r="E1674" s="103"/>
      <c r="F1674" s="408" t="s">
        <v>831</v>
      </c>
      <c r="G1674" s="408"/>
      <c r="H1674" s="120">
        <f>H1672+H1673</f>
        <v>314.63452000000001</v>
      </c>
    </row>
    <row r="1675" spans="1:8">
      <c r="B1675" s="407" t="s">
        <v>811</v>
      </c>
      <c r="C1675" s="407"/>
      <c r="D1675" s="102" t="s">
        <v>806</v>
      </c>
      <c r="E1675" s="102" t="s">
        <v>807</v>
      </c>
      <c r="F1675" s="102" t="s">
        <v>808</v>
      </c>
      <c r="G1675" s="102" t="s">
        <v>809</v>
      </c>
      <c r="H1675" s="102" t="s">
        <v>810</v>
      </c>
    </row>
    <row r="1676" spans="1:8">
      <c r="B1676" s="116">
        <v>88309</v>
      </c>
      <c r="C1676" s="117" t="s">
        <v>874</v>
      </c>
      <c r="D1676" s="116" t="s">
        <v>125</v>
      </c>
      <c r="E1676" s="116" t="s">
        <v>846</v>
      </c>
      <c r="F1676" s="118">
        <v>0.5</v>
      </c>
      <c r="G1676" s="119">
        <v>31.1</v>
      </c>
      <c r="H1676" s="119">
        <f>F1676*G1676</f>
        <v>15.55</v>
      </c>
    </row>
    <row r="1677" spans="1:8">
      <c r="B1677" s="116">
        <v>88316</v>
      </c>
      <c r="C1677" s="117" t="s">
        <v>853</v>
      </c>
      <c r="D1677" s="116" t="s">
        <v>125</v>
      </c>
      <c r="E1677" s="116" t="s">
        <v>846</v>
      </c>
      <c r="F1677" s="118">
        <v>0.2</v>
      </c>
      <c r="G1677" s="119">
        <v>23.4</v>
      </c>
      <c r="H1677" s="119">
        <f>F1677*G1677</f>
        <v>4.68</v>
      </c>
    </row>
    <row r="1678" spans="1:8">
      <c r="B1678" s="103"/>
      <c r="C1678" s="103"/>
      <c r="D1678" s="103"/>
      <c r="E1678" s="103"/>
      <c r="F1678" s="408" t="s">
        <v>812</v>
      </c>
      <c r="G1678" s="408"/>
      <c r="H1678" s="120">
        <f>H1676+H1677</f>
        <v>20.23</v>
      </c>
    </row>
    <row r="1679" spans="1:8">
      <c r="B1679" s="407" t="s">
        <v>813</v>
      </c>
      <c r="C1679" s="407"/>
      <c r="D1679" s="102" t="s">
        <v>806</v>
      </c>
      <c r="E1679" s="102" t="s">
        <v>807</v>
      </c>
      <c r="F1679" s="102" t="s">
        <v>808</v>
      </c>
      <c r="G1679" s="102" t="s">
        <v>809</v>
      </c>
      <c r="H1679" s="102" t="s">
        <v>810</v>
      </c>
    </row>
    <row r="1680" spans="1:8" ht="25.5">
      <c r="B1680" s="181">
        <v>94963</v>
      </c>
      <c r="C1680" s="290" t="s">
        <v>3771</v>
      </c>
      <c r="D1680" s="181" t="s">
        <v>125</v>
      </c>
      <c r="E1680" s="181" t="s">
        <v>851</v>
      </c>
      <c r="F1680" s="193">
        <v>7.0000000000000001E-3</v>
      </c>
      <c r="G1680" s="194">
        <v>545.30999999999995</v>
      </c>
      <c r="H1680" s="194">
        <f>F1680*G1680</f>
        <v>3.8171699999999995</v>
      </c>
    </row>
    <row r="1681" spans="1:8">
      <c r="B1681" s="103"/>
      <c r="C1681" s="103"/>
      <c r="D1681" s="103"/>
      <c r="E1681" s="103"/>
      <c r="F1681" s="423" t="s">
        <v>814</v>
      </c>
      <c r="G1681" s="423"/>
      <c r="H1681" s="148">
        <f>H1680</f>
        <v>3.8171699999999995</v>
      </c>
    </row>
    <row r="1682" spans="1:8">
      <c r="B1682" s="103"/>
      <c r="C1682" s="103"/>
      <c r="D1682" s="103"/>
      <c r="E1682" s="103"/>
      <c r="F1682" s="421" t="s">
        <v>585</v>
      </c>
      <c r="G1682" s="421"/>
      <c r="H1682" s="147">
        <f>H1674+H1678+H1681</f>
        <v>338.68169</v>
      </c>
    </row>
    <row r="1683" spans="1:8">
      <c r="B1683" s="103"/>
      <c r="C1683" s="103"/>
      <c r="D1683" s="103"/>
      <c r="E1683" s="103"/>
      <c r="F1683" s="109"/>
      <c r="G1683" s="109"/>
      <c r="H1683" s="145"/>
    </row>
    <row r="1684" spans="1:8" ht="27" customHeight="1">
      <c r="A1684" s="179" t="str">
        <f>ORÇAMENTO!A349</f>
        <v>4.2.2</v>
      </c>
      <c r="B1684" s="179" t="str">
        <f>ORÇAMENTO!B349</f>
        <v>CCU 134</v>
      </c>
      <c r="C1684" s="404" t="str">
        <f>ORÇAMENTO!C349</f>
        <v>SINALIZAÇÃO - PLACA EM BRAILLE E AMBIENTES - EM PVC, DIM: 23 X 15 CM REF. S07320/ORSE</v>
      </c>
      <c r="D1684" s="405"/>
      <c r="E1684" s="405"/>
      <c r="F1684" s="405"/>
      <c r="G1684" s="406"/>
      <c r="H1684" s="121" t="s">
        <v>150</v>
      </c>
    </row>
    <row r="1685" spans="1:8">
      <c r="B1685" s="407" t="s">
        <v>820</v>
      </c>
      <c r="C1685" s="407"/>
      <c r="D1685" s="102" t="s">
        <v>806</v>
      </c>
      <c r="E1685" s="102" t="s">
        <v>807</v>
      </c>
      <c r="F1685" s="102" t="s">
        <v>808</v>
      </c>
      <c r="G1685" s="102" t="s">
        <v>809</v>
      </c>
      <c r="H1685" s="102" t="s">
        <v>810</v>
      </c>
    </row>
    <row r="1686" spans="1:8">
      <c r="B1686" s="116" t="s">
        <v>1981</v>
      </c>
      <c r="C1686" s="117" t="s">
        <v>1980</v>
      </c>
      <c r="D1686" s="116" t="s">
        <v>164</v>
      </c>
      <c r="E1686" s="116" t="s">
        <v>1563</v>
      </c>
      <c r="F1686" s="118">
        <v>1</v>
      </c>
      <c r="G1686" s="119">
        <v>131.91</v>
      </c>
      <c r="H1686" s="119">
        <f>F1686*G1686</f>
        <v>131.91</v>
      </c>
    </row>
    <row r="1687" spans="1:8">
      <c r="B1687" s="103"/>
      <c r="C1687" s="103"/>
      <c r="D1687" s="103"/>
      <c r="E1687" s="103"/>
      <c r="F1687" s="408" t="s">
        <v>831</v>
      </c>
      <c r="G1687" s="408"/>
      <c r="H1687" s="120">
        <f>H1686</f>
        <v>131.91</v>
      </c>
    </row>
    <row r="1688" spans="1:8">
      <c r="B1688" s="407" t="s">
        <v>811</v>
      </c>
      <c r="C1688" s="407"/>
      <c r="D1688" s="102" t="s">
        <v>806</v>
      </c>
      <c r="E1688" s="102" t="s">
        <v>807</v>
      </c>
      <c r="F1688" s="102" t="s">
        <v>808</v>
      </c>
      <c r="G1688" s="102" t="s">
        <v>809</v>
      </c>
      <c r="H1688" s="102" t="s">
        <v>810</v>
      </c>
    </row>
    <row r="1689" spans="1:8">
      <c r="B1689" s="116">
        <v>88309</v>
      </c>
      <c r="C1689" s="117" t="s">
        <v>874</v>
      </c>
      <c r="D1689" s="116" t="s">
        <v>125</v>
      </c>
      <c r="E1689" s="116" t="s">
        <v>846</v>
      </c>
      <c r="F1689" s="118">
        <v>0.2</v>
      </c>
      <c r="G1689" s="119">
        <v>31.1</v>
      </c>
      <c r="H1689" s="119">
        <f>F1689*G1689</f>
        <v>6.2200000000000006</v>
      </c>
    </row>
    <row r="1690" spans="1:8">
      <c r="B1690" s="103"/>
      <c r="C1690" s="103"/>
      <c r="D1690" s="103"/>
      <c r="E1690" s="103"/>
      <c r="F1690" s="408" t="s">
        <v>812</v>
      </c>
      <c r="G1690" s="408"/>
      <c r="H1690" s="120">
        <f>H1689</f>
        <v>6.2200000000000006</v>
      </c>
    </row>
    <row r="1691" spans="1:8">
      <c r="B1691" s="103"/>
      <c r="C1691" s="103"/>
      <c r="D1691" s="103"/>
      <c r="E1691" s="103"/>
      <c r="F1691" s="421" t="s">
        <v>585</v>
      </c>
      <c r="G1691" s="421"/>
      <c r="H1691" s="147">
        <f>H1690+H1687</f>
        <v>138.13</v>
      </c>
    </row>
    <row r="1692" spans="1:8">
      <c r="B1692" s="103"/>
      <c r="C1692" s="103"/>
      <c r="D1692" s="103"/>
      <c r="E1692" s="103"/>
      <c r="F1692" s="109"/>
      <c r="G1692" s="109"/>
      <c r="H1692" s="145"/>
    </row>
    <row r="1693" spans="1:8" ht="27" customHeight="1">
      <c r="A1693" s="179" t="str">
        <f>ORÇAMENTO!A352</f>
        <v>4.2.5</v>
      </c>
      <c r="B1693" s="179" t="str">
        <f>ORÇAMENTO!B352</f>
        <v>CCU 135</v>
      </c>
      <c r="C1693" s="404" t="str">
        <f>ORÇAMENTO!C352</f>
        <v>FITA AUTO ADESIVA FOTOLUMINESCENTE L=5,0CM OU SIMILAR REF. S11622/ORSE</v>
      </c>
      <c r="D1693" s="405"/>
      <c r="E1693" s="405"/>
      <c r="F1693" s="405"/>
      <c r="G1693" s="406"/>
      <c r="H1693" s="121" t="s">
        <v>180</v>
      </c>
    </row>
    <row r="1694" spans="1:8">
      <c r="B1694" s="432" t="s">
        <v>820</v>
      </c>
      <c r="C1694" s="432"/>
      <c r="D1694" s="152" t="s">
        <v>806</v>
      </c>
      <c r="E1694" s="152" t="s">
        <v>807</v>
      </c>
      <c r="F1694" s="152" t="s">
        <v>808</v>
      </c>
      <c r="G1694" s="152" t="s">
        <v>809</v>
      </c>
      <c r="H1694" s="152" t="s">
        <v>810</v>
      </c>
    </row>
    <row r="1695" spans="1:8">
      <c r="B1695" s="116" t="s">
        <v>1768</v>
      </c>
      <c r="C1695" s="117" t="s">
        <v>1769</v>
      </c>
      <c r="D1695" s="116" t="s">
        <v>164</v>
      </c>
      <c r="E1695" s="116" t="s">
        <v>841</v>
      </c>
      <c r="F1695" s="118">
        <v>1</v>
      </c>
      <c r="G1695" s="119">
        <v>44.2</v>
      </c>
      <c r="H1695" s="119">
        <f>F1695*G1695</f>
        <v>44.2</v>
      </c>
    </row>
    <row r="1696" spans="1:8">
      <c r="B1696" s="103"/>
      <c r="C1696" s="103"/>
      <c r="D1696" s="103"/>
      <c r="E1696" s="103"/>
      <c r="F1696" s="408" t="s">
        <v>831</v>
      </c>
      <c r="G1696" s="408"/>
      <c r="H1696" s="120">
        <f>H1695</f>
        <v>44.2</v>
      </c>
    </row>
    <row r="1697" spans="1:8">
      <c r="B1697" s="407" t="s">
        <v>811</v>
      </c>
      <c r="C1697" s="407"/>
      <c r="D1697" s="102" t="s">
        <v>806</v>
      </c>
      <c r="E1697" s="102" t="s">
        <v>807</v>
      </c>
      <c r="F1697" s="102" t="s">
        <v>808</v>
      </c>
      <c r="G1697" s="102" t="s">
        <v>809</v>
      </c>
      <c r="H1697" s="102" t="s">
        <v>810</v>
      </c>
    </row>
    <row r="1698" spans="1:8">
      <c r="B1698" s="116">
        <v>88316</v>
      </c>
      <c r="C1698" s="117" t="s">
        <v>853</v>
      </c>
      <c r="D1698" s="116" t="s">
        <v>125</v>
      </c>
      <c r="E1698" s="116" t="s">
        <v>127</v>
      </c>
      <c r="F1698" s="118">
        <v>0.08</v>
      </c>
      <c r="G1698" s="119">
        <v>23.4</v>
      </c>
      <c r="H1698" s="119">
        <f>F1698*G1698</f>
        <v>1.8719999999999999</v>
      </c>
    </row>
    <row r="1699" spans="1:8">
      <c r="B1699" s="103"/>
      <c r="C1699" s="103"/>
      <c r="D1699" s="103"/>
      <c r="E1699" s="103"/>
      <c r="F1699" s="408" t="s">
        <v>812</v>
      </c>
      <c r="G1699" s="408"/>
      <c r="H1699" s="120">
        <f>H1698</f>
        <v>1.8719999999999999</v>
      </c>
    </row>
    <row r="1700" spans="1:8">
      <c r="B1700" s="103"/>
      <c r="C1700" s="103"/>
      <c r="D1700" s="103"/>
      <c r="E1700" s="103"/>
      <c r="F1700" s="409" t="s">
        <v>585</v>
      </c>
      <c r="G1700" s="409"/>
      <c r="H1700" s="101">
        <f>H1696+H1699</f>
        <v>46.072000000000003</v>
      </c>
    </row>
    <row r="1702" spans="1:8" ht="27" customHeight="1">
      <c r="A1702" s="179" t="str">
        <f>ORÇAMENTO!A353</f>
        <v>4.2.6</v>
      </c>
      <c r="B1702" s="179" t="str">
        <f>ORÇAMENTO!B353</f>
        <v>CCU 136</v>
      </c>
      <c r="C1702" s="404" t="str">
        <f>ORÇAMENTO!C353</f>
        <v>FORNECIMENTO E INSTALAÇÃODE DE TAPETE EM PVC, DEMARCAÇÃO PARA ÁREA RESERVADA A CADEIRANTE REF. I13028/ORSE</v>
      </c>
      <c r="D1702" s="405"/>
      <c r="E1702" s="405"/>
      <c r="F1702" s="405"/>
      <c r="G1702" s="406"/>
      <c r="H1702" s="121" t="s">
        <v>145</v>
      </c>
    </row>
    <row r="1703" spans="1:8">
      <c r="F1703" s="409" t="s">
        <v>585</v>
      </c>
      <c r="G1703" s="409"/>
      <c r="H1703" s="101">
        <v>126.88</v>
      </c>
    </row>
    <row r="1705" spans="1:8" ht="27" customHeight="1">
      <c r="A1705" s="179" t="str">
        <f>ORÇAMENTO!A354</f>
        <v>4.2.7</v>
      </c>
      <c r="B1705" s="179" t="str">
        <f>ORÇAMENTO!B354</f>
        <v>CCU 137</v>
      </c>
      <c r="C1705" s="404" t="str">
        <f>ORÇAMENTO!C354</f>
        <v>MAPA TÁTIL EM ACRÍLICO MEDINDO 70 X 50CM, COM SUPORTE EM CHAPA GALVANIZADA REVESTIDA COM ALUCOBOND H=1,00M REF.S09691/ORSE</v>
      </c>
      <c r="D1705" s="405"/>
      <c r="E1705" s="405"/>
      <c r="F1705" s="405"/>
      <c r="G1705" s="406"/>
      <c r="H1705" s="121" t="s">
        <v>150</v>
      </c>
    </row>
    <row r="1706" spans="1:8">
      <c r="B1706" s="407" t="s">
        <v>820</v>
      </c>
      <c r="C1706" s="407"/>
      <c r="D1706" s="102" t="s">
        <v>806</v>
      </c>
      <c r="E1706" s="102" t="s">
        <v>807</v>
      </c>
      <c r="F1706" s="102" t="s">
        <v>808</v>
      </c>
      <c r="G1706" s="102" t="s">
        <v>809</v>
      </c>
      <c r="H1706" s="102" t="s">
        <v>810</v>
      </c>
    </row>
    <row r="1707" spans="1:8">
      <c r="B1707" s="116" t="s">
        <v>1771</v>
      </c>
      <c r="C1707" s="117" t="s">
        <v>1770</v>
      </c>
      <c r="D1707" s="116" t="s">
        <v>164</v>
      </c>
      <c r="E1707" s="116" t="s">
        <v>1563</v>
      </c>
      <c r="F1707" s="118">
        <v>1</v>
      </c>
      <c r="G1707" s="119">
        <v>1718.31</v>
      </c>
      <c r="H1707" s="119">
        <f>F1707*G1707</f>
        <v>1718.31</v>
      </c>
    </row>
    <row r="1708" spans="1:8">
      <c r="B1708" s="116" t="s">
        <v>1773</v>
      </c>
      <c r="C1708" s="117" t="s">
        <v>1772</v>
      </c>
      <c r="D1708" s="116" t="s">
        <v>164</v>
      </c>
      <c r="E1708" s="116" t="s">
        <v>1563</v>
      </c>
      <c r="F1708" s="118">
        <v>1</v>
      </c>
      <c r="G1708" s="119">
        <v>4444.01</v>
      </c>
      <c r="H1708" s="119">
        <f>F1708*G1708</f>
        <v>4444.01</v>
      </c>
    </row>
    <row r="1709" spans="1:8">
      <c r="B1709" s="103"/>
      <c r="C1709" s="103"/>
      <c r="D1709" s="103"/>
      <c r="E1709" s="103"/>
      <c r="F1709" s="408" t="s">
        <v>831</v>
      </c>
      <c r="G1709" s="408"/>
      <c r="H1709" s="120">
        <f>H1707+H1708</f>
        <v>6162.32</v>
      </c>
    </row>
    <row r="1710" spans="1:8">
      <c r="F1710" s="409" t="s">
        <v>585</v>
      </c>
      <c r="G1710" s="409"/>
      <c r="H1710" s="101">
        <f>H1709</f>
        <v>6162.32</v>
      </c>
    </row>
    <row r="1712" spans="1:8" ht="27" customHeight="1">
      <c r="A1712" s="179" t="str">
        <f>ORÇAMENTO!A355</f>
        <v>4.2.8</v>
      </c>
      <c r="B1712" s="179" t="str">
        <f>ORÇAMENTO!B355</f>
        <v>CCU 138</v>
      </c>
      <c r="C1712" s="404" t="str">
        <f>ORÇAMENTO!C355</f>
        <v>ADESIVO PARA MESA, COM SINALIZAÇÃO PARA DEFICIENTES REF. S10719/ORSE</v>
      </c>
      <c r="D1712" s="405"/>
      <c r="E1712" s="405"/>
      <c r="F1712" s="405"/>
      <c r="G1712" s="406"/>
      <c r="H1712" s="121" t="s">
        <v>150</v>
      </c>
    </row>
    <row r="1713" spans="1:8">
      <c r="B1713" s="407" t="s">
        <v>820</v>
      </c>
      <c r="C1713" s="407"/>
      <c r="D1713" s="102" t="s">
        <v>806</v>
      </c>
      <c r="E1713" s="102" t="s">
        <v>807</v>
      </c>
      <c r="F1713" s="102" t="s">
        <v>808</v>
      </c>
      <c r="G1713" s="102" t="s">
        <v>809</v>
      </c>
      <c r="H1713" s="102" t="s">
        <v>810</v>
      </c>
    </row>
    <row r="1714" spans="1:8">
      <c r="B1714" s="116" t="s">
        <v>1774</v>
      </c>
      <c r="C1714" s="117" t="s">
        <v>1775</v>
      </c>
      <c r="D1714" s="116" t="s">
        <v>164</v>
      </c>
      <c r="E1714" s="116" t="s">
        <v>1563</v>
      </c>
      <c r="F1714" s="118">
        <v>1</v>
      </c>
      <c r="G1714" s="119">
        <v>52.38</v>
      </c>
      <c r="H1714" s="119">
        <f>F1714*G1714</f>
        <v>52.38</v>
      </c>
    </row>
    <row r="1715" spans="1:8">
      <c r="F1715" s="423" t="s">
        <v>831</v>
      </c>
      <c r="G1715" s="423"/>
      <c r="H1715" s="148">
        <f>H1714</f>
        <v>52.38</v>
      </c>
    </row>
    <row r="1716" spans="1:8">
      <c r="F1716" s="421" t="s">
        <v>585</v>
      </c>
      <c r="G1716" s="421"/>
      <c r="H1716" s="147">
        <f>H1715</f>
        <v>52.38</v>
      </c>
    </row>
    <row r="1717" spans="1:8">
      <c r="B1717" s="103"/>
      <c r="C1717" s="103"/>
      <c r="D1717" s="103"/>
      <c r="E1717" s="103"/>
      <c r="F1717" s="109"/>
      <c r="G1717" s="109"/>
      <c r="H1717" s="145"/>
    </row>
    <row r="1718" spans="1:8" ht="27" customHeight="1">
      <c r="A1718" s="179" t="str">
        <f>ORÇAMENTO!A365</f>
        <v>4.3.5</v>
      </c>
      <c r="B1718" s="179" t="str">
        <f>ORÇAMENTO!B365</f>
        <v>CCU 139</v>
      </c>
      <c r="C1718" s="404" t="str">
        <f>ORÇAMENTO!C365</f>
        <v>BANCO DE CONCRETO PRE-MOLDADO COM PINTURA VERNIZ REF. S03224/ORSE</v>
      </c>
      <c r="D1718" s="405"/>
      <c r="E1718" s="405"/>
      <c r="F1718" s="405"/>
      <c r="G1718" s="406"/>
      <c r="H1718" s="121" t="s">
        <v>150</v>
      </c>
    </row>
    <row r="1719" spans="1:8">
      <c r="B1719" s="407" t="s">
        <v>820</v>
      </c>
      <c r="C1719" s="407"/>
      <c r="D1719" s="102" t="s">
        <v>806</v>
      </c>
      <c r="E1719" s="102" t="s">
        <v>807</v>
      </c>
      <c r="F1719" s="102" t="s">
        <v>808</v>
      </c>
      <c r="G1719" s="102" t="s">
        <v>809</v>
      </c>
      <c r="H1719" s="102" t="s">
        <v>810</v>
      </c>
    </row>
    <row r="1720" spans="1:8" ht="25.5">
      <c r="B1720" s="190" t="s">
        <v>3772</v>
      </c>
      <c r="C1720" s="290" t="s">
        <v>3773</v>
      </c>
      <c r="D1720" s="181" t="s">
        <v>125</v>
      </c>
      <c r="E1720" s="181" t="s">
        <v>1563</v>
      </c>
      <c r="F1720" s="193">
        <v>4</v>
      </c>
      <c r="G1720" s="194">
        <v>32.159999999999997</v>
      </c>
      <c r="H1720" s="194">
        <f>F1720*G1720</f>
        <v>128.63999999999999</v>
      </c>
    </row>
    <row r="1721" spans="1:8">
      <c r="B1721" s="103"/>
      <c r="C1721" s="103"/>
      <c r="D1721" s="103"/>
      <c r="E1721" s="103"/>
      <c r="F1721" s="408" t="s">
        <v>831</v>
      </c>
      <c r="G1721" s="408"/>
      <c r="H1721" s="120">
        <f>H1720</f>
        <v>128.63999999999999</v>
      </c>
    </row>
    <row r="1722" spans="1:8">
      <c r="B1722" s="407" t="s">
        <v>1205</v>
      </c>
      <c r="C1722" s="407"/>
      <c r="D1722" s="102" t="s">
        <v>806</v>
      </c>
      <c r="E1722" s="102" t="s">
        <v>807</v>
      </c>
      <c r="F1722" s="102" t="s">
        <v>808</v>
      </c>
      <c r="G1722" s="102" t="s">
        <v>809</v>
      </c>
      <c r="H1722" s="102" t="s">
        <v>810</v>
      </c>
    </row>
    <row r="1723" spans="1:8" ht="25.5">
      <c r="B1723" s="181">
        <v>92921</v>
      </c>
      <c r="C1723" s="290" t="s">
        <v>3774</v>
      </c>
      <c r="D1723" s="181" t="s">
        <v>125</v>
      </c>
      <c r="E1723" s="181" t="s">
        <v>217</v>
      </c>
      <c r="F1723" s="193">
        <v>15.2</v>
      </c>
      <c r="G1723" s="194">
        <v>10.44</v>
      </c>
      <c r="H1723" s="194">
        <f>F1723*G1723</f>
        <v>158.68799999999999</v>
      </c>
    </row>
    <row r="1724" spans="1:8">
      <c r="B1724" s="116" t="s">
        <v>3851</v>
      </c>
      <c r="C1724" s="290" t="s">
        <v>3852</v>
      </c>
      <c r="D1724" s="181" t="s">
        <v>164</v>
      </c>
      <c r="E1724" s="181" t="s">
        <v>174</v>
      </c>
      <c r="F1724" s="193">
        <v>0.19</v>
      </c>
      <c r="G1724" s="194">
        <v>545.22</v>
      </c>
      <c r="H1724" s="194">
        <f>F1724*G1724</f>
        <v>103.59180000000001</v>
      </c>
    </row>
    <row r="1725" spans="1:8">
      <c r="B1725" s="181">
        <v>93358</v>
      </c>
      <c r="C1725" s="290" t="s">
        <v>506</v>
      </c>
      <c r="D1725" s="181" t="s">
        <v>125</v>
      </c>
      <c r="E1725" s="181" t="s">
        <v>174</v>
      </c>
      <c r="F1725" s="193">
        <v>0.02</v>
      </c>
      <c r="G1725" s="194">
        <v>92.57</v>
      </c>
      <c r="H1725" s="194">
        <f>F1725*G1725</f>
        <v>1.8513999999999999</v>
      </c>
    </row>
    <row r="1726" spans="1:8" ht="25.5">
      <c r="B1726" s="181">
        <v>96542</v>
      </c>
      <c r="C1726" s="290" t="s">
        <v>246</v>
      </c>
      <c r="D1726" s="181" t="s">
        <v>125</v>
      </c>
      <c r="E1726" s="181" t="s">
        <v>145</v>
      </c>
      <c r="F1726" s="193">
        <v>1.9</v>
      </c>
      <c r="G1726" s="194">
        <v>95.52</v>
      </c>
      <c r="H1726" s="194">
        <f>F1726*G1726</f>
        <v>181.48799999999997</v>
      </c>
    </row>
    <row r="1727" spans="1:8">
      <c r="B1727" s="181">
        <v>88485</v>
      </c>
      <c r="C1727" s="290" t="s">
        <v>364</v>
      </c>
      <c r="D1727" s="181" t="s">
        <v>125</v>
      </c>
      <c r="E1727" s="181" t="s">
        <v>145</v>
      </c>
      <c r="F1727" s="193">
        <v>1.63</v>
      </c>
      <c r="G1727" s="194">
        <v>4.55</v>
      </c>
      <c r="H1727" s="194">
        <f>F1727*G1727</f>
        <v>7.4164999999999992</v>
      </c>
    </row>
    <row r="1728" spans="1:8" ht="25.5">
      <c r="B1728" s="181">
        <v>96131</v>
      </c>
      <c r="C1728" s="290" t="s">
        <v>3549</v>
      </c>
      <c r="D1728" s="181" t="s">
        <v>125</v>
      </c>
      <c r="E1728" s="181" t="s">
        <v>145</v>
      </c>
      <c r="F1728" s="193">
        <v>3.26</v>
      </c>
      <c r="G1728" s="194">
        <v>30.9</v>
      </c>
      <c r="H1728" s="194">
        <f t="shared" ref="H1728:H1729" si="24">F1728*G1728</f>
        <v>100.73399999999999</v>
      </c>
    </row>
    <row r="1729" spans="1:8">
      <c r="B1729" s="181">
        <v>88489</v>
      </c>
      <c r="C1729" s="290" t="s">
        <v>365</v>
      </c>
      <c r="D1729" s="181" t="s">
        <v>125</v>
      </c>
      <c r="E1729" s="181" t="s">
        <v>145</v>
      </c>
      <c r="F1729" s="193">
        <v>3.26</v>
      </c>
      <c r="G1729" s="194">
        <v>13.94</v>
      </c>
      <c r="H1729" s="194">
        <f t="shared" si="24"/>
        <v>45.444399999999995</v>
      </c>
    </row>
    <row r="1730" spans="1:8">
      <c r="B1730" s="103"/>
      <c r="C1730" s="103"/>
      <c r="D1730" s="103"/>
      <c r="E1730" s="103"/>
      <c r="F1730" s="408" t="s">
        <v>814</v>
      </c>
      <c r="G1730" s="408"/>
      <c r="H1730" s="120">
        <f>SUM(H1723:H1729)</f>
        <v>599.21409999999992</v>
      </c>
    </row>
    <row r="1731" spans="1:8">
      <c r="B1731" s="103"/>
      <c r="C1731" s="103"/>
      <c r="D1731" s="103"/>
      <c r="E1731" s="103"/>
      <c r="F1731" s="409" t="s">
        <v>585</v>
      </c>
      <c r="G1731" s="409"/>
      <c r="H1731" s="101">
        <f>H1730+H1721</f>
        <v>727.8540999999999</v>
      </c>
    </row>
    <row r="1732" spans="1:8">
      <c r="B1732" s="103"/>
      <c r="C1732" s="103"/>
      <c r="D1732" s="103"/>
      <c r="E1732" s="103"/>
      <c r="F1732" s="109"/>
      <c r="G1732" s="109"/>
      <c r="H1732" s="145"/>
    </row>
    <row r="1733" spans="1:8" ht="27" customHeight="1">
      <c r="A1733" s="179" t="str">
        <f>ORÇAMENTO!A373</f>
        <v>4.3.13</v>
      </c>
      <c r="B1733" s="179" t="str">
        <f>ORÇAMENTO!B373</f>
        <v>CCU 140</v>
      </c>
      <c r="C1733" s="404" t="str">
        <f>ORÇAMENTO!C373</f>
        <v>PEDRA ORNAMENTAL TAMANHO MEDIO (SEIXO ROLADO BRANCO), 1 A 1,50 TON, PARA PAISAGISMO (INCLUSO TRANSPORTE) REF. I10306/ORSE</v>
      </c>
      <c r="D1733" s="405"/>
      <c r="E1733" s="405"/>
      <c r="F1733" s="405"/>
      <c r="G1733" s="406"/>
      <c r="H1733" s="121" t="s">
        <v>150</v>
      </c>
    </row>
    <row r="1734" spans="1:8">
      <c r="F1734" s="409" t="s">
        <v>585</v>
      </c>
      <c r="G1734" s="409"/>
      <c r="H1734" s="101">
        <v>654.73</v>
      </c>
    </row>
    <row r="1736" spans="1:8" ht="27" customHeight="1">
      <c r="A1736" s="179" t="str">
        <f>ORÇAMENTO!A374</f>
        <v>4.3.14</v>
      </c>
      <c r="B1736" s="179" t="str">
        <f>ORÇAMENTO!B374</f>
        <v>CCU 141</v>
      </c>
      <c r="C1736" s="404" t="str">
        <f>ORÇAMENTO!C374</f>
        <v>LIMITADOR DE GRAMA COM BORDA FINA, L=12,5CM REF. S07657/ORSE</v>
      </c>
      <c r="D1736" s="405"/>
      <c r="E1736" s="405"/>
      <c r="F1736" s="405"/>
      <c r="G1736" s="406"/>
      <c r="H1736" s="121" t="s">
        <v>180</v>
      </c>
    </row>
    <row r="1737" spans="1:8">
      <c r="B1737" s="407" t="s">
        <v>820</v>
      </c>
      <c r="C1737" s="407"/>
      <c r="D1737" s="102" t="s">
        <v>806</v>
      </c>
      <c r="E1737" s="102" t="s">
        <v>807</v>
      </c>
      <c r="F1737" s="102" t="s">
        <v>808</v>
      </c>
      <c r="G1737" s="102" t="s">
        <v>809</v>
      </c>
      <c r="H1737" s="102" t="s">
        <v>810</v>
      </c>
    </row>
    <row r="1738" spans="1:8">
      <c r="B1738" s="116" t="s">
        <v>1952</v>
      </c>
      <c r="C1738" s="117" t="s">
        <v>1951</v>
      </c>
      <c r="D1738" s="116" t="s">
        <v>164</v>
      </c>
      <c r="E1738" s="116" t="s">
        <v>180</v>
      </c>
      <c r="F1738" s="118">
        <v>1</v>
      </c>
      <c r="G1738" s="119">
        <v>9.09</v>
      </c>
      <c r="H1738" s="119">
        <f>F1738*G1738</f>
        <v>9.09</v>
      </c>
    </row>
    <row r="1739" spans="1:8">
      <c r="F1739" s="408" t="s">
        <v>831</v>
      </c>
      <c r="G1739" s="408"/>
      <c r="H1739" s="120">
        <f>H1738</f>
        <v>9.09</v>
      </c>
    </row>
    <row r="1740" spans="1:8">
      <c r="B1740" s="407" t="s">
        <v>811</v>
      </c>
      <c r="C1740" s="407"/>
      <c r="D1740" s="102" t="s">
        <v>806</v>
      </c>
      <c r="E1740" s="102" t="s">
        <v>807</v>
      </c>
      <c r="F1740" s="102" t="s">
        <v>808</v>
      </c>
      <c r="G1740" s="102" t="s">
        <v>809</v>
      </c>
      <c r="H1740" s="102" t="s">
        <v>810</v>
      </c>
    </row>
    <row r="1741" spans="1:8">
      <c r="B1741" s="116">
        <v>88441</v>
      </c>
      <c r="C1741" s="117" t="s">
        <v>862</v>
      </c>
      <c r="D1741" s="116" t="s">
        <v>125</v>
      </c>
      <c r="E1741" s="116" t="s">
        <v>127</v>
      </c>
      <c r="F1741" s="118">
        <v>0.35</v>
      </c>
      <c r="G1741" s="119">
        <v>27.63</v>
      </c>
      <c r="H1741" s="119">
        <f>F1741*G1741</f>
        <v>9.6704999999999988</v>
      </c>
    </row>
    <row r="1742" spans="1:8">
      <c r="B1742" s="103"/>
      <c r="C1742" s="103"/>
      <c r="D1742" s="103"/>
      <c r="E1742" s="103"/>
      <c r="F1742" s="408" t="s">
        <v>812</v>
      </c>
      <c r="G1742" s="408"/>
      <c r="H1742" s="120">
        <f>H1741</f>
        <v>9.6704999999999988</v>
      </c>
    </row>
    <row r="1743" spans="1:8">
      <c r="B1743" s="103"/>
      <c r="C1743" s="103"/>
      <c r="D1743" s="103"/>
      <c r="E1743" s="103"/>
      <c r="F1743" s="409" t="s">
        <v>585</v>
      </c>
      <c r="G1743" s="409"/>
      <c r="H1743" s="101">
        <f>H1742+H1739</f>
        <v>18.7605</v>
      </c>
    </row>
    <row r="1744" spans="1:8">
      <c r="B1744" s="103"/>
      <c r="C1744" s="103"/>
      <c r="D1744" s="103"/>
      <c r="E1744" s="103"/>
      <c r="F1744" s="109"/>
      <c r="G1744" s="109"/>
      <c r="H1744" s="145"/>
    </row>
    <row r="1745" spans="1:8" ht="27" customHeight="1">
      <c r="A1745" s="179" t="str">
        <f>ORÇAMENTO!A390</f>
        <v>4.4.1.10</v>
      </c>
      <c r="B1745" s="179" t="str">
        <f>ORÇAMENTO!B390</f>
        <v>CCU 142</v>
      </c>
      <c r="C1745" s="404" t="str">
        <f>ORÇAMENTO!C390</f>
        <v>GRAMA ESMERALDA OU SÃO CARLOS OU CURITIBANA EM MUDAS, FORNECIMENTO E PLANTIO REF. S02395/ORSE</v>
      </c>
      <c r="D1745" s="405"/>
      <c r="E1745" s="405"/>
      <c r="F1745" s="405"/>
      <c r="G1745" s="406"/>
      <c r="H1745" s="121" t="s">
        <v>145</v>
      </c>
    </row>
    <row r="1746" spans="1:8">
      <c r="B1746" s="432" t="s">
        <v>820</v>
      </c>
      <c r="C1746" s="432"/>
      <c r="D1746" s="152" t="s">
        <v>806</v>
      </c>
      <c r="E1746" s="152" t="s">
        <v>807</v>
      </c>
      <c r="F1746" s="152" t="s">
        <v>808</v>
      </c>
      <c r="G1746" s="152" t="s">
        <v>809</v>
      </c>
      <c r="H1746" s="152" t="s">
        <v>810</v>
      </c>
    </row>
    <row r="1747" spans="1:8">
      <c r="B1747" s="181" t="s">
        <v>1467</v>
      </c>
      <c r="C1747" s="290" t="s">
        <v>1469</v>
      </c>
      <c r="D1747" s="181" t="s">
        <v>164</v>
      </c>
      <c r="E1747" s="181" t="s">
        <v>848</v>
      </c>
      <c r="F1747" s="193">
        <v>0.1</v>
      </c>
      <c r="G1747" s="194">
        <v>2.85</v>
      </c>
      <c r="H1747" s="194">
        <f>F1747*G1747</f>
        <v>0.28500000000000003</v>
      </c>
    </row>
    <row r="1748" spans="1:8">
      <c r="B1748" s="181" t="s">
        <v>3853</v>
      </c>
      <c r="C1748" s="290" t="s">
        <v>3854</v>
      </c>
      <c r="D1748" s="181" t="s">
        <v>164</v>
      </c>
      <c r="E1748" s="181" t="s">
        <v>851</v>
      </c>
      <c r="F1748" s="193">
        <v>5.0000000000000001E-3</v>
      </c>
      <c r="G1748" s="194">
        <v>27.67</v>
      </c>
      <c r="H1748" s="194">
        <f>F1748*G1748</f>
        <v>0.13835</v>
      </c>
    </row>
    <row r="1749" spans="1:8">
      <c r="B1749" s="181" t="s">
        <v>1468</v>
      </c>
      <c r="C1749" s="290" t="s">
        <v>3775</v>
      </c>
      <c r="D1749" s="181" t="s">
        <v>164</v>
      </c>
      <c r="E1749" s="181" t="s">
        <v>847</v>
      </c>
      <c r="F1749" s="193">
        <v>1</v>
      </c>
      <c r="G1749" s="194">
        <v>15.33</v>
      </c>
      <c r="H1749" s="194">
        <f>F1749*G1749</f>
        <v>15.33</v>
      </c>
    </row>
    <row r="1750" spans="1:8">
      <c r="B1750" s="190" t="s">
        <v>3776</v>
      </c>
      <c r="C1750" s="290" t="s">
        <v>3777</v>
      </c>
      <c r="D1750" s="181" t="s">
        <v>125</v>
      </c>
      <c r="E1750" s="181" t="s">
        <v>851</v>
      </c>
      <c r="F1750" s="193">
        <v>0.08</v>
      </c>
      <c r="G1750" s="194">
        <v>160.71</v>
      </c>
      <c r="H1750" s="194">
        <f>F1750*G1750</f>
        <v>12.856800000000002</v>
      </c>
    </row>
    <row r="1751" spans="1:8">
      <c r="B1751" s="103"/>
      <c r="C1751" s="103"/>
      <c r="D1751" s="103"/>
      <c r="E1751" s="103"/>
      <c r="F1751" s="408" t="s">
        <v>831</v>
      </c>
      <c r="G1751" s="408"/>
      <c r="H1751" s="120">
        <f>SUM(H1747:H1750)</f>
        <v>28.610150000000001</v>
      </c>
    </row>
    <row r="1752" spans="1:8">
      <c r="B1752" s="407" t="s">
        <v>811</v>
      </c>
      <c r="C1752" s="407"/>
      <c r="D1752" s="102" t="s">
        <v>806</v>
      </c>
      <c r="E1752" s="102" t="s">
        <v>807</v>
      </c>
      <c r="F1752" s="102" t="s">
        <v>808</v>
      </c>
      <c r="G1752" s="102" t="s">
        <v>809</v>
      </c>
      <c r="H1752" s="102" t="s">
        <v>810</v>
      </c>
    </row>
    <row r="1753" spans="1:8">
      <c r="B1753" s="116">
        <v>88441</v>
      </c>
      <c r="C1753" s="117" t="s">
        <v>862</v>
      </c>
      <c r="D1753" s="116" t="s">
        <v>125</v>
      </c>
      <c r="E1753" s="116" t="s">
        <v>846</v>
      </c>
      <c r="F1753" s="118">
        <v>0.16</v>
      </c>
      <c r="G1753" s="119">
        <v>27.63</v>
      </c>
      <c r="H1753" s="119">
        <f>F1753*G1753</f>
        <v>4.4207999999999998</v>
      </c>
    </row>
    <row r="1754" spans="1:8">
      <c r="B1754" s="116">
        <v>88316</v>
      </c>
      <c r="C1754" s="117" t="s">
        <v>853</v>
      </c>
      <c r="D1754" s="116" t="s">
        <v>125</v>
      </c>
      <c r="E1754" s="116" t="s">
        <v>846</v>
      </c>
      <c r="F1754" s="118">
        <v>0.08</v>
      </c>
      <c r="G1754" s="119">
        <v>23.4</v>
      </c>
      <c r="H1754" s="119">
        <f>F1754*G1754</f>
        <v>1.8719999999999999</v>
      </c>
    </row>
    <row r="1755" spans="1:8">
      <c r="B1755" s="103"/>
      <c r="C1755" s="103"/>
      <c r="D1755" s="103"/>
      <c r="E1755" s="103"/>
      <c r="F1755" s="408" t="s">
        <v>812</v>
      </c>
      <c r="G1755" s="408"/>
      <c r="H1755" s="120">
        <f>H1753+H1754</f>
        <v>6.2927999999999997</v>
      </c>
    </row>
    <row r="1756" spans="1:8">
      <c r="B1756" s="103"/>
      <c r="C1756" s="103"/>
      <c r="D1756" s="103"/>
      <c r="E1756" s="103"/>
      <c r="F1756" s="409" t="s">
        <v>585</v>
      </c>
      <c r="G1756" s="409"/>
      <c r="H1756" s="101">
        <f>H1751+H1755</f>
        <v>34.902950000000004</v>
      </c>
    </row>
    <row r="1757" spans="1:8">
      <c r="B1757" s="103"/>
      <c r="C1757" s="103"/>
      <c r="D1757" s="103"/>
      <c r="E1757" s="103"/>
      <c r="F1757" s="108"/>
      <c r="G1757" s="108"/>
      <c r="H1757" s="108"/>
    </row>
    <row r="1758" spans="1:8" ht="27" customHeight="1">
      <c r="A1758" s="179" t="str">
        <f>ORÇAMENTO!A447</f>
        <v>5.1.27</v>
      </c>
      <c r="B1758" s="179" t="str">
        <f>ORÇAMENTO!B447</f>
        <v>CCU 143</v>
      </c>
      <c r="C1758" s="404" t="str">
        <f>ORÇAMENTO!C447</f>
        <v>TÊ SANITÁRIO EM PVC RÍGIDO SOLDÁVEL, PARA ESGOTO PRIMÁRIO, DIÂM = 75 X 50MM REV. 01 - 10/2022 REF. S01586/ORSE</v>
      </c>
      <c r="D1758" s="405"/>
      <c r="E1758" s="405"/>
      <c r="F1758" s="405"/>
      <c r="G1758" s="406"/>
      <c r="H1758" s="121" t="s">
        <v>150</v>
      </c>
    </row>
    <row r="1759" spans="1:8">
      <c r="B1759" s="407" t="s">
        <v>820</v>
      </c>
      <c r="C1759" s="407"/>
      <c r="D1759" s="102" t="s">
        <v>806</v>
      </c>
      <c r="E1759" s="102" t="s">
        <v>807</v>
      </c>
      <c r="F1759" s="102" t="s">
        <v>808</v>
      </c>
      <c r="G1759" s="102" t="s">
        <v>809</v>
      </c>
      <c r="H1759" s="102" t="s">
        <v>810</v>
      </c>
    </row>
    <row r="1760" spans="1:8">
      <c r="B1760" s="181" t="s">
        <v>3855</v>
      </c>
      <c r="C1760" s="290" t="s">
        <v>3856</v>
      </c>
      <c r="D1760" s="181" t="s">
        <v>164</v>
      </c>
      <c r="E1760" s="181" t="s">
        <v>848</v>
      </c>
      <c r="F1760" s="193">
        <v>5.0999999999999997E-2</v>
      </c>
      <c r="G1760" s="194">
        <v>64.72</v>
      </c>
      <c r="H1760" s="194">
        <f>F1760*G1760</f>
        <v>3.3007199999999997</v>
      </c>
    </row>
    <row r="1761" spans="1:8">
      <c r="B1761" s="181" t="s">
        <v>927</v>
      </c>
      <c r="C1761" s="290" t="s">
        <v>928</v>
      </c>
      <c r="D1761" s="181" t="s">
        <v>164</v>
      </c>
      <c r="E1761" s="181" t="s">
        <v>929</v>
      </c>
      <c r="F1761" s="193">
        <v>7.8E-2</v>
      </c>
      <c r="G1761" s="194">
        <v>66.25</v>
      </c>
      <c r="H1761" s="194">
        <f>F1761*G1761</f>
        <v>5.1675000000000004</v>
      </c>
    </row>
    <row r="1762" spans="1:8">
      <c r="B1762" s="190" t="s">
        <v>3778</v>
      </c>
      <c r="C1762" s="290" t="s">
        <v>3779</v>
      </c>
      <c r="D1762" s="181" t="s">
        <v>125</v>
      </c>
      <c r="E1762" s="181" t="s">
        <v>840</v>
      </c>
      <c r="F1762" s="193">
        <v>1</v>
      </c>
      <c r="G1762" s="194">
        <v>26.26</v>
      </c>
      <c r="H1762" s="194">
        <f>F1762*G1762</f>
        <v>26.26</v>
      </c>
    </row>
    <row r="1763" spans="1:8">
      <c r="B1763" s="103"/>
      <c r="C1763" s="103"/>
      <c r="D1763" s="103"/>
      <c r="E1763" s="103"/>
      <c r="F1763" s="408" t="s">
        <v>831</v>
      </c>
      <c r="G1763" s="408"/>
      <c r="H1763" s="120">
        <f>H1760+H1761+H1762</f>
        <v>34.72822</v>
      </c>
    </row>
    <row r="1764" spans="1:8">
      <c r="B1764" s="407" t="s">
        <v>811</v>
      </c>
      <c r="C1764" s="407"/>
      <c r="D1764" s="102" t="s">
        <v>806</v>
      </c>
      <c r="E1764" s="102" t="s">
        <v>807</v>
      </c>
      <c r="F1764" s="102" t="s">
        <v>808</v>
      </c>
      <c r="G1764" s="102" t="s">
        <v>809</v>
      </c>
      <c r="H1764" s="102" t="s">
        <v>810</v>
      </c>
    </row>
    <row r="1765" spans="1:8">
      <c r="B1765" s="116">
        <v>88267</v>
      </c>
      <c r="C1765" s="117" t="s">
        <v>839</v>
      </c>
      <c r="D1765" s="116" t="s">
        <v>125</v>
      </c>
      <c r="E1765" s="116" t="s">
        <v>846</v>
      </c>
      <c r="F1765" s="118">
        <v>0.37</v>
      </c>
      <c r="G1765" s="119">
        <v>30.33</v>
      </c>
      <c r="H1765" s="119">
        <f>F1765*G1765</f>
        <v>11.222099999999999</v>
      </c>
    </row>
    <row r="1766" spans="1:8">
      <c r="B1766" s="116">
        <v>88316</v>
      </c>
      <c r="C1766" s="117" t="s">
        <v>853</v>
      </c>
      <c r="D1766" s="116" t="s">
        <v>125</v>
      </c>
      <c r="E1766" s="116" t="s">
        <v>846</v>
      </c>
      <c r="F1766" s="118">
        <v>0.37</v>
      </c>
      <c r="G1766" s="119">
        <v>23.4</v>
      </c>
      <c r="H1766" s="119">
        <f>F1766*G1766</f>
        <v>8.6579999999999995</v>
      </c>
    </row>
    <row r="1767" spans="1:8">
      <c r="B1767" s="103"/>
      <c r="C1767" s="103"/>
      <c r="D1767" s="103"/>
      <c r="E1767" s="103"/>
      <c r="F1767" s="408" t="s">
        <v>812</v>
      </c>
      <c r="G1767" s="408"/>
      <c r="H1767" s="120">
        <f>H1765+H1766</f>
        <v>19.880099999999999</v>
      </c>
    </row>
    <row r="1768" spans="1:8">
      <c r="B1768" s="103"/>
      <c r="C1768" s="103"/>
      <c r="D1768" s="103"/>
      <c r="E1768" s="103"/>
      <c r="F1768" s="409" t="s">
        <v>585</v>
      </c>
      <c r="G1768" s="409"/>
      <c r="H1768" s="101">
        <f>H1763+H1767</f>
        <v>54.608319999999999</v>
      </c>
    </row>
    <row r="1769" spans="1:8">
      <c r="B1769" s="103"/>
      <c r="C1769" s="103"/>
      <c r="D1769" s="103"/>
      <c r="E1769" s="103"/>
      <c r="F1769" s="418"/>
      <c r="G1769" s="418"/>
      <c r="H1769" s="418"/>
    </row>
    <row r="1770" spans="1:8" ht="27" customHeight="1">
      <c r="A1770" s="179" t="str">
        <f>ORÇAMENTO!A566</f>
        <v>6.1.3.1</v>
      </c>
      <c r="B1770" s="179" t="str">
        <f>ORÇAMENTO!B566</f>
        <v>CCU 144</v>
      </c>
      <c r="C1770" s="404" t="str">
        <f>ORÇAMENTO!C566</f>
        <v>DISPOSITIVO DE PROTEÇÃO CONTRA SURTO DE TENSÃO DPS 40KA - 275V REF. S09041/ORSE</v>
      </c>
      <c r="D1770" s="405"/>
      <c r="E1770" s="405"/>
      <c r="F1770" s="405"/>
      <c r="G1770" s="406"/>
      <c r="H1770" s="121" t="s">
        <v>150</v>
      </c>
    </row>
    <row r="1771" spans="1:8">
      <c r="B1771" s="407" t="s">
        <v>820</v>
      </c>
      <c r="C1771" s="407"/>
      <c r="D1771" s="102" t="s">
        <v>806</v>
      </c>
      <c r="E1771" s="102" t="s">
        <v>807</v>
      </c>
      <c r="F1771" s="102" t="s">
        <v>808</v>
      </c>
      <c r="G1771" s="102" t="s">
        <v>809</v>
      </c>
      <c r="H1771" s="102" t="s">
        <v>810</v>
      </c>
    </row>
    <row r="1772" spans="1:8">
      <c r="B1772" s="116" t="s">
        <v>970</v>
      </c>
      <c r="C1772" s="117" t="s">
        <v>971</v>
      </c>
      <c r="D1772" s="116" t="s">
        <v>164</v>
      </c>
      <c r="E1772" s="116" t="s">
        <v>840</v>
      </c>
      <c r="F1772" s="118">
        <v>1</v>
      </c>
      <c r="G1772" s="119">
        <v>75.2</v>
      </c>
      <c r="H1772" s="119">
        <f>F1772*G1772</f>
        <v>75.2</v>
      </c>
    </row>
    <row r="1773" spans="1:8">
      <c r="B1773" s="103"/>
      <c r="C1773" s="103"/>
      <c r="D1773" s="103"/>
      <c r="E1773" s="103"/>
      <c r="F1773" s="408" t="s">
        <v>831</v>
      </c>
      <c r="G1773" s="408"/>
      <c r="H1773" s="120">
        <f>H1772</f>
        <v>75.2</v>
      </c>
    </row>
    <row r="1774" spans="1:8">
      <c r="B1774" s="407" t="s">
        <v>811</v>
      </c>
      <c r="C1774" s="407"/>
      <c r="D1774" s="102" t="s">
        <v>806</v>
      </c>
      <c r="E1774" s="102" t="s">
        <v>807</v>
      </c>
      <c r="F1774" s="102" t="s">
        <v>808</v>
      </c>
      <c r="G1774" s="102" t="s">
        <v>809</v>
      </c>
      <c r="H1774" s="102" t="s">
        <v>810</v>
      </c>
    </row>
    <row r="1775" spans="1:8">
      <c r="B1775" s="116">
        <v>88264</v>
      </c>
      <c r="C1775" s="117" t="s">
        <v>836</v>
      </c>
      <c r="D1775" s="116" t="s">
        <v>125</v>
      </c>
      <c r="E1775" s="116" t="s">
        <v>846</v>
      </c>
      <c r="F1775" s="118">
        <v>0.3</v>
      </c>
      <c r="G1775" s="119">
        <v>31.49</v>
      </c>
      <c r="H1775" s="119">
        <f>F1775*G1775</f>
        <v>9.4469999999999992</v>
      </c>
    </row>
    <row r="1776" spans="1:8">
      <c r="B1776" s="116">
        <v>88316</v>
      </c>
      <c r="C1776" s="117" t="s">
        <v>853</v>
      </c>
      <c r="D1776" s="116" t="s">
        <v>125</v>
      </c>
      <c r="E1776" s="116" t="s">
        <v>846</v>
      </c>
      <c r="F1776" s="118">
        <v>0.3</v>
      </c>
      <c r="G1776" s="119">
        <v>23.4</v>
      </c>
      <c r="H1776" s="119">
        <f>F1776*G1776</f>
        <v>7.02</v>
      </c>
    </row>
    <row r="1777" spans="1:8">
      <c r="B1777" s="103"/>
      <c r="C1777" s="103"/>
      <c r="D1777" s="103"/>
      <c r="E1777" s="103"/>
      <c r="F1777" s="408" t="s">
        <v>812</v>
      </c>
      <c r="G1777" s="408"/>
      <c r="H1777" s="120">
        <f>H1775+H1776</f>
        <v>16.466999999999999</v>
      </c>
    </row>
    <row r="1778" spans="1:8">
      <c r="B1778" s="103"/>
      <c r="C1778" s="103"/>
      <c r="D1778" s="103"/>
      <c r="E1778" s="103"/>
      <c r="F1778" s="409" t="s">
        <v>585</v>
      </c>
      <c r="G1778" s="409"/>
      <c r="H1778" s="101">
        <f>H1773+H1777</f>
        <v>91.667000000000002</v>
      </c>
    </row>
    <row r="1779" spans="1:8">
      <c r="B1779" s="103"/>
      <c r="C1779" s="103"/>
      <c r="D1779" s="103"/>
      <c r="E1779" s="103"/>
      <c r="F1779" s="418"/>
      <c r="G1779" s="418"/>
      <c r="H1779" s="418"/>
    </row>
    <row r="1780" spans="1:8" ht="27" customHeight="1">
      <c r="A1780" s="179" t="str">
        <f>ORÇAMENTO!A601</f>
        <v>6.1.4.15</v>
      </c>
      <c r="B1780" s="179" t="str">
        <f>ORÇAMENTO!B601</f>
        <v>CCU 145</v>
      </c>
      <c r="C1780" s="404" t="str">
        <f>ORÇAMENTO!C601</f>
        <v>POSTE BALIZADOR PARA JARDIM, EM ALUMÍNIO PRETO, + LED 12 W BRANCO FRIO ST1301 ( STARLUMEN OU SIMILAR) REF. S13159/ORSE</v>
      </c>
      <c r="D1780" s="405"/>
      <c r="E1780" s="405"/>
      <c r="F1780" s="405"/>
      <c r="G1780" s="406"/>
      <c r="H1780" s="121" t="s">
        <v>150</v>
      </c>
    </row>
    <row r="1781" spans="1:8">
      <c r="B1781" s="407" t="s">
        <v>820</v>
      </c>
      <c r="C1781" s="407"/>
      <c r="D1781" s="102" t="s">
        <v>806</v>
      </c>
      <c r="E1781" s="102" t="s">
        <v>807</v>
      </c>
      <c r="F1781" s="102" t="s">
        <v>808</v>
      </c>
      <c r="G1781" s="102" t="s">
        <v>809</v>
      </c>
      <c r="H1781" s="102" t="s">
        <v>810</v>
      </c>
    </row>
    <row r="1782" spans="1:8">
      <c r="B1782" s="116" t="s">
        <v>1740</v>
      </c>
      <c r="C1782" s="117" t="s">
        <v>1741</v>
      </c>
      <c r="D1782" s="116" t="s">
        <v>164</v>
      </c>
      <c r="E1782" s="116" t="s">
        <v>840</v>
      </c>
      <c r="F1782" s="118">
        <v>1</v>
      </c>
      <c r="G1782" s="119">
        <v>86.21</v>
      </c>
      <c r="H1782" s="119">
        <f>F1782*G1782</f>
        <v>86.21</v>
      </c>
    </row>
    <row r="1783" spans="1:8">
      <c r="B1783" s="103"/>
      <c r="C1783" s="103"/>
      <c r="D1783" s="103"/>
      <c r="E1783" s="103"/>
      <c r="F1783" s="408" t="s">
        <v>831</v>
      </c>
      <c r="G1783" s="408"/>
      <c r="H1783" s="120">
        <f>H1782</f>
        <v>86.21</v>
      </c>
    </row>
    <row r="1784" spans="1:8">
      <c r="B1784" s="407" t="s">
        <v>811</v>
      </c>
      <c r="C1784" s="407"/>
      <c r="D1784" s="102" t="s">
        <v>806</v>
      </c>
      <c r="E1784" s="102" t="s">
        <v>807</v>
      </c>
      <c r="F1784" s="102" t="s">
        <v>808</v>
      </c>
      <c r="G1784" s="102" t="s">
        <v>809</v>
      </c>
      <c r="H1784" s="102" t="s">
        <v>810</v>
      </c>
    </row>
    <row r="1785" spans="1:8">
      <c r="B1785" s="116">
        <v>88264</v>
      </c>
      <c r="C1785" s="117" t="s">
        <v>836</v>
      </c>
      <c r="D1785" s="116" t="s">
        <v>125</v>
      </c>
      <c r="E1785" s="116" t="s">
        <v>846</v>
      </c>
      <c r="F1785" s="118">
        <v>0.7</v>
      </c>
      <c r="G1785" s="119">
        <v>31.49</v>
      </c>
      <c r="H1785" s="119">
        <f>F1785*G1785</f>
        <v>22.042999999999999</v>
      </c>
    </row>
    <row r="1786" spans="1:8">
      <c r="B1786" s="116">
        <v>88316</v>
      </c>
      <c r="C1786" s="117" t="s">
        <v>853</v>
      </c>
      <c r="D1786" s="116" t="s">
        <v>125</v>
      </c>
      <c r="E1786" s="116" t="s">
        <v>846</v>
      </c>
      <c r="F1786" s="118">
        <v>0.7</v>
      </c>
      <c r="G1786" s="119">
        <v>23.4</v>
      </c>
      <c r="H1786" s="119">
        <f>F1786*G1786</f>
        <v>16.38</v>
      </c>
    </row>
    <row r="1787" spans="1:8">
      <c r="B1787" s="103"/>
      <c r="C1787" s="103"/>
      <c r="D1787" s="103"/>
      <c r="E1787" s="103"/>
      <c r="F1787" s="408" t="s">
        <v>812</v>
      </c>
      <c r="G1787" s="408"/>
      <c r="H1787" s="120">
        <f>H1785+H1786</f>
        <v>38.423000000000002</v>
      </c>
    </row>
    <row r="1788" spans="1:8">
      <c r="B1788" s="103"/>
      <c r="C1788" s="103"/>
      <c r="D1788" s="103"/>
      <c r="E1788" s="103"/>
      <c r="F1788" s="409" t="s">
        <v>585</v>
      </c>
      <c r="G1788" s="409"/>
      <c r="H1788" s="101">
        <f>H1783+H1787</f>
        <v>124.633</v>
      </c>
    </row>
    <row r="1789" spans="1:8">
      <c r="B1789" s="103"/>
      <c r="C1789" s="103"/>
      <c r="D1789" s="103"/>
      <c r="E1789" s="103"/>
      <c r="F1789" s="108"/>
      <c r="G1789" s="108"/>
      <c r="H1789" s="108"/>
    </row>
    <row r="1790" spans="1:8" ht="27" customHeight="1">
      <c r="A1790" s="179" t="str">
        <f>ORÇAMENTO!A602</f>
        <v>6.1.4.16</v>
      </c>
      <c r="B1790" s="179" t="str">
        <f>ORÇAMENTO!B602</f>
        <v>CCU 146</v>
      </c>
      <c r="C1790" s="404" t="str">
        <f>ORÇAMENTO!C602</f>
        <v>LUMINÁRIA PLAFON (EMBUTIR) - 48 W REF. S13158/ORSE</v>
      </c>
      <c r="D1790" s="405"/>
      <c r="E1790" s="405"/>
      <c r="F1790" s="405"/>
      <c r="G1790" s="406"/>
      <c r="H1790" s="121" t="s">
        <v>150</v>
      </c>
    </row>
    <row r="1791" spans="1:8">
      <c r="B1791" s="407" t="s">
        <v>820</v>
      </c>
      <c r="C1791" s="407"/>
      <c r="D1791" s="102" t="s">
        <v>806</v>
      </c>
      <c r="E1791" s="102" t="s">
        <v>807</v>
      </c>
      <c r="F1791" s="102" t="s">
        <v>808</v>
      </c>
      <c r="G1791" s="102" t="s">
        <v>809</v>
      </c>
      <c r="H1791" s="102" t="s">
        <v>810</v>
      </c>
    </row>
    <row r="1792" spans="1:8">
      <c r="B1792" s="116" t="s">
        <v>1742</v>
      </c>
      <c r="C1792" s="117" t="s">
        <v>3697</v>
      </c>
      <c r="D1792" s="116" t="s">
        <v>164</v>
      </c>
      <c r="E1792" s="116" t="s">
        <v>840</v>
      </c>
      <c r="F1792" s="118">
        <v>1.3</v>
      </c>
      <c r="G1792" s="119">
        <v>170.45</v>
      </c>
      <c r="H1792" s="119">
        <f>F1792*G1792</f>
        <v>221.58499999999998</v>
      </c>
    </row>
    <row r="1793" spans="1:8">
      <c r="B1793" s="103"/>
      <c r="C1793" s="103"/>
      <c r="D1793" s="103"/>
      <c r="E1793" s="103"/>
      <c r="F1793" s="408" t="s">
        <v>831</v>
      </c>
      <c r="G1793" s="408"/>
      <c r="H1793" s="120">
        <f>H1792</f>
        <v>221.58499999999998</v>
      </c>
    </row>
    <row r="1794" spans="1:8">
      <c r="B1794" s="407" t="s">
        <v>811</v>
      </c>
      <c r="C1794" s="407"/>
      <c r="D1794" s="102" t="s">
        <v>806</v>
      </c>
      <c r="E1794" s="102" t="s">
        <v>807</v>
      </c>
      <c r="F1794" s="102" t="s">
        <v>808</v>
      </c>
      <c r="G1794" s="102" t="s">
        <v>809</v>
      </c>
      <c r="H1794" s="102" t="s">
        <v>810</v>
      </c>
    </row>
    <row r="1795" spans="1:8">
      <c r="B1795" s="116">
        <v>88264</v>
      </c>
      <c r="C1795" s="117" t="s">
        <v>836</v>
      </c>
      <c r="D1795" s="116" t="s">
        <v>125</v>
      </c>
      <c r="E1795" s="116" t="s">
        <v>846</v>
      </c>
      <c r="F1795" s="118">
        <v>0.5</v>
      </c>
      <c r="G1795" s="119">
        <v>31.49</v>
      </c>
      <c r="H1795" s="119">
        <f>F1795*G1795</f>
        <v>15.744999999999999</v>
      </c>
    </row>
    <row r="1796" spans="1:8">
      <c r="B1796" s="116">
        <v>88316</v>
      </c>
      <c r="C1796" s="117" t="s">
        <v>853</v>
      </c>
      <c r="D1796" s="116" t="s">
        <v>125</v>
      </c>
      <c r="E1796" s="116" t="s">
        <v>846</v>
      </c>
      <c r="F1796" s="118">
        <v>0.5</v>
      </c>
      <c r="G1796" s="119">
        <v>23.4</v>
      </c>
      <c r="H1796" s="119">
        <f>F1796*G1796</f>
        <v>11.7</v>
      </c>
    </row>
    <row r="1797" spans="1:8">
      <c r="B1797" s="103"/>
      <c r="C1797" s="103"/>
      <c r="D1797" s="103"/>
      <c r="E1797" s="103"/>
      <c r="F1797" s="408" t="s">
        <v>812</v>
      </c>
      <c r="G1797" s="408"/>
      <c r="H1797" s="120">
        <f>H1795+H1796</f>
        <v>27.445</v>
      </c>
    </row>
    <row r="1798" spans="1:8">
      <c r="B1798" s="103"/>
      <c r="C1798" s="103"/>
      <c r="D1798" s="103"/>
      <c r="E1798" s="103"/>
      <c r="F1798" s="409" t="s">
        <v>585</v>
      </c>
      <c r="G1798" s="409"/>
      <c r="H1798" s="101">
        <f>H1793+H1797</f>
        <v>249.02999999999997</v>
      </c>
    </row>
    <row r="1799" spans="1:8">
      <c r="B1799" s="103"/>
      <c r="C1799" s="103"/>
      <c r="D1799" s="103"/>
      <c r="E1799" s="103"/>
      <c r="F1799" s="108"/>
      <c r="G1799" s="108"/>
      <c r="H1799" s="108"/>
    </row>
    <row r="1800" spans="1:8" ht="27" customHeight="1">
      <c r="A1800" s="179" t="str">
        <f>ORÇAMENTO!A651</f>
        <v>6.3.2.3</v>
      </c>
      <c r="B1800" s="179" t="str">
        <f>ORÇAMENTO!B651</f>
        <v>CCU 148</v>
      </c>
      <c r="C1800" s="404" t="str">
        <f>ORÇAMENTO!C651</f>
        <v>CÂMERA DE VÍDEO DIGITAL, BULLET POE, FULL HD 1080P, COM INFRAVERMELHO E ALCANCE DE 30M, IP67, HIKVISION OU SIMILAR. EXCLUSIVE PONTO DE LÓGICA E PONTO DE ENERGIA REF. S13597/ORSE</v>
      </c>
      <c r="D1800" s="405"/>
      <c r="E1800" s="405"/>
      <c r="F1800" s="405"/>
      <c r="G1800" s="406"/>
      <c r="H1800" s="121" t="s">
        <v>150</v>
      </c>
    </row>
    <row r="1801" spans="1:8">
      <c r="B1801" s="407" t="s">
        <v>820</v>
      </c>
      <c r="C1801" s="407"/>
      <c r="D1801" s="102" t="s">
        <v>806</v>
      </c>
      <c r="E1801" s="102" t="s">
        <v>807</v>
      </c>
      <c r="F1801" s="102" t="s">
        <v>808</v>
      </c>
      <c r="G1801" s="102" t="s">
        <v>809</v>
      </c>
      <c r="H1801" s="102" t="s">
        <v>810</v>
      </c>
    </row>
    <row r="1802" spans="1:8">
      <c r="B1802" s="116" t="s">
        <v>1749</v>
      </c>
      <c r="C1802" s="117" t="s">
        <v>1782</v>
      </c>
      <c r="D1802" s="116" t="s">
        <v>164</v>
      </c>
      <c r="E1802" s="116" t="s">
        <v>840</v>
      </c>
      <c r="F1802" s="118">
        <v>1</v>
      </c>
      <c r="G1802" s="119">
        <v>250</v>
      </c>
      <c r="H1802" s="119">
        <f>F1802*G1802</f>
        <v>250</v>
      </c>
    </row>
    <row r="1803" spans="1:8">
      <c r="B1803" s="103"/>
      <c r="C1803" s="103"/>
      <c r="D1803" s="103"/>
      <c r="E1803" s="103"/>
      <c r="F1803" s="408" t="s">
        <v>831</v>
      </c>
      <c r="G1803" s="408"/>
      <c r="H1803" s="120">
        <f>H1802</f>
        <v>250</v>
      </c>
    </row>
    <row r="1804" spans="1:8">
      <c r="B1804" s="407" t="s">
        <v>811</v>
      </c>
      <c r="C1804" s="407"/>
      <c r="D1804" s="102" t="s">
        <v>806</v>
      </c>
      <c r="E1804" s="102" t="s">
        <v>807</v>
      </c>
      <c r="F1804" s="102" t="s">
        <v>808</v>
      </c>
      <c r="G1804" s="102" t="s">
        <v>809</v>
      </c>
      <c r="H1804" s="102" t="s">
        <v>810</v>
      </c>
    </row>
    <row r="1805" spans="1:8">
      <c r="B1805" s="116" t="s">
        <v>1750</v>
      </c>
      <c r="C1805" s="117" t="s">
        <v>1751</v>
      </c>
      <c r="D1805" s="116" t="s">
        <v>164</v>
      </c>
      <c r="E1805" s="116" t="s">
        <v>846</v>
      </c>
      <c r="F1805" s="118">
        <v>1</v>
      </c>
      <c r="G1805" s="119">
        <v>24.14</v>
      </c>
      <c r="H1805" s="119">
        <f>F1805*G1805</f>
        <v>24.14</v>
      </c>
    </row>
    <row r="1806" spans="1:8">
      <c r="B1806" s="103"/>
      <c r="C1806" s="103"/>
      <c r="D1806" s="103"/>
      <c r="E1806" s="103"/>
      <c r="F1806" s="408" t="s">
        <v>812</v>
      </c>
      <c r="G1806" s="408"/>
      <c r="H1806" s="120">
        <f>H1805</f>
        <v>24.14</v>
      </c>
    </row>
    <row r="1807" spans="1:8">
      <c r="B1807" s="103"/>
      <c r="C1807" s="103"/>
      <c r="D1807" s="103"/>
      <c r="E1807" s="103"/>
      <c r="F1807" s="409" t="s">
        <v>585</v>
      </c>
      <c r="G1807" s="409"/>
      <c r="H1807" s="101">
        <f>H1806+H1803</f>
        <v>274.14</v>
      </c>
    </row>
    <row r="1808" spans="1:8">
      <c r="B1808" s="103"/>
      <c r="C1808" s="103"/>
      <c r="D1808" s="103"/>
      <c r="E1808" s="103"/>
      <c r="F1808" s="108"/>
      <c r="G1808" s="108"/>
      <c r="H1808" s="108"/>
    </row>
    <row r="1809" spans="1:8" ht="27" customHeight="1">
      <c r="A1809" s="179" t="str">
        <f>ORÇAMENTO!A657</f>
        <v>6.3.2.9</v>
      </c>
      <c r="B1809" s="179" t="str">
        <f>ORÇAMENTO!B657</f>
        <v>CCU 149</v>
      </c>
      <c r="C1809" s="404" t="str">
        <f>ORÇAMENTO!C657</f>
        <v>CAIXA ACUSTICA QUADRADA EM ABS, TELA DE ALUMINIO MICROPERFURADA, PINTURA ELETROSTATICA C/POLIESTER, WOOFER COAXIAL 6" C/CARCAÇA DE ALUMINIO. POTENCIA 100W REF. I09325/ORSE</v>
      </c>
      <c r="D1809" s="405"/>
      <c r="E1809" s="405"/>
      <c r="F1809" s="405"/>
      <c r="G1809" s="406"/>
      <c r="H1809" s="121" t="s">
        <v>150</v>
      </c>
    </row>
    <row r="1810" spans="1:8">
      <c r="A1810" s="153"/>
      <c r="F1810" s="409" t="s">
        <v>585</v>
      </c>
      <c r="G1810" s="409"/>
      <c r="H1810" s="101">
        <v>490</v>
      </c>
    </row>
    <row r="1811" spans="1:8">
      <c r="B1811" s="103"/>
      <c r="C1811" s="103"/>
      <c r="D1811" s="103"/>
      <c r="E1811" s="103"/>
      <c r="F1811" s="108"/>
      <c r="G1811" s="108"/>
      <c r="H1811" s="108"/>
    </row>
    <row r="1812" spans="1:8" ht="27" customHeight="1">
      <c r="A1812" s="179" t="str">
        <f>ORÇAMENTO!A662</f>
        <v>6.3.3.2</v>
      </c>
      <c r="B1812" s="179" t="str">
        <f>ORÇAMENTO!B662</f>
        <v>CCU 150</v>
      </c>
      <c r="C1812" s="404" t="str">
        <f>ORÇAMENTO!C662</f>
        <v>CABO PARALELO 2 X 2,5MM2 PARA SOM REF. I08331/ORSE</v>
      </c>
      <c r="D1812" s="405"/>
      <c r="E1812" s="405"/>
      <c r="F1812" s="405"/>
      <c r="G1812" s="406"/>
      <c r="H1812" s="121" t="s">
        <v>180</v>
      </c>
    </row>
    <row r="1813" spans="1:8">
      <c r="F1813" s="409" t="s">
        <v>585</v>
      </c>
      <c r="G1813" s="409"/>
      <c r="H1813" s="101">
        <v>4.6500000000000004</v>
      </c>
    </row>
    <row r="1814" spans="1:8">
      <c r="B1814" s="103"/>
      <c r="C1814" s="103"/>
      <c r="D1814" s="103"/>
      <c r="E1814" s="103"/>
      <c r="F1814" s="108"/>
      <c r="G1814" s="108"/>
      <c r="H1814" s="108"/>
    </row>
    <row r="1815" spans="1:8" ht="27" customHeight="1">
      <c r="A1815" s="179" t="str">
        <f>ORÇAMENTO!A676</f>
        <v>7.1.1.1.7</v>
      </c>
      <c r="B1815" s="179" t="str">
        <f>ORÇAMENTO!B676</f>
        <v>CCU 151</v>
      </c>
      <c r="C1815" s="404" t="str">
        <f>ORÇAMENTO!C676</f>
        <v>CAIXA DE PASSAGEM POLAR PARA AR CONDICIONADO REF. I12184/ORSE</v>
      </c>
      <c r="D1815" s="405"/>
      <c r="E1815" s="405"/>
      <c r="F1815" s="405"/>
      <c r="G1815" s="406"/>
      <c r="H1815" s="121" t="s">
        <v>150</v>
      </c>
    </row>
    <row r="1816" spans="1:8">
      <c r="F1816" s="409" t="s">
        <v>585</v>
      </c>
      <c r="G1816" s="409"/>
      <c r="H1816" s="101">
        <v>46.8</v>
      </c>
    </row>
    <row r="1817" spans="1:8">
      <c r="B1817" s="103"/>
      <c r="C1817" s="103"/>
      <c r="D1817" s="103"/>
      <c r="E1817" s="103"/>
      <c r="F1817" s="108"/>
      <c r="G1817" s="108"/>
      <c r="H1817" s="108"/>
    </row>
    <row r="1818" spans="1:8" ht="27" customHeight="1">
      <c r="A1818" s="179" t="str">
        <f>ORÇAMENTO!A682</f>
        <v>7.1.1.2.5</v>
      </c>
      <c r="B1818" s="179" t="str">
        <f>ORÇAMENTO!B682</f>
        <v>CCU 152</v>
      </c>
      <c r="C1818" s="404" t="str">
        <f>ORÇAMENTO!C682</f>
        <v>CABO DE COBRE PP CORDPLAST 4 X 2,5 MM2 - FORNECIMENTO E INSTALAÇÃO REF. S11412/ORSE</v>
      </c>
      <c r="D1818" s="405"/>
      <c r="E1818" s="405"/>
      <c r="F1818" s="405"/>
      <c r="G1818" s="406"/>
      <c r="H1818" s="121" t="s">
        <v>180</v>
      </c>
    </row>
    <row r="1819" spans="1:8">
      <c r="B1819" s="407" t="s">
        <v>820</v>
      </c>
      <c r="C1819" s="407"/>
      <c r="D1819" s="102" t="s">
        <v>806</v>
      </c>
      <c r="E1819" s="102" t="s">
        <v>807</v>
      </c>
      <c r="F1819" s="102" t="s">
        <v>808</v>
      </c>
      <c r="G1819" s="102" t="s">
        <v>809</v>
      </c>
      <c r="H1819" s="102" t="s">
        <v>810</v>
      </c>
    </row>
    <row r="1820" spans="1:8">
      <c r="B1820" s="116" t="s">
        <v>1974</v>
      </c>
      <c r="C1820" s="117" t="s">
        <v>1975</v>
      </c>
      <c r="D1820" s="116" t="s">
        <v>164</v>
      </c>
      <c r="E1820" s="116" t="s">
        <v>841</v>
      </c>
      <c r="F1820" s="118">
        <v>1.02</v>
      </c>
      <c r="G1820" s="119">
        <v>9.9</v>
      </c>
      <c r="H1820" s="119">
        <f>F1820*G1820</f>
        <v>10.098000000000001</v>
      </c>
    </row>
    <row r="1821" spans="1:8">
      <c r="B1821" s="103"/>
      <c r="C1821" s="103"/>
      <c r="D1821" s="103"/>
      <c r="E1821" s="103"/>
      <c r="F1821" s="408" t="s">
        <v>831</v>
      </c>
      <c r="G1821" s="408"/>
      <c r="H1821" s="120">
        <f>H1820</f>
        <v>10.098000000000001</v>
      </c>
    </row>
    <row r="1822" spans="1:8">
      <c r="B1822" s="407" t="s">
        <v>811</v>
      </c>
      <c r="C1822" s="407"/>
      <c r="D1822" s="102" t="s">
        <v>806</v>
      </c>
      <c r="E1822" s="102" t="s">
        <v>807</v>
      </c>
      <c r="F1822" s="102" t="s">
        <v>808</v>
      </c>
      <c r="G1822" s="102" t="s">
        <v>809</v>
      </c>
      <c r="H1822" s="102" t="s">
        <v>810</v>
      </c>
    </row>
    <row r="1823" spans="1:8">
      <c r="B1823" s="116">
        <v>88264</v>
      </c>
      <c r="C1823" s="117" t="s">
        <v>836</v>
      </c>
      <c r="D1823" s="116" t="s">
        <v>125</v>
      </c>
      <c r="E1823" s="116" t="s">
        <v>127</v>
      </c>
      <c r="F1823" s="118">
        <v>0.11</v>
      </c>
      <c r="G1823" s="119">
        <v>31.49</v>
      </c>
      <c r="H1823" s="119">
        <f>F1823*G1823</f>
        <v>3.4638999999999998</v>
      </c>
    </row>
    <row r="1824" spans="1:8">
      <c r="B1824" s="116">
        <v>88316</v>
      </c>
      <c r="C1824" s="117" t="s">
        <v>853</v>
      </c>
      <c r="D1824" s="116" t="s">
        <v>125</v>
      </c>
      <c r="E1824" s="116" t="s">
        <v>127</v>
      </c>
      <c r="F1824" s="118">
        <v>0.11</v>
      </c>
      <c r="G1824" s="119">
        <v>23.4</v>
      </c>
      <c r="H1824" s="119">
        <f>F1824*G1824</f>
        <v>2.5739999999999998</v>
      </c>
    </row>
    <row r="1825" spans="1:8">
      <c r="B1825" s="103"/>
      <c r="C1825" s="103"/>
      <c r="D1825" s="103"/>
      <c r="E1825" s="103"/>
      <c r="F1825" s="423" t="s">
        <v>812</v>
      </c>
      <c r="G1825" s="423"/>
      <c r="H1825" s="148">
        <f>H1823+H1824</f>
        <v>6.0378999999999996</v>
      </c>
    </row>
    <row r="1826" spans="1:8">
      <c r="B1826" s="103"/>
      <c r="C1826" s="103"/>
      <c r="D1826" s="103"/>
      <c r="E1826" s="103"/>
      <c r="F1826" s="421" t="s">
        <v>585</v>
      </c>
      <c r="G1826" s="421"/>
      <c r="H1826" s="147">
        <f>H1825+H1821</f>
        <v>16.135899999999999</v>
      </c>
    </row>
    <row r="1827" spans="1:8">
      <c r="B1827" s="103"/>
      <c r="C1827" s="103"/>
      <c r="D1827" s="103"/>
      <c r="E1827" s="103"/>
      <c r="F1827" s="109"/>
      <c r="G1827" s="109"/>
      <c r="H1827" s="145"/>
    </row>
    <row r="1828" spans="1:8" ht="27" customHeight="1">
      <c r="A1828" s="179" t="str">
        <f>ORÇAMENTO!A686</f>
        <v>7.1.2.3</v>
      </c>
      <c r="B1828" s="179" t="str">
        <f>ORÇAMENTO!B686</f>
        <v>CCU 153</v>
      </c>
      <c r="C1828" s="404" t="str">
        <f>ORÇAMENTO!C686</f>
        <v>CAIXA VENTILADORA C/FILTRO REF. I10313/ORSE</v>
      </c>
      <c r="D1828" s="405"/>
      <c r="E1828" s="405"/>
      <c r="F1828" s="405"/>
      <c r="G1828" s="406"/>
      <c r="H1828" s="121" t="s">
        <v>150</v>
      </c>
    </row>
    <row r="1829" spans="1:8">
      <c r="B1829" s="432" t="s">
        <v>820</v>
      </c>
      <c r="C1829" s="432"/>
      <c r="D1829" s="152" t="s">
        <v>806</v>
      </c>
      <c r="E1829" s="152" t="s">
        <v>807</v>
      </c>
      <c r="F1829" s="152" t="s">
        <v>808</v>
      </c>
      <c r="G1829" s="152" t="s">
        <v>809</v>
      </c>
      <c r="H1829" s="152" t="s">
        <v>810</v>
      </c>
    </row>
    <row r="1830" spans="1:8">
      <c r="B1830" s="116" t="s">
        <v>1382</v>
      </c>
      <c r="C1830" s="117" t="s">
        <v>1436</v>
      </c>
      <c r="D1830" s="116" t="s">
        <v>164</v>
      </c>
      <c r="E1830" s="116" t="s">
        <v>840</v>
      </c>
      <c r="F1830" s="118">
        <v>1</v>
      </c>
      <c r="G1830" s="119">
        <v>3175.47</v>
      </c>
      <c r="H1830" s="119">
        <f>F1830*G1830</f>
        <v>3175.47</v>
      </c>
    </row>
    <row r="1831" spans="1:8">
      <c r="B1831" s="103"/>
      <c r="C1831" s="103"/>
      <c r="D1831" s="103"/>
      <c r="E1831" s="103"/>
      <c r="F1831" s="408" t="s">
        <v>831</v>
      </c>
      <c r="G1831" s="408"/>
      <c r="H1831" s="120">
        <f>H1830</f>
        <v>3175.47</v>
      </c>
    </row>
    <row r="1832" spans="1:8">
      <c r="B1832" s="103"/>
      <c r="C1832" s="103"/>
      <c r="D1832" s="103"/>
      <c r="E1832" s="103"/>
      <c r="F1832" s="409" t="s">
        <v>585</v>
      </c>
      <c r="G1832" s="409"/>
      <c r="H1832" s="101">
        <f>H1831</f>
        <v>3175.47</v>
      </c>
    </row>
    <row r="1834" spans="1:8" ht="27" customHeight="1">
      <c r="A1834" s="179" t="str">
        <f>ORÇAMENTO!A739</f>
        <v>9.2.1</v>
      </c>
      <c r="B1834" s="179" t="str">
        <f>ORÇAMENTO!B739</f>
        <v>CCU 154</v>
      </c>
      <c r="C1834" s="404" t="str">
        <f>ORÇAMENTO!C739</f>
        <v>AS BUILT. DE TODAS AS DISCIPLINAS CONFORME CONSTRUÍDO REF. I07325/ORSE</v>
      </c>
      <c r="D1834" s="405"/>
      <c r="E1834" s="405"/>
      <c r="F1834" s="405"/>
      <c r="G1834" s="406"/>
      <c r="H1834" s="121" t="s">
        <v>145</v>
      </c>
    </row>
    <row r="1835" spans="1:8">
      <c r="A1835" s="153"/>
      <c r="B1835" s="103"/>
      <c r="C1835" s="103"/>
      <c r="D1835" s="103"/>
      <c r="E1835" s="103"/>
      <c r="F1835" s="409" t="s">
        <v>585</v>
      </c>
      <c r="G1835" s="409"/>
      <c r="H1835" s="101">
        <v>1</v>
      </c>
    </row>
    <row r="1837" spans="1:8" ht="27" customHeight="1">
      <c r="A1837" s="179" t="str">
        <f>ORÇAMENTO!A482</f>
        <v>5.1.62</v>
      </c>
      <c r="B1837" s="179" t="str">
        <f>ORÇAMENTO!B482</f>
        <v>CCU 155</v>
      </c>
      <c r="C1837" s="404" t="str">
        <f>ORÇAMENTO!C482</f>
        <v>CAP DE PVC RÍGIDO SOLDÁVEL, MARROM, DIÂM = 22MM A 25MM REF. S01094/ORSE</v>
      </c>
      <c r="D1837" s="405"/>
      <c r="E1837" s="405"/>
      <c r="F1837" s="405"/>
      <c r="G1837" s="406"/>
      <c r="H1837" s="121" t="s">
        <v>150</v>
      </c>
    </row>
    <row r="1838" spans="1:8">
      <c r="B1838" s="407" t="s">
        <v>820</v>
      </c>
      <c r="C1838" s="407"/>
      <c r="D1838" s="102" t="s">
        <v>806</v>
      </c>
      <c r="E1838" s="102" t="s">
        <v>807</v>
      </c>
      <c r="F1838" s="102" t="s">
        <v>808</v>
      </c>
      <c r="G1838" s="102" t="s">
        <v>809</v>
      </c>
      <c r="H1838" s="102" t="s">
        <v>810</v>
      </c>
    </row>
    <row r="1839" spans="1:8">
      <c r="B1839" s="181" t="s">
        <v>3855</v>
      </c>
      <c r="C1839" s="290" t="s">
        <v>3856</v>
      </c>
      <c r="D1839" s="181" t="s">
        <v>164</v>
      </c>
      <c r="E1839" s="181" t="s">
        <v>848</v>
      </c>
      <c r="F1839" s="193">
        <v>3.0000000000000001E-3</v>
      </c>
      <c r="G1839" s="194">
        <v>64.72</v>
      </c>
      <c r="H1839" s="194">
        <f>F1839*G1839</f>
        <v>0.19416</v>
      </c>
    </row>
    <row r="1840" spans="1:8">
      <c r="B1840" s="190" t="s">
        <v>3780</v>
      </c>
      <c r="C1840" s="290" t="s">
        <v>3781</v>
      </c>
      <c r="D1840" s="181" t="s">
        <v>125</v>
      </c>
      <c r="E1840" s="181" t="s">
        <v>840</v>
      </c>
      <c r="F1840" s="193">
        <v>1</v>
      </c>
      <c r="G1840" s="194">
        <v>1.19</v>
      </c>
      <c r="H1840" s="194">
        <f>F1840*G1840</f>
        <v>1.19</v>
      </c>
    </row>
    <row r="1841" spans="1:8">
      <c r="B1841" s="181" t="s">
        <v>2914</v>
      </c>
      <c r="C1841" s="290" t="s">
        <v>928</v>
      </c>
      <c r="D1841" s="181" t="s">
        <v>164</v>
      </c>
      <c r="E1841" s="181" t="s">
        <v>929</v>
      </c>
      <c r="F1841" s="193">
        <v>4.0000000000000001E-3</v>
      </c>
      <c r="G1841" s="194">
        <v>62.33</v>
      </c>
      <c r="H1841" s="194">
        <f>F1841*G1841</f>
        <v>0.24931999999999999</v>
      </c>
    </row>
    <row r="1842" spans="1:8">
      <c r="B1842" s="103"/>
      <c r="C1842" s="103"/>
      <c r="D1842" s="103"/>
      <c r="E1842" s="103"/>
      <c r="F1842" s="408" t="s">
        <v>831</v>
      </c>
      <c r="G1842" s="408"/>
      <c r="H1842" s="120">
        <f>SUM(H1839:H1841)</f>
        <v>1.63348</v>
      </c>
    </row>
    <row r="1843" spans="1:8">
      <c r="B1843" s="407" t="s">
        <v>811</v>
      </c>
      <c r="C1843" s="407"/>
      <c r="D1843" s="102" t="s">
        <v>806</v>
      </c>
      <c r="E1843" s="102" t="s">
        <v>807</v>
      </c>
      <c r="F1843" s="102" t="s">
        <v>808</v>
      </c>
      <c r="G1843" s="102" t="s">
        <v>809</v>
      </c>
      <c r="H1843" s="102" t="s">
        <v>810</v>
      </c>
    </row>
    <row r="1844" spans="1:8">
      <c r="B1844" s="116">
        <v>88264</v>
      </c>
      <c r="C1844" s="117" t="s">
        <v>836</v>
      </c>
      <c r="D1844" s="116" t="s">
        <v>125</v>
      </c>
      <c r="E1844" s="116" t="s">
        <v>127</v>
      </c>
      <c r="F1844" s="118">
        <v>4.4999999999999998E-2</v>
      </c>
      <c r="G1844" s="119">
        <v>31.49</v>
      </c>
      <c r="H1844" s="119">
        <f>F1844*G1844</f>
        <v>1.4170499999999999</v>
      </c>
    </row>
    <row r="1845" spans="1:8">
      <c r="B1845" s="116">
        <v>88316</v>
      </c>
      <c r="C1845" s="117" t="s">
        <v>853</v>
      </c>
      <c r="D1845" s="116" t="s">
        <v>125</v>
      </c>
      <c r="E1845" s="116" t="s">
        <v>127</v>
      </c>
      <c r="F1845" s="118">
        <v>4.4999999999999998E-2</v>
      </c>
      <c r="G1845" s="119">
        <v>23.4</v>
      </c>
      <c r="H1845" s="119">
        <f>F1845*G1845</f>
        <v>1.0529999999999999</v>
      </c>
    </row>
    <row r="1846" spans="1:8">
      <c r="B1846" s="103"/>
      <c r="C1846" s="103"/>
      <c r="D1846" s="103"/>
      <c r="E1846" s="103"/>
      <c r="F1846" s="423" t="s">
        <v>812</v>
      </c>
      <c r="G1846" s="423"/>
      <c r="H1846" s="148">
        <f>H1844+H1845</f>
        <v>2.4700499999999996</v>
      </c>
    </row>
    <row r="1847" spans="1:8">
      <c r="B1847" s="103"/>
      <c r="C1847" s="103"/>
      <c r="D1847" s="103"/>
      <c r="E1847" s="103"/>
      <c r="F1847" s="421" t="s">
        <v>585</v>
      </c>
      <c r="G1847" s="421"/>
      <c r="H1847" s="147">
        <f>H1842+H1846</f>
        <v>4.1035299999999992</v>
      </c>
    </row>
    <row r="1849" spans="1:8">
      <c r="A1849" s="179" t="str">
        <f>ORÇAMENTO!A656</f>
        <v>6.3.2.8</v>
      </c>
      <c r="B1849" s="179" t="str">
        <f>ORÇAMENTO!B656</f>
        <v>CCU 181</v>
      </c>
      <c r="C1849" s="404" t="str">
        <f>ORÇAMENTO!C656</f>
        <v>FORNECIMENTO E INSTALAÇÃO DE CONECTOR RJ 45 MACHO CAT 6A</v>
      </c>
      <c r="D1849" s="405"/>
      <c r="E1849" s="405"/>
      <c r="F1849" s="405"/>
      <c r="G1849" s="406"/>
      <c r="H1849" s="121" t="str">
        <f>ORÇAMENTO!E656</f>
        <v>UN</v>
      </c>
    </row>
    <row r="1850" spans="1:8">
      <c r="A1850" s="153"/>
      <c r="B1850" s="407" t="s">
        <v>2031</v>
      </c>
      <c r="C1850" s="407"/>
      <c r="D1850" s="102" t="s">
        <v>806</v>
      </c>
      <c r="E1850" s="102" t="s">
        <v>807</v>
      </c>
      <c r="F1850" s="102" t="s">
        <v>808</v>
      </c>
      <c r="G1850" s="102" t="s">
        <v>809</v>
      </c>
      <c r="H1850" s="102" t="s">
        <v>810</v>
      </c>
    </row>
    <row r="1851" spans="1:8">
      <c r="A1851" s="153"/>
      <c r="B1851" s="116" t="s">
        <v>3467</v>
      </c>
      <c r="C1851" s="117" t="s">
        <v>3468</v>
      </c>
      <c r="D1851" s="116" t="s">
        <v>164</v>
      </c>
      <c r="E1851" s="116" t="s">
        <v>846</v>
      </c>
      <c r="F1851" s="118">
        <v>0.1</v>
      </c>
      <c r="G1851" s="119">
        <v>3.75</v>
      </c>
      <c r="H1851" s="119">
        <f>F1851*G1851</f>
        <v>0.375</v>
      </c>
    </row>
    <row r="1852" spans="1:8">
      <c r="A1852" s="153"/>
      <c r="B1852" s="103"/>
      <c r="C1852" s="103"/>
      <c r="D1852" s="103"/>
      <c r="E1852" s="103"/>
      <c r="F1852" s="408" t="s">
        <v>831</v>
      </c>
      <c r="G1852" s="408"/>
      <c r="H1852" s="120">
        <f>SUM(H1851:H1851)</f>
        <v>0.375</v>
      </c>
    </row>
    <row r="1853" spans="1:8">
      <c r="B1853" s="407" t="s">
        <v>820</v>
      </c>
      <c r="C1853" s="407"/>
      <c r="D1853" s="102" t="s">
        <v>806</v>
      </c>
      <c r="E1853" s="102" t="s">
        <v>807</v>
      </c>
      <c r="F1853" s="102" t="s">
        <v>808</v>
      </c>
      <c r="G1853" s="102" t="s">
        <v>809</v>
      </c>
      <c r="H1853" s="102" t="s">
        <v>810</v>
      </c>
    </row>
    <row r="1854" spans="1:8">
      <c r="B1854" s="190" t="s">
        <v>3782</v>
      </c>
      <c r="C1854" s="290" t="s">
        <v>3783</v>
      </c>
      <c r="D1854" s="181" t="s">
        <v>125</v>
      </c>
      <c r="E1854" s="181" t="s">
        <v>840</v>
      </c>
      <c r="F1854" s="193">
        <v>1</v>
      </c>
      <c r="G1854" s="194">
        <v>3.45</v>
      </c>
      <c r="H1854" s="194">
        <f>F1854*G1854</f>
        <v>3.45</v>
      </c>
    </row>
    <row r="1855" spans="1:8">
      <c r="B1855" s="103"/>
      <c r="C1855" s="103"/>
      <c r="D1855" s="103"/>
      <c r="E1855" s="103"/>
      <c r="F1855" s="408" t="s">
        <v>831</v>
      </c>
      <c r="G1855" s="408"/>
      <c r="H1855" s="120">
        <f>SUM(H1854:H1854)</f>
        <v>3.45</v>
      </c>
    </row>
    <row r="1856" spans="1:8">
      <c r="B1856" s="407" t="s">
        <v>811</v>
      </c>
      <c r="C1856" s="407"/>
      <c r="D1856" s="102" t="s">
        <v>806</v>
      </c>
      <c r="E1856" s="102" t="s">
        <v>807</v>
      </c>
      <c r="F1856" s="102" t="s">
        <v>808</v>
      </c>
      <c r="G1856" s="102" t="s">
        <v>809</v>
      </c>
      <c r="H1856" s="102" t="s">
        <v>810</v>
      </c>
    </row>
    <row r="1857" spans="1:8">
      <c r="B1857" s="116" t="s">
        <v>3470</v>
      </c>
      <c r="C1857" s="117" t="s">
        <v>3469</v>
      </c>
      <c r="D1857" s="116" t="s">
        <v>164</v>
      </c>
      <c r="E1857" s="116" t="s">
        <v>127</v>
      </c>
      <c r="F1857" s="118">
        <v>0.1</v>
      </c>
      <c r="G1857" s="119">
        <v>19.13</v>
      </c>
      <c r="H1857" s="119">
        <f>F1857*G1857</f>
        <v>1.913</v>
      </c>
    </row>
    <row r="1858" spans="1:8">
      <c r="B1858" s="116">
        <v>88316</v>
      </c>
      <c r="C1858" s="117" t="s">
        <v>853</v>
      </c>
      <c r="D1858" s="116" t="s">
        <v>125</v>
      </c>
      <c r="E1858" s="116" t="s">
        <v>127</v>
      </c>
      <c r="F1858" s="118">
        <v>0.1</v>
      </c>
      <c r="G1858" s="119">
        <v>23.4</v>
      </c>
      <c r="H1858" s="119">
        <f>F1858*G1858</f>
        <v>2.34</v>
      </c>
    </row>
    <row r="1859" spans="1:8">
      <c r="B1859" s="103"/>
      <c r="C1859" s="103"/>
      <c r="D1859" s="103"/>
      <c r="E1859" s="103"/>
      <c r="F1859" s="423" t="s">
        <v>812</v>
      </c>
      <c r="G1859" s="423"/>
      <c r="H1859" s="148">
        <f>H1857+H1858</f>
        <v>4.2530000000000001</v>
      </c>
    </row>
    <row r="1860" spans="1:8">
      <c r="B1860" s="103"/>
      <c r="C1860" s="103"/>
      <c r="D1860" s="103"/>
      <c r="E1860" s="103"/>
      <c r="F1860" s="421" t="s">
        <v>585</v>
      </c>
      <c r="G1860" s="421"/>
      <c r="H1860" s="147">
        <f>H1859+H1855+H1852</f>
        <v>8.0779999999999994</v>
      </c>
    </row>
    <row r="1862" spans="1:8" ht="24.75" customHeight="1">
      <c r="A1862" s="179" t="str">
        <f>ORÇAMENTO!A598</f>
        <v>6.1.4.12</v>
      </c>
      <c r="B1862" s="179" t="str">
        <f>ORÇAMENTO!B598</f>
        <v>CCU 185</v>
      </c>
      <c r="C1862" s="404" t="str">
        <f>ORÇAMENTO!C598</f>
        <v>POSTE DE AÇO GALVANIZADO CÔNICO CONTÍNO RETO, DIÂMETRO SUPERIOR 60MM, DIÂMETRO DA BASE 115MM, ALTURA TOTAL 5M, CONIPOST REF. SÉRIE 0005/CLASSE 60 DA CONIPOST OU SIMILAR (REF. S07269/ORSE</v>
      </c>
      <c r="D1862" s="405"/>
      <c r="E1862" s="405"/>
      <c r="F1862" s="405"/>
      <c r="G1862" s="406"/>
      <c r="H1862" s="121" t="s">
        <v>150</v>
      </c>
    </row>
    <row r="1863" spans="1:8">
      <c r="B1863" s="407" t="s">
        <v>820</v>
      </c>
      <c r="C1863" s="407"/>
      <c r="D1863" s="102" t="s">
        <v>806</v>
      </c>
      <c r="E1863" s="102" t="s">
        <v>807</v>
      </c>
      <c r="F1863" s="102" t="s">
        <v>808</v>
      </c>
      <c r="G1863" s="102" t="s">
        <v>809</v>
      </c>
      <c r="H1863" s="102" t="s">
        <v>810</v>
      </c>
    </row>
    <row r="1864" spans="1:8" ht="25.5">
      <c r="B1864" s="116" t="s">
        <v>3699</v>
      </c>
      <c r="C1864" s="117" t="s">
        <v>3698</v>
      </c>
      <c r="D1864" s="116" t="s">
        <v>164</v>
      </c>
      <c r="E1864" s="116" t="s">
        <v>841</v>
      </c>
      <c r="F1864" s="118">
        <v>1</v>
      </c>
      <c r="G1864" s="119">
        <v>850.5</v>
      </c>
      <c r="H1864" s="119">
        <f>F1864*G1864</f>
        <v>850.5</v>
      </c>
    </row>
    <row r="1865" spans="1:8">
      <c r="B1865" s="103"/>
      <c r="C1865" s="103"/>
      <c r="D1865" s="103"/>
      <c r="E1865" s="103"/>
      <c r="F1865" s="408" t="s">
        <v>831</v>
      </c>
      <c r="G1865" s="408"/>
      <c r="H1865" s="120">
        <f>SUM(H1864:H1864)</f>
        <v>850.5</v>
      </c>
    </row>
    <row r="1866" spans="1:8">
      <c r="B1866" s="407" t="s">
        <v>811</v>
      </c>
      <c r="C1866" s="407"/>
      <c r="D1866" s="102" t="s">
        <v>806</v>
      </c>
      <c r="E1866" s="102" t="s">
        <v>807</v>
      </c>
      <c r="F1866" s="102" t="s">
        <v>808</v>
      </c>
      <c r="G1866" s="102" t="s">
        <v>809</v>
      </c>
      <c r="H1866" s="102" t="s">
        <v>810</v>
      </c>
    </row>
    <row r="1867" spans="1:8">
      <c r="B1867" s="116">
        <v>88309</v>
      </c>
      <c r="C1867" s="117" t="s">
        <v>874</v>
      </c>
      <c r="D1867" s="116" t="s">
        <v>125</v>
      </c>
      <c r="E1867" s="116" t="s">
        <v>846</v>
      </c>
      <c r="F1867" s="118">
        <v>1.5</v>
      </c>
      <c r="G1867" s="119">
        <v>31.1</v>
      </c>
      <c r="H1867" s="119">
        <f>F1867*G1867</f>
        <v>46.650000000000006</v>
      </c>
    </row>
    <row r="1868" spans="1:8">
      <c r="B1868" s="116">
        <v>88316</v>
      </c>
      <c r="C1868" s="117" t="s">
        <v>853</v>
      </c>
      <c r="D1868" s="116" t="s">
        <v>125</v>
      </c>
      <c r="E1868" s="116" t="s">
        <v>127</v>
      </c>
      <c r="F1868" s="118">
        <v>1.5</v>
      </c>
      <c r="G1868" s="119">
        <v>23.4</v>
      </c>
      <c r="H1868" s="119">
        <f>F1868*G1868</f>
        <v>35.099999999999994</v>
      </c>
    </row>
    <row r="1869" spans="1:8" ht="12.75" customHeight="1">
      <c r="B1869" s="149"/>
      <c r="C1869" s="150"/>
      <c r="D1869" s="149"/>
      <c r="E1869" s="149"/>
      <c r="F1869" s="408" t="s">
        <v>3543</v>
      </c>
      <c r="G1869" s="408" t="s">
        <v>3543</v>
      </c>
      <c r="H1869" s="120">
        <f>SUM(H1867:H1868)</f>
        <v>81.75</v>
      </c>
    </row>
    <row r="1870" spans="1:8">
      <c r="B1870" s="407" t="s">
        <v>813</v>
      </c>
      <c r="C1870" s="407"/>
      <c r="D1870" s="102" t="s">
        <v>806</v>
      </c>
      <c r="E1870" s="102" t="s">
        <v>807</v>
      </c>
      <c r="F1870" s="102" t="s">
        <v>808</v>
      </c>
      <c r="G1870" s="102" t="s">
        <v>809</v>
      </c>
      <c r="H1870" s="102" t="s">
        <v>810</v>
      </c>
    </row>
    <row r="1871" spans="1:8">
      <c r="B1871" s="116" t="s">
        <v>3857</v>
      </c>
      <c r="C1871" s="290" t="s">
        <v>3858</v>
      </c>
      <c r="D1871" s="181" t="s">
        <v>164</v>
      </c>
      <c r="E1871" s="181" t="s">
        <v>851</v>
      </c>
      <c r="F1871" s="193">
        <v>0.28000000000000003</v>
      </c>
      <c r="G1871" s="194">
        <v>567.19000000000005</v>
      </c>
      <c r="H1871" s="194">
        <f>F1871*G1871</f>
        <v>158.81320000000002</v>
      </c>
    </row>
    <row r="1872" spans="1:8">
      <c r="B1872" s="181">
        <v>93358</v>
      </c>
      <c r="C1872" s="290" t="s">
        <v>506</v>
      </c>
      <c r="D1872" s="181" t="s">
        <v>125</v>
      </c>
      <c r="E1872" s="181" t="s">
        <v>851</v>
      </c>
      <c r="F1872" s="193">
        <v>0.28000000000000003</v>
      </c>
      <c r="G1872" s="194">
        <v>92.57</v>
      </c>
      <c r="H1872" s="194">
        <f>F1872*G1872</f>
        <v>25.919599999999999</v>
      </c>
    </row>
    <row r="1873" spans="1:8" ht="12.75" customHeight="1">
      <c r="B1873" s="103"/>
      <c r="C1873" s="103"/>
      <c r="D1873" s="103"/>
      <c r="E1873" s="103"/>
      <c r="F1873" s="423" t="s">
        <v>812</v>
      </c>
      <c r="G1873" s="423"/>
      <c r="H1873" s="148">
        <f>SUM(H1871:H1872)</f>
        <v>184.73280000000003</v>
      </c>
    </row>
    <row r="1874" spans="1:8" ht="12.75" customHeight="1">
      <c r="B1874" s="103"/>
      <c r="C1874" s="103"/>
      <c r="D1874" s="103"/>
      <c r="E1874" s="103"/>
      <c r="F1874" s="421" t="s">
        <v>585</v>
      </c>
      <c r="G1874" s="421"/>
      <c r="H1874" s="147">
        <f>H1865+H1869+H1873</f>
        <v>1116.9828</v>
      </c>
    </row>
    <row r="1875" spans="1:8" ht="12.75" customHeight="1">
      <c r="B1875" s="103"/>
      <c r="C1875" s="103"/>
      <c r="D1875" s="103"/>
      <c r="E1875" s="103"/>
      <c r="F1875" s="109"/>
      <c r="G1875" s="109"/>
      <c r="H1875" s="145"/>
    </row>
    <row r="1876" spans="1:8" ht="28.5" customHeight="1">
      <c r="A1876" s="179" t="str">
        <f>ORÇAMENTO!A504</f>
        <v>5.3.3</v>
      </c>
      <c r="B1876" s="179" t="str">
        <f>ORÇAMENTO!B504</f>
        <v>CCU 013</v>
      </c>
      <c r="C1876" s="404" t="str">
        <f>ORÇAMENTO!C504</f>
        <v>CAIXA DE PASSAGEM EM ALVENARIA DE TIJOLOS MACIÇOS ESP. = 0,12M, DIM. INT. = 0.50 X 0.50 X 0.60M, COM GRELHA DE FERRO FUNDIDO REF. S03234/ORSE</v>
      </c>
      <c r="D1876" s="405"/>
      <c r="E1876" s="405"/>
      <c r="F1876" s="405"/>
      <c r="G1876" s="406"/>
      <c r="H1876" s="121" t="str">
        <f>ORÇAMENTO!E504</f>
        <v>UN</v>
      </c>
    </row>
    <row r="1877" spans="1:8" ht="12.75" customHeight="1">
      <c r="B1877" s="407" t="s">
        <v>820</v>
      </c>
      <c r="C1877" s="407"/>
      <c r="D1877" s="102" t="s">
        <v>806</v>
      </c>
      <c r="E1877" s="102" t="s">
        <v>807</v>
      </c>
      <c r="F1877" s="102" t="s">
        <v>808</v>
      </c>
      <c r="G1877" s="102" t="s">
        <v>809</v>
      </c>
      <c r="H1877" s="102" t="s">
        <v>810</v>
      </c>
    </row>
    <row r="1878" spans="1:8" ht="12.75" customHeight="1">
      <c r="B1878" s="116" t="s">
        <v>3574</v>
      </c>
      <c r="C1878" s="117" t="s">
        <v>3573</v>
      </c>
      <c r="D1878" s="116" t="s">
        <v>164</v>
      </c>
      <c r="E1878" s="116" t="s">
        <v>1573</v>
      </c>
      <c r="F1878" s="118">
        <v>1</v>
      </c>
      <c r="G1878" s="119">
        <v>181.39</v>
      </c>
      <c r="H1878" s="119">
        <f>F1878*G1878</f>
        <v>181.39</v>
      </c>
    </row>
    <row r="1879" spans="1:8" ht="12.75" customHeight="1">
      <c r="B1879" s="103"/>
      <c r="C1879" s="103"/>
      <c r="D1879" s="103"/>
      <c r="E1879" s="103"/>
      <c r="F1879" s="408" t="s">
        <v>831</v>
      </c>
      <c r="G1879" s="408"/>
      <c r="H1879" s="120">
        <f>H1878</f>
        <v>181.39</v>
      </c>
    </row>
    <row r="1880" spans="1:8" ht="12.75" customHeight="1">
      <c r="B1880" s="407" t="s">
        <v>813</v>
      </c>
      <c r="C1880" s="407"/>
      <c r="D1880" s="102" t="s">
        <v>806</v>
      </c>
      <c r="E1880" s="102" t="s">
        <v>807</v>
      </c>
      <c r="F1880" s="102" t="s">
        <v>808</v>
      </c>
      <c r="G1880" s="102" t="s">
        <v>809</v>
      </c>
      <c r="H1880" s="102" t="s">
        <v>810</v>
      </c>
    </row>
    <row r="1881" spans="1:8" ht="12.75" customHeight="1">
      <c r="B1881" s="181">
        <v>92921</v>
      </c>
      <c r="C1881" s="290" t="s">
        <v>3774</v>
      </c>
      <c r="D1881" s="181" t="s">
        <v>125</v>
      </c>
      <c r="E1881" s="181" t="s">
        <v>848</v>
      </c>
      <c r="F1881" s="193">
        <v>2.8</v>
      </c>
      <c r="G1881" s="194">
        <v>10.44</v>
      </c>
      <c r="H1881" s="194">
        <f>F1881*G1881</f>
        <v>29.231999999999996</v>
      </c>
    </row>
    <row r="1882" spans="1:8" ht="12.75" customHeight="1">
      <c r="B1882" s="181">
        <v>101159</v>
      </c>
      <c r="C1882" s="290" t="s">
        <v>414</v>
      </c>
      <c r="D1882" s="181" t="s">
        <v>125</v>
      </c>
      <c r="E1882" s="181" t="s">
        <v>847</v>
      </c>
      <c r="F1882" s="193">
        <v>1.44</v>
      </c>
      <c r="G1882" s="194">
        <v>159.43</v>
      </c>
      <c r="H1882" s="194">
        <f>F1882*G1882</f>
        <v>229.57920000000001</v>
      </c>
    </row>
    <row r="1883" spans="1:8" ht="12.75" customHeight="1">
      <c r="B1883" s="181">
        <v>87878</v>
      </c>
      <c r="C1883" s="290" t="s">
        <v>3784</v>
      </c>
      <c r="D1883" s="181" t="s">
        <v>125</v>
      </c>
      <c r="E1883" s="181" t="s">
        <v>847</v>
      </c>
      <c r="F1883" s="193">
        <v>1.2</v>
      </c>
      <c r="G1883" s="194">
        <v>5.37</v>
      </c>
      <c r="H1883" s="194">
        <f t="shared" ref="H1883:H1887" si="25">F1883*G1883</f>
        <v>6.444</v>
      </c>
    </row>
    <row r="1884" spans="1:8" ht="12.75" customHeight="1">
      <c r="B1884" s="181">
        <v>94963</v>
      </c>
      <c r="C1884" s="290" t="s">
        <v>3771</v>
      </c>
      <c r="D1884" s="181" t="s">
        <v>125</v>
      </c>
      <c r="E1884" s="181" t="s">
        <v>851</v>
      </c>
      <c r="F1884" s="193">
        <v>7.8399999999999997E-2</v>
      </c>
      <c r="G1884" s="194">
        <v>545.30999999999995</v>
      </c>
      <c r="H1884" s="194">
        <f t="shared" si="25"/>
        <v>42.752303999999995</v>
      </c>
    </row>
    <row r="1885" spans="1:8" ht="12.75" customHeight="1">
      <c r="B1885" s="181">
        <v>93358</v>
      </c>
      <c r="C1885" s="290" t="s">
        <v>506</v>
      </c>
      <c r="D1885" s="181" t="s">
        <v>125</v>
      </c>
      <c r="E1885" s="181" t="s">
        <v>851</v>
      </c>
      <c r="F1885" s="193">
        <v>0.34</v>
      </c>
      <c r="G1885" s="194">
        <v>92.57</v>
      </c>
      <c r="H1885" s="194">
        <f t="shared" si="25"/>
        <v>31.473800000000001</v>
      </c>
    </row>
    <row r="1886" spans="1:8" ht="12.75" customHeight="1">
      <c r="B1886" s="181">
        <v>96542</v>
      </c>
      <c r="C1886" s="290" t="s">
        <v>246</v>
      </c>
      <c r="D1886" s="181" t="s">
        <v>125</v>
      </c>
      <c r="E1886" s="181" t="s">
        <v>847</v>
      </c>
      <c r="F1886" s="193">
        <v>0.6</v>
      </c>
      <c r="G1886" s="194">
        <v>95.52</v>
      </c>
      <c r="H1886" s="194">
        <f t="shared" si="25"/>
        <v>57.311999999999998</v>
      </c>
    </row>
    <row r="1887" spans="1:8" ht="12.75" customHeight="1">
      <c r="B1887" s="181">
        <v>87548</v>
      </c>
      <c r="C1887" s="290" t="s">
        <v>3785</v>
      </c>
      <c r="D1887" s="181" t="s">
        <v>125</v>
      </c>
      <c r="E1887" s="181" t="s">
        <v>847</v>
      </c>
      <c r="F1887" s="193">
        <v>1.2</v>
      </c>
      <c r="G1887" s="194">
        <v>33</v>
      </c>
      <c r="H1887" s="194">
        <f t="shared" si="25"/>
        <v>39.6</v>
      </c>
    </row>
    <row r="1888" spans="1:8" ht="12.75" customHeight="1">
      <c r="B1888" s="149"/>
      <c r="C1888" s="150"/>
      <c r="D1888" s="149"/>
      <c r="E1888" s="149"/>
      <c r="F1888" s="408" t="s">
        <v>3575</v>
      </c>
      <c r="G1888" s="408" t="s">
        <v>3543</v>
      </c>
      <c r="H1888" s="120">
        <f>SUM(H1881:H1887)</f>
        <v>436.393304</v>
      </c>
    </row>
    <row r="1889" spans="1:8" ht="12.75" customHeight="1">
      <c r="B1889" s="103"/>
      <c r="C1889" s="103"/>
      <c r="D1889" s="103"/>
      <c r="E1889" s="103"/>
      <c r="F1889" s="421" t="s">
        <v>585</v>
      </c>
      <c r="G1889" s="421"/>
      <c r="H1889" s="147">
        <f>H1888+H1879+0.09</f>
        <v>617.87330400000008</v>
      </c>
    </row>
    <row r="1890" spans="1:8" ht="12.75" customHeight="1">
      <c r="B1890" s="103"/>
      <c r="C1890" s="103"/>
      <c r="D1890" s="103"/>
      <c r="E1890" s="103"/>
      <c r="F1890" s="109"/>
      <c r="G1890" s="109"/>
      <c r="H1890" s="145"/>
    </row>
    <row r="1891" spans="1:8" ht="27" customHeight="1">
      <c r="A1891" s="179" t="str">
        <f>ORÇAMENTO!A417</f>
        <v>4.4.4.5</v>
      </c>
      <c r="B1891" s="179" t="str">
        <f>ORÇAMENTO!B417</f>
        <v>CCU 085</v>
      </c>
      <c r="C1891" s="404" t="str">
        <f>ORÇAMENTO!C417</f>
        <v>KIT DE AUTOMATIZAÇÃO DE PORTÃO DE ABRIR, INCLUSO: FERRAGENS (BRAÇO DE AÇO COM 0,75M, CHAPA E MONTANTE, ETC.) E 02 MOTORES PPA 1/3 CV - 220V REF. I12240/ORSE</v>
      </c>
      <c r="D1891" s="405"/>
      <c r="E1891" s="405"/>
      <c r="F1891" s="405"/>
      <c r="G1891" s="406"/>
      <c r="H1891" s="121" t="str">
        <f>ORÇAMENTO!E417</f>
        <v>UN</v>
      </c>
    </row>
    <row r="1892" spans="1:8" ht="12.75" customHeight="1">
      <c r="B1892" s="103"/>
      <c r="C1892" s="103"/>
      <c r="D1892" s="103"/>
      <c r="E1892" s="103"/>
      <c r="F1892" s="421" t="s">
        <v>585</v>
      </c>
      <c r="G1892" s="421"/>
      <c r="H1892" s="147">
        <v>1764.36</v>
      </c>
    </row>
    <row r="1893" spans="1:8" ht="12.75" customHeight="1">
      <c r="B1893" s="103"/>
      <c r="C1893" s="103"/>
      <c r="D1893" s="103"/>
      <c r="E1893" s="103"/>
      <c r="F1893" s="109"/>
      <c r="G1893" s="109"/>
      <c r="H1893" s="145"/>
    </row>
    <row r="1894" spans="1:8" ht="27" customHeight="1">
      <c r="A1894" s="179" t="str">
        <f>ORÇAMENTO!A410</f>
        <v>4.4.3.9</v>
      </c>
      <c r="B1894" s="179" t="str">
        <f>ORÇAMENTO!B410</f>
        <v>CCU 046</v>
      </c>
      <c r="C1894" s="404" t="str">
        <f>ORÇAMENTO!C410</f>
        <v>PLATAFORMA COM 3 MASTROS GALVANIZADOS, SENDO 1 DE H= 6,00 M E DOIS DE H= 5,00 M REF. 35.07.030/SP OBRAS</v>
      </c>
      <c r="D1894" s="405"/>
      <c r="E1894" s="405"/>
      <c r="F1894" s="405"/>
      <c r="G1894" s="406"/>
      <c r="H1894" s="121" t="str">
        <f>ORÇAMENTO!E410</f>
        <v>CJ</v>
      </c>
    </row>
    <row r="1895" spans="1:8" ht="12.75" customHeight="1">
      <c r="B1895" s="103"/>
      <c r="C1895" s="103"/>
      <c r="D1895" s="103"/>
      <c r="E1895" s="103"/>
      <c r="F1895" s="421" t="s">
        <v>585</v>
      </c>
      <c r="G1895" s="421"/>
      <c r="H1895" s="147">
        <v>1545.12</v>
      </c>
    </row>
    <row r="1896" spans="1:8" ht="12.75" customHeight="1">
      <c r="B1896" s="103"/>
      <c r="C1896" s="103"/>
      <c r="D1896" s="103"/>
      <c r="E1896" s="103"/>
      <c r="F1896" s="109"/>
      <c r="G1896" s="109"/>
      <c r="H1896" s="145"/>
    </row>
    <row r="1897" spans="1:8" ht="12.75" customHeight="1">
      <c r="A1897" s="179" t="str">
        <f>[15]ORÇAMENTO!A322</f>
        <v>4.1.6.1.27</v>
      </c>
      <c r="B1897" s="179" t="str">
        <f>[15]ORÇAMENTO!B322</f>
        <v>CCU 188</v>
      </c>
      <c r="C1897" s="404" t="str">
        <f>[15]ORÇAMENTO!C322</f>
        <v>PRATELEIRA METÁLICA REF LINHA POLO 2031.C33, DECA OU EQUIVALENTE</v>
      </c>
      <c r="D1897" s="405"/>
      <c r="E1897" s="405"/>
      <c r="F1897" s="405"/>
      <c r="G1897" s="406"/>
      <c r="H1897" s="121" t="s">
        <v>150</v>
      </c>
    </row>
    <row r="1898" spans="1:8" ht="12.75" customHeight="1">
      <c r="B1898" s="407" t="s">
        <v>820</v>
      </c>
      <c r="C1898" s="407"/>
      <c r="D1898" s="102" t="s">
        <v>806</v>
      </c>
      <c r="E1898" s="102" t="s">
        <v>807</v>
      </c>
      <c r="F1898" s="102" t="s">
        <v>808</v>
      </c>
      <c r="G1898" s="102" t="s">
        <v>809</v>
      </c>
      <c r="H1898" s="102" t="s">
        <v>810</v>
      </c>
    </row>
    <row r="1899" spans="1:8" ht="12.75" customHeight="1">
      <c r="B1899" s="116" t="str">
        <f>'COMPOSIÇÃO PRÓPRIA'!B146</f>
        <v>COT 01.016</v>
      </c>
      <c r="C1899" s="117" t="str">
        <f>'COMPOSIÇÃO PRÓPRIA'!C146</f>
        <v>PRATELEIRA METÁLICA REF LINHA POLO 2031.C33, DECA OU EQUIVALENTE</v>
      </c>
      <c r="D1899" s="116" t="s">
        <v>2983</v>
      </c>
      <c r="E1899" s="116" t="s">
        <v>807</v>
      </c>
      <c r="F1899" s="118">
        <v>1</v>
      </c>
      <c r="G1899" s="119">
        <f>'COMPOSIÇÃO PRÓPRIA'!D146</f>
        <v>1052.31</v>
      </c>
      <c r="H1899" s="119">
        <f>F1899*G1899</f>
        <v>1052.31</v>
      </c>
    </row>
    <row r="1900" spans="1:8" ht="12.75" customHeight="1">
      <c r="B1900" s="103"/>
      <c r="C1900" s="103"/>
      <c r="D1900" s="103"/>
      <c r="E1900" s="103"/>
      <c r="F1900" s="408" t="s">
        <v>831</v>
      </c>
      <c r="G1900" s="408"/>
      <c r="H1900" s="120">
        <f>SUM(H1899:H1899)</f>
        <v>1052.31</v>
      </c>
    </row>
    <row r="1901" spans="1:8" ht="12.75" customHeight="1">
      <c r="B1901" s="407" t="s">
        <v>811</v>
      </c>
      <c r="C1901" s="407"/>
      <c r="D1901" s="102" t="s">
        <v>806</v>
      </c>
      <c r="E1901" s="102" t="s">
        <v>807</v>
      </c>
      <c r="F1901" s="102" t="s">
        <v>808</v>
      </c>
      <c r="G1901" s="102" t="s">
        <v>809</v>
      </c>
      <c r="H1901" s="102" t="s">
        <v>810</v>
      </c>
    </row>
    <row r="1902" spans="1:8" ht="12.75" customHeight="1">
      <c r="B1902" s="116">
        <v>88309</v>
      </c>
      <c r="C1902" s="117" t="s">
        <v>874</v>
      </c>
      <c r="D1902" s="116" t="s">
        <v>125</v>
      </c>
      <c r="E1902" s="116" t="s">
        <v>846</v>
      </c>
      <c r="F1902" s="118">
        <v>1.5</v>
      </c>
      <c r="G1902" s="119">
        <v>31.1</v>
      </c>
      <c r="H1902" s="119">
        <f>F1902*G1902</f>
        <v>46.650000000000006</v>
      </c>
    </row>
    <row r="1903" spans="1:8" ht="12.75" customHeight="1">
      <c r="B1903" s="149"/>
      <c r="C1903" s="150"/>
      <c r="D1903" s="149"/>
      <c r="E1903" s="149"/>
      <c r="F1903" s="408" t="s">
        <v>3543</v>
      </c>
      <c r="G1903" s="408" t="s">
        <v>3543</v>
      </c>
      <c r="H1903" s="120">
        <f>SUM(H1902:H1902)</f>
        <v>46.650000000000006</v>
      </c>
    </row>
    <row r="1904" spans="1:8" ht="12.75" customHeight="1">
      <c r="B1904" s="103"/>
      <c r="C1904" s="103"/>
      <c r="D1904" s="103"/>
      <c r="E1904" s="103"/>
      <c r="F1904" s="421" t="s">
        <v>585</v>
      </c>
      <c r="G1904" s="421"/>
      <c r="H1904" s="147">
        <f>H1900+H1903</f>
        <v>1098.96</v>
      </c>
    </row>
    <row r="1905" spans="1:8" ht="12.75" customHeight="1">
      <c r="B1905" s="103"/>
      <c r="C1905" s="103"/>
      <c r="D1905" s="103"/>
      <c r="E1905" s="103"/>
      <c r="F1905" s="109"/>
      <c r="G1905" s="109"/>
      <c r="H1905" s="145"/>
    </row>
    <row r="1906" spans="1:8" ht="12.75" customHeight="1">
      <c r="A1906" s="179" t="str">
        <f>ORÇAMENTO!A359</f>
        <v>4.2.12</v>
      </c>
      <c r="B1906" s="179" t="str">
        <f>ORÇAMENTO!B359</f>
        <v>CCU 096</v>
      </c>
      <c r="C1906" s="404" t="str">
        <f>ORÇAMENTO!C359</f>
        <v>PLACA EM AÇO INOX HORÁRIO DE FUNCIONAMENTO REF. S10760/ORSE</v>
      </c>
      <c r="D1906" s="405"/>
      <c r="E1906" s="405"/>
      <c r="F1906" s="405"/>
      <c r="G1906" s="406"/>
      <c r="H1906" s="121" t="s">
        <v>150</v>
      </c>
    </row>
    <row r="1907" spans="1:8" ht="12.75" customHeight="1">
      <c r="B1907" s="407" t="s">
        <v>820</v>
      </c>
      <c r="C1907" s="407"/>
      <c r="D1907" s="102" t="s">
        <v>806</v>
      </c>
      <c r="E1907" s="102" t="s">
        <v>807</v>
      </c>
      <c r="F1907" s="102" t="s">
        <v>808</v>
      </c>
      <c r="G1907" s="102" t="s">
        <v>809</v>
      </c>
      <c r="H1907" s="102" t="s">
        <v>810</v>
      </c>
    </row>
    <row r="1908" spans="1:8" ht="12.75" customHeight="1">
      <c r="B1908" s="116" t="s">
        <v>3882</v>
      </c>
      <c r="C1908" s="290" t="s">
        <v>3883</v>
      </c>
      <c r="D1908" s="116" t="s">
        <v>164</v>
      </c>
      <c r="E1908" s="116" t="s">
        <v>807</v>
      </c>
      <c r="F1908" s="118">
        <v>1</v>
      </c>
      <c r="G1908" s="119">
        <v>304.02999999999997</v>
      </c>
      <c r="H1908" s="119">
        <f>F1908*G1908</f>
        <v>304.02999999999997</v>
      </c>
    </row>
    <row r="1909" spans="1:8" ht="12.75" customHeight="1">
      <c r="B1909" s="103"/>
      <c r="C1909" s="103"/>
      <c r="D1909" s="103"/>
      <c r="E1909" s="103"/>
      <c r="F1909" s="408" t="s">
        <v>831</v>
      </c>
      <c r="G1909" s="408"/>
      <c r="H1909" s="120">
        <f>SUM(H1908:H1908)</f>
        <v>304.02999999999997</v>
      </c>
    </row>
    <row r="1910" spans="1:8" ht="12.75" customHeight="1">
      <c r="B1910" s="407" t="s">
        <v>811</v>
      </c>
      <c r="C1910" s="407"/>
      <c r="D1910" s="102" t="s">
        <v>806</v>
      </c>
      <c r="E1910" s="102" t="s">
        <v>807</v>
      </c>
      <c r="F1910" s="102" t="s">
        <v>808</v>
      </c>
      <c r="G1910" s="102" t="s">
        <v>809</v>
      </c>
      <c r="H1910" s="102" t="s">
        <v>810</v>
      </c>
    </row>
    <row r="1911" spans="1:8" ht="12.75" customHeight="1">
      <c r="B1911" s="181">
        <v>88309</v>
      </c>
      <c r="C1911" s="290" t="s">
        <v>874</v>
      </c>
      <c r="D1911" s="181" t="s">
        <v>125</v>
      </c>
      <c r="E1911" s="181" t="s">
        <v>846</v>
      </c>
      <c r="F1911" s="118">
        <v>0.2</v>
      </c>
      <c r="G1911" s="119">
        <v>31.1</v>
      </c>
      <c r="H1911" s="119">
        <f>F1911*G1911</f>
        <v>6.2200000000000006</v>
      </c>
    </row>
    <row r="1912" spans="1:8" ht="12.75" customHeight="1">
      <c r="B1912" s="181">
        <v>88316</v>
      </c>
      <c r="C1912" s="290" t="s">
        <v>853</v>
      </c>
      <c r="D1912" s="181" t="s">
        <v>125</v>
      </c>
      <c r="E1912" s="181" t="s">
        <v>846</v>
      </c>
      <c r="F1912" s="118">
        <v>0.2</v>
      </c>
      <c r="G1912" s="119">
        <v>23.4</v>
      </c>
      <c r="H1912" s="119">
        <f>F1912*G1912</f>
        <v>4.68</v>
      </c>
    </row>
    <row r="1913" spans="1:8" ht="12.75" customHeight="1">
      <c r="B1913" s="149"/>
      <c r="C1913" s="150"/>
      <c r="D1913" s="149"/>
      <c r="E1913" s="149"/>
      <c r="F1913" s="408" t="s">
        <v>3543</v>
      </c>
      <c r="G1913" s="408" t="s">
        <v>3543</v>
      </c>
      <c r="H1913" s="120">
        <f>SUM(H1911:H1912)</f>
        <v>10.9</v>
      </c>
    </row>
    <row r="1914" spans="1:8" ht="12.75" customHeight="1">
      <c r="B1914" s="103"/>
      <c r="C1914" s="103"/>
      <c r="D1914" s="103"/>
      <c r="E1914" s="103"/>
      <c r="F1914" s="421" t="s">
        <v>585</v>
      </c>
      <c r="G1914" s="421"/>
      <c r="H1914" s="147">
        <f>H1909+H1913</f>
        <v>314.92999999999995</v>
      </c>
    </row>
    <row r="1915" spans="1:8" ht="12.75" customHeight="1">
      <c r="B1915" s="103"/>
      <c r="C1915" s="103"/>
      <c r="D1915" s="103"/>
      <c r="E1915" s="103"/>
      <c r="F1915" s="109"/>
      <c r="G1915" s="109"/>
      <c r="H1915" s="145"/>
    </row>
    <row r="1916" spans="1:8" ht="12.75" customHeight="1">
      <c r="A1916" s="434" t="s">
        <v>1458</v>
      </c>
      <c r="B1916" s="434"/>
      <c r="C1916" s="434"/>
      <c r="D1916" s="434"/>
      <c r="E1916" s="434"/>
      <c r="F1916" s="434"/>
      <c r="G1916" s="434"/>
      <c r="H1916" s="434"/>
    </row>
    <row r="1917" spans="1:8" ht="12.75" customHeight="1">
      <c r="A1917" s="434"/>
      <c r="B1917" s="434"/>
      <c r="C1917" s="434"/>
      <c r="D1917" s="434"/>
      <c r="E1917" s="434"/>
      <c r="F1917" s="434"/>
      <c r="G1917" s="434"/>
      <c r="H1917" s="434"/>
    </row>
    <row r="1918" spans="1:8" ht="12.75" customHeight="1">
      <c r="A1918" s="434"/>
      <c r="B1918" s="434"/>
      <c r="C1918" s="434"/>
      <c r="D1918" s="434"/>
      <c r="E1918" s="434"/>
      <c r="F1918" s="434"/>
      <c r="G1918" s="434"/>
      <c r="H1918" s="434"/>
    </row>
    <row r="1920" spans="1:8" ht="27" customHeight="1">
      <c r="A1920" s="179" t="str">
        <f>ORÇAMENTO!A218</f>
        <v>4.1.1.2.3</v>
      </c>
      <c r="B1920" s="179" t="str">
        <f>ORÇAMENTO!B218</f>
        <v>CCU 157</v>
      </c>
      <c r="C1920" s="404" t="str">
        <f>ORÇAMENTO!C218</f>
        <v>ISOLACAO TERMOACUSTICA - LA DE VIDRO E=2" REF. 10.01.059/SP EDUCAÇÃO</v>
      </c>
      <c r="D1920" s="405"/>
      <c r="E1920" s="405"/>
      <c r="F1920" s="405"/>
      <c r="G1920" s="406"/>
      <c r="H1920" s="121" t="s">
        <v>145</v>
      </c>
    </row>
    <row r="1921" spans="1:8">
      <c r="B1921" s="407" t="s">
        <v>820</v>
      </c>
      <c r="C1921" s="407"/>
      <c r="D1921" s="102" t="s">
        <v>806</v>
      </c>
      <c r="E1921" s="102" t="s">
        <v>807</v>
      </c>
      <c r="F1921" s="102" t="s">
        <v>808</v>
      </c>
      <c r="G1921" s="102" t="s">
        <v>809</v>
      </c>
      <c r="H1921" s="102" t="s">
        <v>810</v>
      </c>
    </row>
    <row r="1922" spans="1:8">
      <c r="B1922" s="125" t="s">
        <v>1525</v>
      </c>
      <c r="C1922" s="117" t="s">
        <v>1526</v>
      </c>
      <c r="D1922" s="116" t="s">
        <v>125</v>
      </c>
      <c r="E1922" s="116" t="s">
        <v>145</v>
      </c>
      <c r="F1922" s="118">
        <v>1</v>
      </c>
      <c r="G1922" s="119">
        <v>53.03</v>
      </c>
      <c r="H1922" s="119">
        <f>F1922*G1922</f>
        <v>53.03</v>
      </c>
    </row>
    <row r="1923" spans="1:8">
      <c r="B1923" s="103"/>
      <c r="C1923" s="103"/>
      <c r="D1923" s="103"/>
      <c r="E1923" s="103"/>
      <c r="F1923" s="408" t="s">
        <v>831</v>
      </c>
      <c r="G1923" s="408"/>
      <c r="H1923" s="120">
        <f>H1922</f>
        <v>53.03</v>
      </c>
    </row>
    <row r="1924" spans="1:8">
      <c r="B1924" s="407" t="s">
        <v>811</v>
      </c>
      <c r="C1924" s="407"/>
      <c r="D1924" s="102" t="s">
        <v>806</v>
      </c>
      <c r="E1924" s="102" t="s">
        <v>807</v>
      </c>
      <c r="F1924" s="102" t="s">
        <v>808</v>
      </c>
      <c r="G1924" s="102" t="s">
        <v>809</v>
      </c>
      <c r="H1924" s="102" t="s">
        <v>810</v>
      </c>
    </row>
    <row r="1925" spans="1:8">
      <c r="B1925" s="116">
        <v>88316</v>
      </c>
      <c r="C1925" s="117" t="s">
        <v>853</v>
      </c>
      <c r="D1925" s="116" t="s">
        <v>125</v>
      </c>
      <c r="E1925" s="116" t="s">
        <v>127</v>
      </c>
      <c r="F1925" s="118">
        <v>0.2</v>
      </c>
      <c r="G1925" s="119">
        <v>23.4</v>
      </c>
      <c r="H1925" s="119">
        <f>F1925*G1925</f>
        <v>4.68</v>
      </c>
    </row>
    <row r="1926" spans="1:8">
      <c r="B1926" s="103"/>
      <c r="C1926" s="103"/>
      <c r="D1926" s="103"/>
      <c r="E1926" s="103"/>
      <c r="F1926" s="408" t="s">
        <v>812</v>
      </c>
      <c r="G1926" s="408"/>
      <c r="H1926" s="120">
        <f>H1925</f>
        <v>4.68</v>
      </c>
    </row>
    <row r="1927" spans="1:8">
      <c r="B1927" s="103"/>
      <c r="C1927" s="103"/>
      <c r="D1927" s="103"/>
      <c r="E1927" s="103"/>
      <c r="F1927" s="409" t="s">
        <v>585</v>
      </c>
      <c r="G1927" s="409"/>
      <c r="H1927" s="101">
        <f>H1923+H1926</f>
        <v>57.71</v>
      </c>
    </row>
    <row r="1928" spans="1:8">
      <c r="B1928" s="103"/>
      <c r="C1928" s="103"/>
      <c r="D1928" s="103"/>
      <c r="E1928" s="103"/>
      <c r="F1928" s="418"/>
      <c r="G1928" s="418"/>
      <c r="H1928" s="418"/>
    </row>
    <row r="1929" spans="1:8" ht="27" customHeight="1">
      <c r="A1929" s="179" t="str">
        <f>ORÇAMENTO!A247</f>
        <v>4.1.4.1</v>
      </c>
      <c r="B1929" s="179" t="str">
        <f>ORÇAMENTO!B247</f>
        <v>CCU 159</v>
      </c>
      <c r="C1929" s="404" t="str">
        <f>ORÇAMENTO!C247</f>
        <v>TELHA GALVALUME / ACO GALV SANDUICHE E=50MM (PIR) TRAPEZ H=40MM NAS DUAS FACES E= 0,50MM COM PINT FACES APARENTES REF. 07.03.136/SP EDUCAÇÃO</v>
      </c>
      <c r="D1929" s="405"/>
      <c r="E1929" s="405"/>
      <c r="F1929" s="405"/>
      <c r="G1929" s="406"/>
      <c r="H1929" s="121" t="s">
        <v>145</v>
      </c>
    </row>
    <row r="1930" spans="1:8">
      <c r="B1930" s="407" t="s">
        <v>820</v>
      </c>
      <c r="C1930" s="407"/>
      <c r="D1930" s="102" t="s">
        <v>806</v>
      </c>
      <c r="E1930" s="102" t="s">
        <v>807</v>
      </c>
      <c r="F1930" s="102" t="s">
        <v>808</v>
      </c>
      <c r="G1930" s="102" t="s">
        <v>809</v>
      </c>
      <c r="H1930" s="102" t="s">
        <v>810</v>
      </c>
    </row>
    <row r="1931" spans="1:8" ht="25.5">
      <c r="B1931" s="116" t="s">
        <v>1564</v>
      </c>
      <c r="C1931" s="117" t="s">
        <v>1567</v>
      </c>
      <c r="D1931" s="116" t="s">
        <v>1562</v>
      </c>
      <c r="E1931" s="116" t="s">
        <v>1563</v>
      </c>
      <c r="F1931" s="118">
        <v>4</v>
      </c>
      <c r="G1931" s="119">
        <v>0.62</v>
      </c>
      <c r="H1931" s="119">
        <f>F1931*G1931</f>
        <v>2.48</v>
      </c>
    </row>
    <row r="1932" spans="1:8">
      <c r="B1932" s="103"/>
      <c r="C1932" s="103"/>
      <c r="D1932" s="103"/>
      <c r="E1932" s="103"/>
      <c r="F1932" s="408" t="s">
        <v>831</v>
      </c>
      <c r="G1932" s="408"/>
      <c r="H1932" s="120">
        <f>H1931</f>
        <v>2.48</v>
      </c>
    </row>
    <row r="1933" spans="1:8">
      <c r="B1933" s="103"/>
      <c r="C1933" s="103"/>
      <c r="D1933" s="103"/>
      <c r="E1933" s="103"/>
      <c r="F1933" s="409" t="s">
        <v>585</v>
      </c>
      <c r="G1933" s="409"/>
      <c r="H1933" s="101">
        <f>H1932</f>
        <v>2.48</v>
      </c>
    </row>
    <row r="1934" spans="1:8">
      <c r="B1934" s="407" t="s">
        <v>854</v>
      </c>
      <c r="C1934" s="407"/>
      <c r="D1934" s="102" t="s">
        <v>806</v>
      </c>
      <c r="E1934" s="102" t="s">
        <v>807</v>
      </c>
      <c r="F1934" s="102" t="s">
        <v>808</v>
      </c>
      <c r="G1934" s="102" t="s">
        <v>809</v>
      </c>
      <c r="H1934" s="102" t="s">
        <v>810</v>
      </c>
    </row>
    <row r="1935" spans="1:8" ht="25.5">
      <c r="B1935" s="116" t="s">
        <v>1565</v>
      </c>
      <c r="C1935" s="117" t="s">
        <v>1568</v>
      </c>
      <c r="D1935" s="116" t="s">
        <v>1562</v>
      </c>
      <c r="E1935" s="116" t="s">
        <v>127</v>
      </c>
      <c r="F1935" s="118">
        <v>0.4</v>
      </c>
      <c r="G1935" s="119">
        <v>16.079999999999998</v>
      </c>
      <c r="H1935" s="119">
        <f>F1935*G1935</f>
        <v>6.4319999999999995</v>
      </c>
    </row>
    <row r="1936" spans="1:8">
      <c r="B1936" s="116">
        <v>88323</v>
      </c>
      <c r="C1936" s="117" t="s">
        <v>1570</v>
      </c>
      <c r="D1936" s="116" t="s">
        <v>125</v>
      </c>
      <c r="E1936" s="116" t="s">
        <v>127</v>
      </c>
      <c r="F1936" s="118">
        <v>0.4</v>
      </c>
      <c r="G1936" s="119">
        <v>30.44</v>
      </c>
      <c r="H1936" s="119">
        <f>F1936*G1936</f>
        <v>12.176000000000002</v>
      </c>
    </row>
    <row r="1937" spans="1:8">
      <c r="B1937" s="103"/>
      <c r="C1937" s="103"/>
      <c r="D1937" s="103"/>
      <c r="E1937" s="103"/>
      <c r="F1937" s="408" t="s">
        <v>831</v>
      </c>
      <c r="G1937" s="408"/>
      <c r="H1937" s="120">
        <f>H1935+H1936</f>
        <v>18.608000000000001</v>
      </c>
    </row>
    <row r="1938" spans="1:8">
      <c r="B1938" s="103"/>
      <c r="C1938" s="103"/>
      <c r="D1938" s="103"/>
      <c r="E1938" s="103"/>
      <c r="F1938" s="409" t="s">
        <v>585</v>
      </c>
      <c r="G1938" s="409"/>
      <c r="H1938" s="101">
        <f>H1937</f>
        <v>18.608000000000001</v>
      </c>
    </row>
    <row r="1939" spans="1:8">
      <c r="B1939" s="407" t="s">
        <v>1205</v>
      </c>
      <c r="C1939" s="407"/>
      <c r="D1939" s="102" t="s">
        <v>806</v>
      </c>
      <c r="E1939" s="102" t="s">
        <v>807</v>
      </c>
      <c r="F1939" s="102" t="s">
        <v>808</v>
      </c>
      <c r="G1939" s="102" t="s">
        <v>809</v>
      </c>
      <c r="H1939" s="102" t="s">
        <v>810</v>
      </c>
    </row>
    <row r="1940" spans="1:8" ht="25.5">
      <c r="B1940" s="116" t="s">
        <v>1566</v>
      </c>
      <c r="C1940" s="117" t="s">
        <v>1569</v>
      </c>
      <c r="D1940" s="116" t="s">
        <v>1562</v>
      </c>
      <c r="E1940" s="116" t="s">
        <v>145</v>
      </c>
      <c r="F1940" s="118">
        <v>1.1499999999999999</v>
      </c>
      <c r="G1940" s="119">
        <v>201.21</v>
      </c>
      <c r="H1940" s="119">
        <f>F1940*G1940</f>
        <v>231.39149999999998</v>
      </c>
    </row>
    <row r="1941" spans="1:8">
      <c r="B1941" s="103"/>
      <c r="C1941" s="103"/>
      <c r="D1941" s="103"/>
      <c r="E1941" s="103"/>
      <c r="F1941" s="408" t="s">
        <v>831</v>
      </c>
      <c r="G1941" s="408"/>
      <c r="H1941" s="120">
        <f>H1940</f>
        <v>231.39149999999998</v>
      </c>
    </row>
    <row r="1942" spans="1:8">
      <c r="B1942" s="103"/>
      <c r="C1942" s="103"/>
      <c r="D1942" s="103"/>
      <c r="E1942" s="103"/>
      <c r="F1942" s="409" t="s">
        <v>585</v>
      </c>
      <c r="G1942" s="409"/>
      <c r="H1942" s="101">
        <f>H1933+H1938+H1941</f>
        <v>252.47949999999997</v>
      </c>
    </row>
    <row r="1943" spans="1:8">
      <c r="B1943" s="103"/>
      <c r="C1943" s="103"/>
      <c r="D1943" s="103"/>
      <c r="E1943" s="103"/>
      <c r="F1943" s="108"/>
      <c r="G1943" s="108"/>
      <c r="H1943" s="108"/>
    </row>
    <row r="1944" spans="1:8" ht="27" customHeight="1">
      <c r="A1944" s="179" t="str">
        <f>ORÇAMENTO!A335</f>
        <v>4.1.7.3</v>
      </c>
      <c r="B1944" s="179" t="str">
        <f>ORÇAMENTO!B335</f>
        <v>CCU 160</v>
      </c>
      <c r="C1944" s="404" t="str">
        <f>ORÇAMENTO!C335</f>
        <v>CORRIMÃO DUPLO AÇO INOX FORNECIDO E INSTALADO NO GUARDA-CORPO DE VIDRO REF. 06.03.061/SP EDUCAÇÃO</v>
      </c>
      <c r="D1944" s="405"/>
      <c r="E1944" s="405"/>
      <c r="F1944" s="405"/>
      <c r="G1944" s="406"/>
      <c r="H1944" s="121" t="s">
        <v>180</v>
      </c>
    </row>
    <row r="1945" spans="1:8">
      <c r="B1945" s="407" t="s">
        <v>820</v>
      </c>
      <c r="C1945" s="407"/>
      <c r="D1945" s="102" t="s">
        <v>806</v>
      </c>
      <c r="E1945" s="102" t="s">
        <v>807</v>
      </c>
      <c r="F1945" s="102" t="s">
        <v>808</v>
      </c>
      <c r="G1945" s="102" t="s">
        <v>809</v>
      </c>
      <c r="H1945" s="102" t="s">
        <v>810</v>
      </c>
    </row>
    <row r="1946" spans="1:8" ht="25.5">
      <c r="B1946" s="125" t="s">
        <v>1710</v>
      </c>
      <c r="C1946" s="117" t="s">
        <v>1600</v>
      </c>
      <c r="D1946" s="116" t="s">
        <v>891</v>
      </c>
      <c r="E1946" s="116" t="s">
        <v>150</v>
      </c>
      <c r="F1946" s="118">
        <v>1</v>
      </c>
      <c r="G1946" s="119">
        <v>616.48</v>
      </c>
      <c r="H1946" s="119">
        <f>F1946*G1946</f>
        <v>616.48</v>
      </c>
    </row>
    <row r="1947" spans="1:8">
      <c r="B1947" s="103"/>
      <c r="C1947" s="103"/>
      <c r="D1947" s="103"/>
      <c r="E1947" s="103"/>
      <c r="F1947" s="408" t="s">
        <v>831</v>
      </c>
      <c r="G1947" s="408"/>
      <c r="H1947" s="120">
        <f>H1946</f>
        <v>616.48</v>
      </c>
    </row>
    <row r="1948" spans="1:8">
      <c r="B1948" s="103"/>
      <c r="C1948" s="103"/>
      <c r="D1948" s="103"/>
      <c r="E1948" s="103"/>
      <c r="F1948" s="409" t="s">
        <v>585</v>
      </c>
      <c r="G1948" s="409"/>
      <c r="H1948" s="101">
        <f>H1947</f>
        <v>616.48</v>
      </c>
    </row>
    <row r="1949" spans="1:8">
      <c r="B1949" s="103"/>
      <c r="C1949" s="103"/>
      <c r="D1949" s="103"/>
      <c r="E1949" s="103"/>
      <c r="F1949" s="108"/>
      <c r="G1949" s="108"/>
      <c r="H1949" s="108"/>
    </row>
    <row r="1950" spans="1:8" ht="27" customHeight="1">
      <c r="A1950" s="179" t="str">
        <f>ORÇAMENTO!A343</f>
        <v>4.1.8.6</v>
      </c>
      <c r="B1950" s="179" t="str">
        <f>ORÇAMENTO!B343</f>
        <v>CCU 161</v>
      </c>
      <c r="C1950" s="404" t="str">
        <f>ORÇAMENTO!C343</f>
        <v>BP-01 BARRA ANTIPANICO SIMPLES REF. 06.03.016/SP EDUCAÇÃO</v>
      </c>
      <c r="D1950" s="405"/>
      <c r="E1950" s="405"/>
      <c r="F1950" s="405"/>
      <c r="G1950" s="406"/>
      <c r="H1950" s="121" t="s">
        <v>150</v>
      </c>
    </row>
    <row r="1951" spans="1:8">
      <c r="B1951" s="407" t="s">
        <v>820</v>
      </c>
      <c r="C1951" s="407"/>
      <c r="D1951" s="102" t="s">
        <v>806</v>
      </c>
      <c r="E1951" s="102" t="s">
        <v>807</v>
      </c>
      <c r="F1951" s="102" t="s">
        <v>808</v>
      </c>
      <c r="G1951" s="102" t="s">
        <v>809</v>
      </c>
      <c r="H1951" s="102" t="s">
        <v>810</v>
      </c>
    </row>
    <row r="1952" spans="1:8" ht="25.5">
      <c r="B1952" s="125" t="s">
        <v>1715</v>
      </c>
      <c r="C1952" s="117" t="s">
        <v>1608</v>
      </c>
      <c r="D1952" s="116" t="s">
        <v>891</v>
      </c>
      <c r="E1952" s="116" t="s">
        <v>150</v>
      </c>
      <c r="F1952" s="118">
        <v>1</v>
      </c>
      <c r="G1952" s="119">
        <v>632.26</v>
      </c>
      <c r="H1952" s="119">
        <f>F1952*G1952</f>
        <v>632.26</v>
      </c>
    </row>
    <row r="1953" spans="1:8">
      <c r="B1953" s="103"/>
      <c r="C1953" s="103"/>
      <c r="D1953" s="103"/>
      <c r="E1953" s="103"/>
      <c r="F1953" s="408" t="s">
        <v>831</v>
      </c>
      <c r="G1953" s="408"/>
      <c r="H1953" s="120">
        <f>H1952</f>
        <v>632.26</v>
      </c>
    </row>
    <row r="1954" spans="1:8">
      <c r="B1954" s="407" t="s">
        <v>811</v>
      </c>
      <c r="C1954" s="407"/>
      <c r="D1954" s="102" t="s">
        <v>806</v>
      </c>
      <c r="E1954" s="102" t="s">
        <v>807</v>
      </c>
      <c r="F1954" s="102" t="s">
        <v>808</v>
      </c>
      <c r="G1954" s="102" t="s">
        <v>809</v>
      </c>
      <c r="H1954" s="102" t="s">
        <v>810</v>
      </c>
    </row>
    <row r="1955" spans="1:8">
      <c r="B1955" s="116">
        <v>88251</v>
      </c>
      <c r="C1955" s="117" t="s">
        <v>918</v>
      </c>
      <c r="D1955" s="116" t="s">
        <v>125</v>
      </c>
      <c r="E1955" s="116" t="s">
        <v>127</v>
      </c>
      <c r="F1955" s="118">
        <v>2</v>
      </c>
      <c r="G1955" s="119">
        <v>24.21</v>
      </c>
      <c r="H1955" s="119">
        <f>F1955*G1955</f>
        <v>48.42</v>
      </c>
    </row>
    <row r="1956" spans="1:8">
      <c r="B1956" s="116">
        <v>88315</v>
      </c>
      <c r="C1956" s="117" t="s">
        <v>919</v>
      </c>
      <c r="D1956" s="116" t="s">
        <v>125</v>
      </c>
      <c r="E1956" s="116" t="s">
        <v>127</v>
      </c>
      <c r="F1956" s="118">
        <v>2</v>
      </c>
      <c r="G1956" s="119">
        <v>30.85</v>
      </c>
      <c r="H1956" s="119">
        <f>F1956*G1956</f>
        <v>61.7</v>
      </c>
    </row>
    <row r="1957" spans="1:8">
      <c r="B1957" s="103"/>
      <c r="C1957" s="103"/>
      <c r="D1957" s="103"/>
      <c r="E1957" s="103"/>
      <c r="F1957" s="423" t="s">
        <v>812</v>
      </c>
      <c r="G1957" s="423"/>
      <c r="H1957" s="148">
        <f>H1955+H1956</f>
        <v>110.12</v>
      </c>
    </row>
    <row r="1958" spans="1:8">
      <c r="B1958" s="103"/>
      <c r="C1958" s="103"/>
      <c r="D1958" s="103"/>
      <c r="E1958" s="103"/>
      <c r="F1958" s="421" t="s">
        <v>585</v>
      </c>
      <c r="G1958" s="421"/>
      <c r="H1958" s="147">
        <f>H1957+H1953</f>
        <v>742.38</v>
      </c>
    </row>
    <row r="1959" spans="1:8">
      <c r="B1959" s="103"/>
      <c r="C1959" s="103"/>
      <c r="D1959" s="103"/>
      <c r="E1959" s="103"/>
      <c r="F1959" s="109"/>
      <c r="G1959" s="109"/>
      <c r="H1959" s="145"/>
    </row>
    <row r="1960" spans="1:8" ht="27" customHeight="1">
      <c r="A1960" s="179" t="str">
        <f>ORÇAMENTO!A395</f>
        <v>4.4.1.15</v>
      </c>
      <c r="B1960" s="179" t="str">
        <f>ORÇAMENTO!B395</f>
        <v>CCU 162</v>
      </c>
      <c r="C1960" s="404" t="str">
        <f>ORÇAMENTO!C395</f>
        <v>GA-01 GUIA LEVE OU SEPARADOR DE PISOS REF. 16.02.027/SP EDUCAÇÃO</v>
      </c>
      <c r="D1960" s="405"/>
      <c r="E1960" s="405"/>
      <c r="F1960" s="405"/>
      <c r="G1960" s="406"/>
      <c r="H1960" s="121" t="s">
        <v>180</v>
      </c>
    </row>
    <row r="1961" spans="1:8">
      <c r="B1961" s="407" t="s">
        <v>820</v>
      </c>
      <c r="C1961" s="407"/>
      <c r="D1961" s="102" t="s">
        <v>806</v>
      </c>
      <c r="E1961" s="102" t="s">
        <v>807</v>
      </c>
      <c r="F1961" s="102" t="s">
        <v>808</v>
      </c>
      <c r="G1961" s="102" t="s">
        <v>809</v>
      </c>
      <c r="H1961" s="102" t="s">
        <v>810</v>
      </c>
    </row>
    <row r="1962" spans="1:8" ht="25.5">
      <c r="B1962" s="125" t="s">
        <v>1777</v>
      </c>
      <c r="C1962" s="117" t="s">
        <v>1778</v>
      </c>
      <c r="D1962" s="116" t="s">
        <v>891</v>
      </c>
      <c r="E1962" s="116" t="s">
        <v>150</v>
      </c>
      <c r="F1962" s="118">
        <v>1</v>
      </c>
      <c r="G1962" s="119">
        <v>45.57</v>
      </c>
      <c r="H1962" s="119">
        <f>F1962*G1962</f>
        <v>45.57</v>
      </c>
    </row>
    <row r="1963" spans="1:8">
      <c r="B1963" s="190" t="s">
        <v>904</v>
      </c>
      <c r="C1963" s="290" t="s">
        <v>905</v>
      </c>
      <c r="D1963" s="181" t="s">
        <v>125</v>
      </c>
      <c r="E1963" s="181" t="s">
        <v>174</v>
      </c>
      <c r="F1963" s="193">
        <v>8.0000000000000004E-4</v>
      </c>
      <c r="G1963" s="194">
        <v>198.43</v>
      </c>
      <c r="H1963" s="194">
        <f>F1963*G1963</f>
        <v>0.15874400000000002</v>
      </c>
    </row>
    <row r="1964" spans="1:8">
      <c r="B1964" s="103"/>
      <c r="C1964" s="103"/>
      <c r="D1964" s="103"/>
      <c r="E1964" s="103"/>
      <c r="F1964" s="408" t="s">
        <v>831</v>
      </c>
      <c r="G1964" s="408"/>
      <c r="H1964" s="120">
        <f>H1962+H1963</f>
        <v>45.728743999999999</v>
      </c>
    </row>
    <row r="1965" spans="1:8">
      <c r="B1965" s="407" t="s">
        <v>811</v>
      </c>
      <c r="C1965" s="407"/>
      <c r="D1965" s="102" t="s">
        <v>806</v>
      </c>
      <c r="E1965" s="102" t="s">
        <v>807</v>
      </c>
      <c r="F1965" s="102" t="s">
        <v>808</v>
      </c>
      <c r="G1965" s="102" t="s">
        <v>809</v>
      </c>
      <c r="H1965" s="102" t="s">
        <v>810</v>
      </c>
    </row>
    <row r="1966" spans="1:8">
      <c r="B1966" s="116">
        <v>88309</v>
      </c>
      <c r="C1966" s="117" t="s">
        <v>874</v>
      </c>
      <c r="D1966" s="116" t="s">
        <v>125</v>
      </c>
      <c r="E1966" s="116" t="s">
        <v>127</v>
      </c>
      <c r="F1966" s="118">
        <v>7.1999999999999995E-2</v>
      </c>
      <c r="G1966" s="119">
        <v>31.1</v>
      </c>
      <c r="H1966" s="119">
        <f>F1966*G1966</f>
        <v>2.2391999999999999</v>
      </c>
    </row>
    <row r="1967" spans="1:8">
      <c r="B1967" s="116">
        <v>88316</v>
      </c>
      <c r="C1967" s="117" t="s">
        <v>853</v>
      </c>
      <c r="D1967" s="116" t="s">
        <v>125</v>
      </c>
      <c r="E1967" s="116" t="s">
        <v>127</v>
      </c>
      <c r="F1967" s="118">
        <v>0.2298</v>
      </c>
      <c r="G1967" s="119">
        <v>23.4</v>
      </c>
      <c r="H1967" s="119">
        <f>F1967*G1967</f>
        <v>5.3773200000000001</v>
      </c>
    </row>
    <row r="1968" spans="1:8">
      <c r="B1968" s="103"/>
      <c r="C1968" s="103"/>
      <c r="D1968" s="103"/>
      <c r="E1968" s="103"/>
      <c r="F1968" s="408" t="s">
        <v>812</v>
      </c>
      <c r="G1968" s="408"/>
      <c r="H1968" s="120">
        <f>H1966+H1967</f>
        <v>7.6165199999999995</v>
      </c>
    </row>
    <row r="1969" spans="1:8">
      <c r="B1969" s="103"/>
      <c r="C1969" s="103"/>
      <c r="D1969" s="103"/>
      <c r="E1969" s="103"/>
      <c r="F1969" s="409" t="s">
        <v>585</v>
      </c>
      <c r="G1969" s="409"/>
      <c r="H1969" s="101">
        <f>H1968+H1964</f>
        <v>53.345264</v>
      </c>
    </row>
    <row r="1970" spans="1:8">
      <c r="B1970" s="103"/>
      <c r="C1970" s="103"/>
      <c r="D1970" s="103"/>
      <c r="E1970" s="103"/>
      <c r="F1970" s="109"/>
      <c r="G1970" s="109"/>
      <c r="H1970" s="145"/>
    </row>
    <row r="1971" spans="1:8" ht="27" customHeight="1">
      <c r="A1971" s="179" t="str">
        <f>ORÇAMENTO!A403</f>
        <v>4.4.3.1</v>
      </c>
      <c r="B1971" s="179" t="str">
        <f>ORÇAMENTO!B403</f>
        <v>CCU 163</v>
      </c>
      <c r="C1971" s="404" t="str">
        <f>ORÇAMENTO!C403</f>
        <v>CO-29 CORRIMÃO DUPLO INTERMEDIÁRIO AÇO INOX FORNECIDO E INSTALADO REF. 06.03.063/SP EDUCAÇÃO</v>
      </c>
      <c r="D1971" s="405"/>
      <c r="E1971" s="405"/>
      <c r="F1971" s="405"/>
      <c r="G1971" s="406"/>
      <c r="H1971" s="121" t="s">
        <v>180</v>
      </c>
    </row>
    <row r="1972" spans="1:8">
      <c r="B1972" s="407" t="s">
        <v>820</v>
      </c>
      <c r="C1972" s="407"/>
      <c r="D1972" s="102" t="s">
        <v>806</v>
      </c>
      <c r="E1972" s="102" t="s">
        <v>807</v>
      </c>
      <c r="F1972" s="102" t="s">
        <v>808</v>
      </c>
      <c r="G1972" s="102" t="s">
        <v>809</v>
      </c>
      <c r="H1972" s="102" t="s">
        <v>810</v>
      </c>
    </row>
    <row r="1973" spans="1:8">
      <c r="B1973" s="125" t="s">
        <v>1727</v>
      </c>
      <c r="C1973" s="117" t="s">
        <v>1619</v>
      </c>
      <c r="D1973" s="116" t="s">
        <v>125</v>
      </c>
      <c r="E1973" s="116" t="s">
        <v>180</v>
      </c>
      <c r="F1973" s="118">
        <v>1</v>
      </c>
      <c r="G1973" s="119">
        <v>1100.0999999999999</v>
      </c>
      <c r="H1973" s="119">
        <f>F1973*G1973</f>
        <v>1100.0999999999999</v>
      </c>
    </row>
    <row r="1974" spans="1:8">
      <c r="B1974" s="103"/>
      <c r="C1974" s="103"/>
      <c r="D1974" s="103"/>
      <c r="E1974" s="103"/>
      <c r="F1974" s="408" t="s">
        <v>831</v>
      </c>
      <c r="G1974" s="408"/>
      <c r="H1974" s="120">
        <f>H1973</f>
        <v>1100.0999999999999</v>
      </c>
    </row>
    <row r="1975" spans="1:8">
      <c r="B1975" s="103"/>
      <c r="C1975" s="103"/>
      <c r="D1975" s="103"/>
      <c r="E1975" s="103"/>
      <c r="F1975" s="409" t="s">
        <v>585</v>
      </c>
      <c r="G1975" s="409"/>
      <c r="H1975" s="101">
        <f>H1974</f>
        <v>1100.0999999999999</v>
      </c>
    </row>
    <row r="1976" spans="1:8">
      <c r="B1976" s="103"/>
      <c r="C1976" s="103"/>
      <c r="D1976" s="103"/>
      <c r="E1976" s="103"/>
      <c r="F1976" s="418"/>
      <c r="G1976" s="418"/>
      <c r="H1976" s="418"/>
    </row>
    <row r="1977" spans="1:8" ht="27" customHeight="1">
      <c r="A1977" s="179" t="str">
        <f>ORÇAMENTO!A404</f>
        <v>4.4.3.2</v>
      </c>
      <c r="B1977" s="179" t="str">
        <f>ORÇAMENTO!B404</f>
        <v>CCU 160</v>
      </c>
      <c r="C1977" s="404" t="str">
        <f>ORÇAMENTO!C404</f>
        <v>CORRIMÃO DUPLO AÇO INOX FORNECIDO E INSTALADO NO GUARDA-CORPO DE VIDRO REF. 06.03.061/SP EDUCAÇÃO</v>
      </c>
      <c r="D1977" s="405"/>
      <c r="E1977" s="405"/>
      <c r="F1977" s="405"/>
      <c r="G1977" s="406"/>
      <c r="H1977" s="121" t="s">
        <v>180</v>
      </c>
    </row>
    <row r="1978" spans="1:8" ht="12.75" customHeight="1">
      <c r="B1978" s="407" t="s">
        <v>820</v>
      </c>
      <c r="C1978" s="407"/>
      <c r="D1978" s="102" t="s">
        <v>806</v>
      </c>
      <c r="E1978" s="102" t="s">
        <v>807</v>
      </c>
      <c r="F1978" s="102" t="s">
        <v>808</v>
      </c>
      <c r="G1978" s="102" t="s">
        <v>809</v>
      </c>
      <c r="H1978" s="102" t="s">
        <v>810</v>
      </c>
    </row>
    <row r="1979" spans="1:8">
      <c r="B1979" s="125" t="s">
        <v>1710</v>
      </c>
      <c r="C1979" s="117" t="s">
        <v>1976</v>
      </c>
      <c r="D1979" s="116" t="s">
        <v>125</v>
      </c>
      <c r="E1979" s="116" t="s">
        <v>180</v>
      </c>
      <c r="F1979" s="118">
        <v>1</v>
      </c>
      <c r="G1979" s="119">
        <v>616.48</v>
      </c>
      <c r="H1979" s="119">
        <f>F1979*G1979</f>
        <v>616.48</v>
      </c>
    </row>
    <row r="1980" spans="1:8">
      <c r="B1980" s="103"/>
      <c r="C1980" s="103"/>
      <c r="D1980" s="103"/>
      <c r="E1980" s="103"/>
      <c r="F1980" s="408" t="s">
        <v>831</v>
      </c>
      <c r="G1980" s="408"/>
      <c r="H1980" s="120">
        <f>H1979</f>
        <v>616.48</v>
      </c>
    </row>
    <row r="1981" spans="1:8" ht="12.75" customHeight="1">
      <c r="B1981" s="103"/>
      <c r="C1981" s="103"/>
      <c r="D1981" s="103"/>
      <c r="E1981" s="103"/>
      <c r="F1981" s="409" t="s">
        <v>585</v>
      </c>
      <c r="G1981" s="409"/>
      <c r="H1981" s="101">
        <f>H1980</f>
        <v>616.48</v>
      </c>
    </row>
    <row r="1982" spans="1:8" ht="12.75" customHeight="1">
      <c r="B1982" s="103"/>
      <c r="C1982" s="103"/>
      <c r="D1982" s="103"/>
      <c r="E1982" s="103"/>
      <c r="F1982" s="108"/>
      <c r="G1982" s="108"/>
      <c r="H1982" s="108"/>
    </row>
    <row r="1983" spans="1:8" ht="12.75" customHeight="1">
      <c r="A1983" s="179" t="str">
        <f>ORÇAMENTO!A415</f>
        <v>4.4.4.3</v>
      </c>
      <c r="B1983" s="179" t="str">
        <f>ORÇAMENTO!B415</f>
        <v>CCU 164</v>
      </c>
      <c r="C1983" s="404" t="str">
        <f>ORÇAMENTO!C415</f>
        <v>PORTÃO DE CORRER EM GRADIL ELETROFUNDIDO COM PINTURA (P01) REF. 06.02.088/SP EDUCAÇÃO</v>
      </c>
      <c r="D1983" s="405"/>
      <c r="E1983" s="405"/>
      <c r="F1983" s="405"/>
      <c r="G1983" s="406"/>
      <c r="H1983" s="121" t="str">
        <f>ORÇAMENTO!E415</f>
        <v>M2</v>
      </c>
    </row>
    <row r="1984" spans="1:8" ht="12.75" customHeight="1">
      <c r="B1984" s="407" t="s">
        <v>820</v>
      </c>
      <c r="C1984" s="407"/>
      <c r="D1984" s="102" t="s">
        <v>806</v>
      </c>
      <c r="E1984" s="102" t="s">
        <v>807</v>
      </c>
      <c r="F1984" s="102" t="s">
        <v>808</v>
      </c>
      <c r="G1984" s="102" t="s">
        <v>809</v>
      </c>
      <c r="H1984" s="102" t="s">
        <v>810</v>
      </c>
    </row>
    <row r="1985" spans="2:8" ht="12.75" customHeight="1">
      <c r="B1985" s="190" t="s">
        <v>3786</v>
      </c>
      <c r="C1985" s="290" t="s">
        <v>3787</v>
      </c>
      <c r="D1985" s="181" t="s">
        <v>125</v>
      </c>
      <c r="E1985" s="181" t="s">
        <v>150</v>
      </c>
      <c r="F1985" s="193">
        <v>0.1208</v>
      </c>
      <c r="G1985" s="194">
        <v>29.62</v>
      </c>
      <c r="H1985" s="194">
        <f>F1985*G1985</f>
        <v>3.5780960000000004</v>
      </c>
    </row>
    <row r="1986" spans="2:8" ht="25.5">
      <c r="B1986" s="190" t="s">
        <v>922</v>
      </c>
      <c r="C1986" s="290" t="s">
        <v>3431</v>
      </c>
      <c r="D1986" s="181" t="s">
        <v>891</v>
      </c>
      <c r="E1986" s="181" t="s">
        <v>113</v>
      </c>
      <c r="F1986" s="193">
        <v>0.1002</v>
      </c>
      <c r="G1986" s="194">
        <v>46.6</v>
      </c>
      <c r="H1986" s="194">
        <f t="shared" ref="H1986:H1990" si="26">F1986*G1986</f>
        <v>4.6693199999999999</v>
      </c>
    </row>
    <row r="1987" spans="2:8" ht="25.5">
      <c r="B1987" s="190" t="s">
        <v>923</v>
      </c>
      <c r="C1987" s="290" t="s">
        <v>924</v>
      </c>
      <c r="D1987" s="181" t="s">
        <v>891</v>
      </c>
      <c r="E1987" s="181" t="s">
        <v>113</v>
      </c>
      <c r="F1987" s="193">
        <v>6.0000000000000001E-3</v>
      </c>
      <c r="G1987" s="194">
        <v>390.61</v>
      </c>
      <c r="H1987" s="194">
        <f t="shared" si="26"/>
        <v>2.3436600000000003</v>
      </c>
    </row>
    <row r="1988" spans="2:8" ht="12.75" customHeight="1">
      <c r="B1988" s="190" t="s">
        <v>3788</v>
      </c>
      <c r="C1988" s="290" t="s">
        <v>3789</v>
      </c>
      <c r="D1988" s="181" t="s">
        <v>125</v>
      </c>
      <c r="E1988" s="181" t="s">
        <v>150</v>
      </c>
      <c r="F1988" s="193">
        <v>0.17030000000000001</v>
      </c>
      <c r="G1988" s="194">
        <v>4.03</v>
      </c>
      <c r="H1988" s="194">
        <f t="shared" si="26"/>
        <v>0.68630900000000006</v>
      </c>
    </row>
    <row r="1989" spans="2:8" ht="25.5">
      <c r="B1989" s="190" t="s">
        <v>3433</v>
      </c>
      <c r="C1989" s="290" t="s">
        <v>3432</v>
      </c>
      <c r="D1989" s="181" t="s">
        <v>891</v>
      </c>
      <c r="E1989" s="181" t="s">
        <v>150</v>
      </c>
      <c r="F1989" s="193">
        <v>0.1208</v>
      </c>
      <c r="G1989" s="194">
        <v>7815.87</v>
      </c>
      <c r="H1989" s="194">
        <f t="shared" si="26"/>
        <v>944.15709600000002</v>
      </c>
    </row>
    <row r="1990" spans="2:8" ht="12.75" customHeight="1">
      <c r="B1990" s="190" t="s">
        <v>3790</v>
      </c>
      <c r="C1990" s="290" t="s">
        <v>3791</v>
      </c>
      <c r="D1990" s="181" t="s">
        <v>125</v>
      </c>
      <c r="E1990" s="181" t="s">
        <v>113</v>
      </c>
      <c r="F1990" s="193">
        <v>0.15939999999999999</v>
      </c>
      <c r="G1990" s="194">
        <v>31.87</v>
      </c>
      <c r="H1990" s="194">
        <f t="shared" si="26"/>
        <v>5.0800779999999994</v>
      </c>
    </row>
    <row r="1991" spans="2:8" ht="12.75" customHeight="1">
      <c r="B1991" s="103"/>
      <c r="C1991" s="103"/>
      <c r="D1991" s="103"/>
      <c r="E1991" s="103"/>
      <c r="F1991" s="408" t="s">
        <v>831</v>
      </c>
      <c r="G1991" s="408"/>
      <c r="H1991" s="120">
        <f>SUM(H1985:H1990)</f>
        <v>960.51455899999996</v>
      </c>
    </row>
    <row r="1992" spans="2:8" ht="12.75" customHeight="1">
      <c r="B1992" s="407" t="s">
        <v>811</v>
      </c>
      <c r="C1992" s="407"/>
      <c r="D1992" s="102" t="s">
        <v>806</v>
      </c>
      <c r="E1992" s="102" t="s">
        <v>807</v>
      </c>
      <c r="F1992" s="102" t="s">
        <v>808</v>
      </c>
      <c r="G1992" s="102" t="s">
        <v>809</v>
      </c>
      <c r="H1992" s="102" t="s">
        <v>810</v>
      </c>
    </row>
    <row r="1993" spans="2:8" ht="12.75" customHeight="1">
      <c r="B1993" s="116">
        <v>100301</v>
      </c>
      <c r="C1993" s="117" t="s">
        <v>1455</v>
      </c>
      <c r="D1993" s="116" t="s">
        <v>125</v>
      </c>
      <c r="E1993" s="116" t="s">
        <v>127</v>
      </c>
      <c r="F1993" s="118">
        <v>0.32</v>
      </c>
      <c r="G1993" s="119">
        <v>25.9</v>
      </c>
      <c r="H1993" s="119">
        <f>F1993*G1993</f>
        <v>8.2880000000000003</v>
      </c>
    </row>
    <row r="1994" spans="2:8" ht="12.75" customHeight="1">
      <c r="B1994" s="116">
        <v>88251</v>
      </c>
      <c r="C1994" s="117" t="s">
        <v>918</v>
      </c>
      <c r="D1994" s="116" t="s">
        <v>125</v>
      </c>
      <c r="E1994" s="116" t="s">
        <v>127</v>
      </c>
      <c r="F1994" s="118">
        <v>0.1208</v>
      </c>
      <c r="G1994" s="119">
        <v>24.21</v>
      </c>
      <c r="H1994" s="119">
        <f t="shared" ref="H1994:H1998" si="27">F1994*G1994</f>
        <v>2.9245680000000003</v>
      </c>
    </row>
    <row r="1995" spans="2:8" ht="12.75" customHeight="1">
      <c r="B1995" s="116">
        <v>88309</v>
      </c>
      <c r="C1995" s="117" t="s">
        <v>874</v>
      </c>
      <c r="D1995" s="116" t="s">
        <v>125</v>
      </c>
      <c r="E1995" s="116" t="s">
        <v>127</v>
      </c>
      <c r="F1995" s="118">
        <v>0.35630000000000001</v>
      </c>
      <c r="G1995" s="119">
        <v>31.1</v>
      </c>
      <c r="H1995" s="119">
        <f t="shared" si="27"/>
        <v>11.08093</v>
      </c>
    </row>
    <row r="1996" spans="2:8" ht="12.75" customHeight="1">
      <c r="B1996" s="116">
        <v>88310</v>
      </c>
      <c r="C1996" s="117" t="s">
        <v>906</v>
      </c>
      <c r="D1996" s="116" t="s">
        <v>125</v>
      </c>
      <c r="E1996" s="116" t="s">
        <v>127</v>
      </c>
      <c r="F1996" s="118">
        <v>0.49030000000000001</v>
      </c>
      <c r="G1996" s="119">
        <v>32.58</v>
      </c>
      <c r="H1996" s="119">
        <f t="shared" si="27"/>
        <v>15.973974</v>
      </c>
    </row>
    <row r="1997" spans="2:8" ht="12.75" customHeight="1">
      <c r="B1997" s="116">
        <v>88315</v>
      </c>
      <c r="C1997" s="117" t="s">
        <v>919</v>
      </c>
      <c r="D1997" s="116" t="s">
        <v>125</v>
      </c>
      <c r="E1997" s="116" t="s">
        <v>127</v>
      </c>
      <c r="F1997" s="118">
        <v>0.1208</v>
      </c>
      <c r="G1997" s="119">
        <v>30.85</v>
      </c>
      <c r="H1997" s="119">
        <f t="shared" si="27"/>
        <v>3.7266800000000004</v>
      </c>
    </row>
    <row r="1998" spans="2:8" ht="12.75" customHeight="1">
      <c r="B1998" s="116">
        <v>88316</v>
      </c>
      <c r="C1998" s="117" t="s">
        <v>853</v>
      </c>
      <c r="D1998" s="116" t="s">
        <v>125</v>
      </c>
      <c r="E1998" s="116" t="s">
        <v>127</v>
      </c>
      <c r="F1998" s="118">
        <v>0.35630000000000001</v>
      </c>
      <c r="G1998" s="119">
        <v>23.4</v>
      </c>
      <c r="H1998" s="119">
        <f t="shared" si="27"/>
        <v>8.3374199999999998</v>
      </c>
    </row>
    <row r="1999" spans="2:8" ht="12.75" customHeight="1">
      <c r="B1999" s="103"/>
      <c r="C1999" s="103"/>
      <c r="D1999" s="103"/>
      <c r="E1999" s="103"/>
      <c r="F1999" s="423" t="s">
        <v>812</v>
      </c>
      <c r="G1999" s="423"/>
      <c r="H1999" s="148">
        <f>SUM(H1993:H1998)</f>
        <v>50.331572000000001</v>
      </c>
    </row>
    <row r="2000" spans="2:8" ht="12.75" customHeight="1">
      <c r="B2000" s="103"/>
      <c r="C2000" s="103"/>
      <c r="D2000" s="103"/>
      <c r="E2000" s="103"/>
      <c r="F2000" s="421" t="s">
        <v>585</v>
      </c>
      <c r="G2000" s="421"/>
      <c r="H2000" s="147">
        <f>H1999+H1991</f>
        <v>1010.846131</v>
      </c>
    </row>
    <row r="2001" spans="1:8" ht="12.75" customHeight="1">
      <c r="B2001" s="103"/>
      <c r="C2001" s="103"/>
      <c r="D2001" s="103"/>
      <c r="E2001" s="103"/>
      <c r="F2001" s="108"/>
      <c r="G2001" s="108"/>
      <c r="H2001" s="108"/>
    </row>
    <row r="2002" spans="1:8" ht="27" customHeight="1">
      <c r="A2002" s="179" t="str">
        <f>ORÇAMENTO!A413</f>
        <v>4.4.4.1</v>
      </c>
      <c r="B2002" s="179" t="str">
        <f>ORÇAMENTO!B413</f>
        <v>CCU 165</v>
      </c>
      <c r="C2002" s="404" t="str">
        <f>ORÇAMENTO!C413</f>
        <v>GRADIL ELETROFUNDIDO GALV. COM PINTURA ELETROSTATICA 62X132MM BARRA 25X2MM REF. 16.01.058/SP EDUCAÇÃO</v>
      </c>
      <c r="D2002" s="405"/>
      <c r="E2002" s="405"/>
      <c r="F2002" s="405"/>
      <c r="G2002" s="406"/>
      <c r="H2002" s="121" t="s">
        <v>145</v>
      </c>
    </row>
    <row r="2003" spans="1:8">
      <c r="B2003" s="407" t="s">
        <v>820</v>
      </c>
      <c r="C2003" s="407"/>
      <c r="D2003" s="102" t="s">
        <v>806</v>
      </c>
      <c r="E2003" s="102" t="s">
        <v>807</v>
      </c>
      <c r="F2003" s="102" t="s">
        <v>808</v>
      </c>
      <c r="G2003" s="102" t="s">
        <v>809</v>
      </c>
      <c r="H2003" s="102" t="s">
        <v>810</v>
      </c>
    </row>
    <row r="2004" spans="1:8" ht="25.5">
      <c r="B2004" s="116" t="s">
        <v>1730</v>
      </c>
      <c r="C2004" s="117" t="s">
        <v>1779</v>
      </c>
      <c r="D2004" s="116" t="s">
        <v>891</v>
      </c>
      <c r="E2004" s="116" t="s">
        <v>217</v>
      </c>
      <c r="F2004" s="118">
        <v>0.35199999999999998</v>
      </c>
      <c r="G2004" s="119">
        <v>749.14</v>
      </c>
      <c r="H2004" s="119">
        <f>F2004*G2004</f>
        <v>263.69727999999998</v>
      </c>
    </row>
    <row r="2005" spans="1:8" ht="25.5">
      <c r="B2005" s="116" t="s">
        <v>1120</v>
      </c>
      <c r="C2005" s="117" t="s">
        <v>1121</v>
      </c>
      <c r="D2005" s="116" t="s">
        <v>891</v>
      </c>
      <c r="E2005" s="116" t="s">
        <v>217</v>
      </c>
      <c r="F2005" s="118">
        <v>0.35199999999999998</v>
      </c>
      <c r="G2005" s="119">
        <v>212.24</v>
      </c>
      <c r="H2005" s="119">
        <f>F2005*G2005</f>
        <v>74.708479999999994</v>
      </c>
    </row>
    <row r="2006" spans="1:8">
      <c r="B2006" s="103"/>
      <c r="C2006" s="103"/>
      <c r="D2006" s="103"/>
      <c r="E2006" s="103"/>
      <c r="F2006" s="408" t="s">
        <v>831</v>
      </c>
      <c r="G2006" s="408"/>
      <c r="H2006" s="120">
        <f>H2004+H2005</f>
        <v>338.40575999999999</v>
      </c>
    </row>
    <row r="2007" spans="1:8">
      <c r="B2007" s="407" t="s">
        <v>811</v>
      </c>
      <c r="C2007" s="407"/>
      <c r="D2007" s="102" t="s">
        <v>806</v>
      </c>
      <c r="E2007" s="102" t="s">
        <v>807</v>
      </c>
      <c r="F2007" s="102" t="s">
        <v>808</v>
      </c>
      <c r="G2007" s="102" t="s">
        <v>809</v>
      </c>
      <c r="H2007" s="102" t="s">
        <v>810</v>
      </c>
    </row>
    <row r="2008" spans="1:8">
      <c r="B2008" s="116">
        <v>88251</v>
      </c>
      <c r="C2008" s="117" t="s">
        <v>918</v>
      </c>
      <c r="D2008" s="116" t="s">
        <v>125</v>
      </c>
      <c r="E2008" s="116" t="s">
        <v>127</v>
      </c>
      <c r="F2008" s="118">
        <v>0.25</v>
      </c>
      <c r="G2008" s="119">
        <v>24.21</v>
      </c>
      <c r="H2008" s="119">
        <f>F2008*G2008</f>
        <v>6.0525000000000002</v>
      </c>
    </row>
    <row r="2009" spans="1:8">
      <c r="B2009" s="116">
        <v>88309</v>
      </c>
      <c r="C2009" s="117" t="s">
        <v>874</v>
      </c>
      <c r="D2009" s="116" t="s">
        <v>125</v>
      </c>
      <c r="E2009" s="116" t="s">
        <v>127</v>
      </c>
      <c r="F2009" s="118">
        <v>0.93</v>
      </c>
      <c r="G2009" s="119">
        <v>31.1</v>
      </c>
      <c r="H2009" s="119">
        <f>F2009*G2009</f>
        <v>28.923000000000002</v>
      </c>
    </row>
    <row r="2010" spans="1:8">
      <c r="B2010" s="116">
        <v>88315</v>
      </c>
      <c r="C2010" s="117" t="s">
        <v>919</v>
      </c>
      <c r="D2010" s="116" t="s">
        <v>125</v>
      </c>
      <c r="E2010" s="116" t="s">
        <v>127</v>
      </c>
      <c r="F2010" s="118">
        <v>0.25</v>
      </c>
      <c r="G2010" s="119">
        <v>30.85</v>
      </c>
      <c r="H2010" s="119">
        <f>F2010*G2010</f>
        <v>7.7125000000000004</v>
      </c>
    </row>
    <row r="2011" spans="1:8">
      <c r="B2011" s="116">
        <v>88316</v>
      </c>
      <c r="C2011" s="117" t="s">
        <v>853</v>
      </c>
      <c r="D2011" s="116" t="s">
        <v>125</v>
      </c>
      <c r="E2011" s="116" t="s">
        <v>127</v>
      </c>
      <c r="F2011" s="118">
        <v>0.93</v>
      </c>
      <c r="G2011" s="119">
        <v>23.4</v>
      </c>
      <c r="H2011" s="119">
        <f>F2011*G2011</f>
        <v>21.762</v>
      </c>
    </row>
    <row r="2012" spans="1:8">
      <c r="B2012" s="103"/>
      <c r="C2012" s="103"/>
      <c r="D2012" s="103"/>
      <c r="E2012" s="103"/>
      <c r="F2012" s="408" t="s">
        <v>812</v>
      </c>
      <c r="G2012" s="408"/>
      <c r="H2012" s="120">
        <f>H2008+H2009+H2010+H2011</f>
        <v>64.45</v>
      </c>
    </row>
    <row r="2013" spans="1:8">
      <c r="B2013" s="103"/>
      <c r="C2013" s="103"/>
      <c r="D2013" s="103"/>
      <c r="E2013" s="103"/>
      <c r="F2013" s="409" t="s">
        <v>585</v>
      </c>
      <c r="G2013" s="409"/>
      <c r="H2013" s="101">
        <f>H2012+H2006</f>
        <v>402.85575999999998</v>
      </c>
    </row>
    <row r="2014" spans="1:8">
      <c r="B2014" s="103"/>
      <c r="C2014" s="103"/>
      <c r="D2014" s="103"/>
      <c r="E2014" s="103"/>
      <c r="F2014" s="418"/>
      <c r="G2014" s="418"/>
      <c r="H2014" s="418"/>
    </row>
    <row r="2015" spans="1:8" ht="27" customHeight="1">
      <c r="A2015" s="179" t="str">
        <f>ORÇAMENTO!A414</f>
        <v>4.4.4.2</v>
      </c>
      <c r="B2015" s="179" t="str">
        <f>ORÇAMENTO!B414</f>
        <v>CCU 166</v>
      </c>
      <c r="C2015" s="404" t="str">
        <f>ORÇAMENTO!C414</f>
        <v>PORTÃO EM GRADIL ELETROFUNDIDO COM PINTURA (PO2 E PO3) REF. 06.02.063/SP EDUCAÇÃO</v>
      </c>
      <c r="D2015" s="405"/>
      <c r="E2015" s="405"/>
      <c r="F2015" s="405"/>
      <c r="G2015" s="406"/>
      <c r="H2015" s="121" t="s">
        <v>145</v>
      </c>
    </row>
    <row r="2016" spans="1:8">
      <c r="B2016" s="407" t="s">
        <v>820</v>
      </c>
      <c r="C2016" s="407"/>
      <c r="D2016" s="102" t="s">
        <v>806</v>
      </c>
      <c r="E2016" s="102" t="s">
        <v>807</v>
      </c>
      <c r="F2016" s="102" t="s">
        <v>808</v>
      </c>
      <c r="G2016" s="102" t="s">
        <v>809</v>
      </c>
      <c r="H2016" s="102" t="s">
        <v>810</v>
      </c>
    </row>
    <row r="2017" spans="2:8" ht="38.25">
      <c r="B2017" s="190" t="s">
        <v>3786</v>
      </c>
      <c r="C2017" s="290" t="s">
        <v>3787</v>
      </c>
      <c r="D2017" s="181" t="s">
        <v>125</v>
      </c>
      <c r="E2017" s="181" t="s">
        <v>1563</v>
      </c>
      <c r="F2017" s="193">
        <v>0.126</v>
      </c>
      <c r="G2017" s="194">
        <v>29.62</v>
      </c>
      <c r="H2017" s="194">
        <f t="shared" ref="H2017:H2022" si="28">F2017*G2017</f>
        <v>3.7321200000000001</v>
      </c>
    </row>
    <row r="2018" spans="2:8" ht="25.5">
      <c r="B2018" s="181" t="s">
        <v>1731</v>
      </c>
      <c r="C2018" s="290" t="s">
        <v>1732</v>
      </c>
      <c r="D2018" s="181" t="s">
        <v>891</v>
      </c>
      <c r="E2018" s="181" t="s">
        <v>1563</v>
      </c>
      <c r="F2018" s="193">
        <v>0.50409999999999999</v>
      </c>
      <c r="G2018" s="194">
        <v>46.75</v>
      </c>
      <c r="H2018" s="194">
        <f t="shared" si="28"/>
        <v>23.566675</v>
      </c>
    </row>
    <row r="2019" spans="2:8" ht="25.5">
      <c r="B2019" s="181" t="s">
        <v>922</v>
      </c>
      <c r="C2019" s="290" t="s">
        <v>1780</v>
      </c>
      <c r="D2019" s="181" t="s">
        <v>891</v>
      </c>
      <c r="E2019" s="181" t="s">
        <v>113</v>
      </c>
      <c r="F2019" s="193">
        <v>9.01E-2</v>
      </c>
      <c r="G2019" s="194">
        <v>46.6</v>
      </c>
      <c r="H2019" s="194">
        <f t="shared" si="28"/>
        <v>4.1986600000000003</v>
      </c>
    </row>
    <row r="2020" spans="2:8" ht="25.5">
      <c r="B2020" s="181" t="s">
        <v>923</v>
      </c>
      <c r="C2020" s="290" t="s">
        <v>924</v>
      </c>
      <c r="D2020" s="181" t="s">
        <v>891</v>
      </c>
      <c r="E2020" s="181" t="s">
        <v>113</v>
      </c>
      <c r="F2020" s="193">
        <v>6.0000000000000001E-3</v>
      </c>
      <c r="G2020" s="194">
        <v>390.61</v>
      </c>
      <c r="H2020" s="194">
        <f t="shared" si="28"/>
        <v>2.3436600000000003</v>
      </c>
    </row>
    <row r="2021" spans="2:8" ht="25.5">
      <c r="B2021" s="181" t="s">
        <v>1733</v>
      </c>
      <c r="C2021" s="290" t="s">
        <v>1734</v>
      </c>
      <c r="D2021" s="181" t="s">
        <v>891</v>
      </c>
      <c r="E2021" s="181" t="s">
        <v>1563</v>
      </c>
      <c r="F2021" s="193">
        <v>0.126</v>
      </c>
      <c r="G2021" s="194">
        <v>5764.13</v>
      </c>
      <c r="H2021" s="194">
        <f t="shared" si="28"/>
        <v>726.28038000000004</v>
      </c>
    </row>
    <row r="2022" spans="2:8">
      <c r="B2022" s="190" t="s">
        <v>3790</v>
      </c>
      <c r="C2022" s="290" t="s">
        <v>3791</v>
      </c>
      <c r="D2022" s="181" t="s">
        <v>125</v>
      </c>
      <c r="E2022" s="181" t="s">
        <v>113</v>
      </c>
      <c r="F2022" s="193">
        <v>0.14979999999999999</v>
      </c>
      <c r="G2022" s="194">
        <v>31.87</v>
      </c>
      <c r="H2022" s="194">
        <f t="shared" si="28"/>
        <v>4.7741259999999999</v>
      </c>
    </row>
    <row r="2023" spans="2:8">
      <c r="B2023" s="103"/>
      <c r="C2023" s="103"/>
      <c r="D2023" s="103"/>
      <c r="E2023" s="103"/>
      <c r="F2023" s="408" t="s">
        <v>831</v>
      </c>
      <c r="G2023" s="408"/>
      <c r="H2023" s="120">
        <f>SUM(H2017:H2022)</f>
        <v>764.89562100000012</v>
      </c>
    </row>
    <row r="2024" spans="2:8">
      <c r="B2024" s="407" t="s">
        <v>811</v>
      </c>
      <c r="C2024" s="407"/>
      <c r="D2024" s="102" t="s">
        <v>806</v>
      </c>
      <c r="E2024" s="102" t="s">
        <v>807</v>
      </c>
      <c r="F2024" s="102" t="s">
        <v>808</v>
      </c>
      <c r="G2024" s="102" t="s">
        <v>809</v>
      </c>
      <c r="H2024" s="102" t="s">
        <v>810</v>
      </c>
    </row>
    <row r="2025" spans="2:8">
      <c r="B2025" s="116">
        <v>100301</v>
      </c>
      <c r="C2025" s="117" t="s">
        <v>1455</v>
      </c>
      <c r="D2025" s="116" t="s">
        <v>125</v>
      </c>
      <c r="E2025" s="116" t="s">
        <v>127</v>
      </c>
      <c r="F2025" s="118">
        <v>0.53769999999999996</v>
      </c>
      <c r="G2025" s="119">
        <v>25.9</v>
      </c>
      <c r="H2025" s="119">
        <f t="shared" ref="H2025:H2030" si="29">F2025*G2025</f>
        <v>13.926429999999998</v>
      </c>
    </row>
    <row r="2026" spans="2:8">
      <c r="B2026" s="116">
        <v>88251</v>
      </c>
      <c r="C2026" s="117" t="s">
        <v>918</v>
      </c>
      <c r="D2026" s="116" t="s">
        <v>125</v>
      </c>
      <c r="E2026" s="116" t="s">
        <v>127</v>
      </c>
      <c r="F2026" s="118">
        <v>0.28989999999999999</v>
      </c>
      <c r="G2026" s="119">
        <v>24.21</v>
      </c>
      <c r="H2026" s="119">
        <f t="shared" si="29"/>
        <v>7.0184790000000001</v>
      </c>
    </row>
    <row r="2027" spans="2:8">
      <c r="B2027" s="116">
        <v>88309</v>
      </c>
      <c r="C2027" s="117" t="s">
        <v>874</v>
      </c>
      <c r="D2027" s="116" t="s">
        <v>125</v>
      </c>
      <c r="E2027" s="116" t="s">
        <v>127</v>
      </c>
      <c r="F2027" s="118">
        <v>0.86770000000000003</v>
      </c>
      <c r="G2027" s="119">
        <v>31.1</v>
      </c>
      <c r="H2027" s="119">
        <f t="shared" si="29"/>
        <v>26.985470000000003</v>
      </c>
    </row>
    <row r="2028" spans="2:8">
      <c r="B2028" s="116">
        <v>88310</v>
      </c>
      <c r="C2028" s="117" t="s">
        <v>906</v>
      </c>
      <c r="D2028" s="116" t="s">
        <v>125</v>
      </c>
      <c r="E2028" s="116" t="s">
        <v>127</v>
      </c>
      <c r="F2028" s="118">
        <v>0.53769999999999996</v>
      </c>
      <c r="G2028" s="119">
        <v>32.58</v>
      </c>
      <c r="H2028" s="119">
        <f t="shared" si="29"/>
        <v>17.518265999999997</v>
      </c>
    </row>
    <row r="2029" spans="2:8">
      <c r="B2029" s="116">
        <v>88315</v>
      </c>
      <c r="C2029" s="117" t="s">
        <v>919</v>
      </c>
      <c r="D2029" s="116" t="s">
        <v>125</v>
      </c>
      <c r="E2029" s="116" t="s">
        <v>127</v>
      </c>
      <c r="F2029" s="118">
        <v>0.28989999999999999</v>
      </c>
      <c r="G2029" s="119">
        <v>30.85</v>
      </c>
      <c r="H2029" s="119">
        <f t="shared" si="29"/>
        <v>8.9434149999999999</v>
      </c>
    </row>
    <row r="2030" spans="2:8">
      <c r="B2030" s="116">
        <v>88316</v>
      </c>
      <c r="C2030" s="117" t="s">
        <v>853</v>
      </c>
      <c r="D2030" s="116" t="s">
        <v>125</v>
      </c>
      <c r="E2030" s="116" t="s">
        <v>127</v>
      </c>
      <c r="F2030" s="118">
        <v>0.86770000000000003</v>
      </c>
      <c r="G2030" s="119">
        <v>23.4</v>
      </c>
      <c r="H2030" s="119">
        <f t="shared" si="29"/>
        <v>20.304179999999999</v>
      </c>
    </row>
    <row r="2031" spans="2:8">
      <c r="B2031" s="103"/>
      <c r="C2031" s="103"/>
      <c r="D2031" s="103"/>
      <c r="E2031" s="103"/>
      <c r="F2031" s="408" t="s">
        <v>812</v>
      </c>
      <c r="G2031" s="408"/>
      <c r="H2031" s="120">
        <f>SUM(H2025:H2030)</f>
        <v>94.696240000000003</v>
      </c>
    </row>
    <row r="2032" spans="2:8">
      <c r="B2032" s="103"/>
      <c r="C2032" s="103"/>
      <c r="D2032" s="103"/>
      <c r="E2032" s="103"/>
      <c r="F2032" s="409" t="s">
        <v>585</v>
      </c>
      <c r="G2032" s="409"/>
      <c r="H2032" s="101">
        <f>H2031+H2023</f>
        <v>859.59186100000011</v>
      </c>
    </row>
    <row r="2033" spans="1:8">
      <c r="B2033" s="103"/>
      <c r="C2033" s="103"/>
      <c r="D2033" s="103"/>
      <c r="E2033" s="103"/>
      <c r="F2033" s="108"/>
      <c r="G2033" s="108"/>
      <c r="H2033" s="108"/>
    </row>
    <row r="2034" spans="1:8" ht="27" customHeight="1">
      <c r="A2034" s="179" t="str">
        <f>ORÇAMENTO!A495</f>
        <v>5.2.11</v>
      </c>
      <c r="B2034" s="179" t="str">
        <f>ORÇAMENTO!B495</f>
        <v>CCU 167</v>
      </c>
      <c r="C2034" s="404" t="str">
        <f>ORÇAMENTO!C495</f>
        <v>TUBO PVC OCRE JUNTA ELASTICA DN 200 INCLUSIVE CONEXOES - ENTERRADO REF. 16.05.066/SP EDUCAÇÃO</v>
      </c>
      <c r="D2034" s="405"/>
      <c r="E2034" s="405"/>
      <c r="F2034" s="405"/>
      <c r="G2034" s="406"/>
      <c r="H2034" s="121" t="s">
        <v>180</v>
      </c>
    </row>
    <row r="2035" spans="1:8">
      <c r="B2035" s="407" t="s">
        <v>811</v>
      </c>
      <c r="C2035" s="407"/>
      <c r="D2035" s="102" t="s">
        <v>806</v>
      </c>
      <c r="E2035" s="102" t="s">
        <v>807</v>
      </c>
      <c r="F2035" s="102" t="s">
        <v>808</v>
      </c>
      <c r="G2035" s="102" t="s">
        <v>809</v>
      </c>
      <c r="H2035" s="102" t="s">
        <v>810</v>
      </c>
    </row>
    <row r="2036" spans="1:8">
      <c r="B2036" s="116">
        <v>88248</v>
      </c>
      <c r="C2036" s="117" t="s">
        <v>838</v>
      </c>
      <c r="D2036" s="116" t="s">
        <v>125</v>
      </c>
      <c r="E2036" s="116" t="s">
        <v>127</v>
      </c>
      <c r="F2036" s="118">
        <v>2</v>
      </c>
      <c r="G2036" s="119">
        <v>23.63</v>
      </c>
      <c r="H2036" s="119">
        <f>F2036*G2036</f>
        <v>47.26</v>
      </c>
    </row>
    <row r="2037" spans="1:8">
      <c r="B2037" s="116">
        <v>88267</v>
      </c>
      <c r="C2037" s="117" t="s">
        <v>1462</v>
      </c>
      <c r="D2037" s="116" t="s">
        <v>125</v>
      </c>
      <c r="E2037" s="116" t="s">
        <v>127</v>
      </c>
      <c r="F2037" s="118">
        <v>2</v>
      </c>
      <c r="G2037" s="119">
        <v>30.33</v>
      </c>
      <c r="H2037" s="119">
        <f>F2037*G2037</f>
        <v>60.66</v>
      </c>
    </row>
    <row r="2038" spans="1:8">
      <c r="B2038" s="103"/>
      <c r="C2038" s="103"/>
      <c r="D2038" s="103"/>
      <c r="E2038" s="103"/>
      <c r="F2038" s="408" t="s">
        <v>812</v>
      </c>
      <c r="G2038" s="408"/>
      <c r="H2038" s="120">
        <f>H2036+H2037</f>
        <v>107.91999999999999</v>
      </c>
    </row>
    <row r="2039" spans="1:8">
      <c r="B2039" s="407" t="s">
        <v>813</v>
      </c>
      <c r="C2039" s="407"/>
      <c r="D2039" s="102" t="s">
        <v>806</v>
      </c>
      <c r="E2039" s="102" t="s">
        <v>807</v>
      </c>
      <c r="F2039" s="102" t="s">
        <v>808</v>
      </c>
      <c r="G2039" s="102" t="s">
        <v>809</v>
      </c>
      <c r="H2039" s="102" t="s">
        <v>810</v>
      </c>
    </row>
    <row r="2040" spans="1:8" ht="25.5">
      <c r="B2040" s="116" t="s">
        <v>938</v>
      </c>
      <c r="C2040" s="117" t="s">
        <v>939</v>
      </c>
      <c r="D2040" s="116" t="s">
        <v>891</v>
      </c>
      <c r="E2040" s="116" t="s">
        <v>180</v>
      </c>
      <c r="F2040" s="118">
        <v>1.2</v>
      </c>
      <c r="G2040" s="119">
        <v>84.77</v>
      </c>
      <c r="H2040" s="119">
        <f>F2040*G2040</f>
        <v>101.72399999999999</v>
      </c>
    </row>
    <row r="2041" spans="1:8">
      <c r="B2041" s="103"/>
      <c r="C2041" s="103"/>
      <c r="D2041" s="103"/>
      <c r="E2041" s="103"/>
      <c r="F2041" s="408" t="s">
        <v>814</v>
      </c>
      <c r="G2041" s="408"/>
      <c r="H2041" s="120">
        <f>H2040</f>
        <v>101.72399999999999</v>
      </c>
    </row>
    <row r="2042" spans="1:8">
      <c r="B2042" s="103"/>
      <c r="C2042" s="103"/>
      <c r="D2042" s="103"/>
      <c r="E2042" s="103"/>
      <c r="F2042" s="409" t="s">
        <v>585</v>
      </c>
      <c r="G2042" s="409"/>
      <c r="H2042" s="101">
        <f>H2038+H2041</f>
        <v>209.64399999999998</v>
      </c>
    </row>
    <row r="2043" spans="1:8">
      <c r="B2043" s="103"/>
      <c r="C2043" s="103"/>
      <c r="D2043" s="103"/>
      <c r="E2043" s="103"/>
      <c r="F2043" s="418"/>
      <c r="G2043" s="418"/>
      <c r="H2043" s="418"/>
    </row>
    <row r="2044" spans="1:8" ht="27" customHeight="1">
      <c r="A2044" s="179" t="str">
        <f>ORÇAMENTO!A496</f>
        <v>5.2.12</v>
      </c>
      <c r="B2044" s="179" t="str">
        <f>ORÇAMENTO!B496</f>
        <v>CCU 168</v>
      </c>
      <c r="C2044" s="404" t="str">
        <f>ORÇAMENTO!C496</f>
        <v>TUBO PVC OCRE JUNTA ELASTICA DN 250 INCLUSIVE CONEXOES - ENTERRADO REF. 16.05.067/EP EDUCAÇÃO</v>
      </c>
      <c r="D2044" s="405"/>
      <c r="E2044" s="405"/>
      <c r="F2044" s="405"/>
      <c r="G2044" s="406"/>
      <c r="H2044" s="121" t="s">
        <v>180</v>
      </c>
    </row>
    <row r="2045" spans="1:8">
      <c r="B2045" s="407" t="s">
        <v>811</v>
      </c>
      <c r="C2045" s="407"/>
      <c r="D2045" s="102" t="s">
        <v>806</v>
      </c>
      <c r="E2045" s="102" t="s">
        <v>807</v>
      </c>
      <c r="F2045" s="102" t="s">
        <v>808</v>
      </c>
      <c r="G2045" s="102" t="s">
        <v>809</v>
      </c>
      <c r="H2045" s="102" t="s">
        <v>810</v>
      </c>
    </row>
    <row r="2046" spans="1:8">
      <c r="B2046" s="116">
        <v>88248</v>
      </c>
      <c r="C2046" s="117" t="s">
        <v>838</v>
      </c>
      <c r="D2046" s="116" t="s">
        <v>125</v>
      </c>
      <c r="E2046" s="116" t="s">
        <v>127</v>
      </c>
      <c r="F2046" s="118">
        <v>2</v>
      </c>
      <c r="G2046" s="119">
        <v>23.63</v>
      </c>
      <c r="H2046" s="119">
        <f>F2046*G2046</f>
        <v>47.26</v>
      </c>
    </row>
    <row r="2047" spans="1:8">
      <c r="B2047" s="116">
        <v>88267</v>
      </c>
      <c r="C2047" s="117" t="s">
        <v>1462</v>
      </c>
      <c r="D2047" s="116" t="s">
        <v>125</v>
      </c>
      <c r="E2047" s="116" t="s">
        <v>127</v>
      </c>
      <c r="F2047" s="118">
        <v>2</v>
      </c>
      <c r="G2047" s="119">
        <v>30.33</v>
      </c>
      <c r="H2047" s="119">
        <f>F2047*G2047</f>
        <v>60.66</v>
      </c>
    </row>
    <row r="2048" spans="1:8">
      <c r="B2048" s="103"/>
      <c r="C2048" s="103"/>
      <c r="D2048" s="103"/>
      <c r="E2048" s="103"/>
      <c r="F2048" s="408" t="s">
        <v>812</v>
      </c>
      <c r="G2048" s="408"/>
      <c r="H2048" s="120">
        <f>H2046+H2047</f>
        <v>107.91999999999999</v>
      </c>
    </row>
    <row r="2049" spans="1:8">
      <c r="B2049" s="407" t="s">
        <v>813</v>
      </c>
      <c r="C2049" s="407"/>
      <c r="D2049" s="102" t="s">
        <v>806</v>
      </c>
      <c r="E2049" s="102" t="s">
        <v>807</v>
      </c>
      <c r="F2049" s="102" t="s">
        <v>808</v>
      </c>
      <c r="G2049" s="102" t="s">
        <v>809</v>
      </c>
      <c r="H2049" s="102" t="s">
        <v>810</v>
      </c>
    </row>
    <row r="2050" spans="1:8" ht="25.5">
      <c r="B2050" s="116" t="s">
        <v>940</v>
      </c>
      <c r="C2050" s="117" t="s">
        <v>941</v>
      </c>
      <c r="D2050" s="116" t="s">
        <v>891</v>
      </c>
      <c r="E2050" s="116" t="s">
        <v>180</v>
      </c>
      <c r="F2050" s="118">
        <v>1.2</v>
      </c>
      <c r="G2050" s="119">
        <v>126.3</v>
      </c>
      <c r="H2050" s="119">
        <f>F2050*G2050</f>
        <v>151.56</v>
      </c>
    </row>
    <row r="2051" spans="1:8">
      <c r="B2051" s="103"/>
      <c r="C2051" s="103"/>
      <c r="D2051" s="103"/>
      <c r="E2051" s="103"/>
      <c r="F2051" s="408" t="s">
        <v>814</v>
      </c>
      <c r="G2051" s="408"/>
      <c r="H2051" s="120">
        <f>H2050</f>
        <v>151.56</v>
      </c>
    </row>
    <row r="2052" spans="1:8">
      <c r="B2052" s="103"/>
      <c r="C2052" s="103"/>
      <c r="D2052" s="103"/>
      <c r="E2052" s="103"/>
      <c r="F2052" s="409" t="s">
        <v>585</v>
      </c>
      <c r="G2052" s="409"/>
      <c r="H2052" s="101">
        <f>H2048+H2051</f>
        <v>259.48</v>
      </c>
    </row>
    <row r="2053" spans="1:8">
      <c r="B2053" s="103"/>
      <c r="C2053" s="103"/>
      <c r="D2053" s="103"/>
      <c r="E2053" s="103"/>
      <c r="F2053" s="418"/>
      <c r="G2053" s="418"/>
      <c r="H2053" s="418"/>
    </row>
    <row r="2054" spans="1:8" ht="27" customHeight="1">
      <c r="A2054" s="179" t="str">
        <f>ORÇAMENTO!A619</f>
        <v>6.1.6.1</v>
      </c>
      <c r="B2054" s="179" t="str">
        <f>ORÇAMENTO!B619</f>
        <v>CCU 169</v>
      </c>
      <c r="C2054" s="404" t="str">
        <f>ORÇAMENTO!C619</f>
        <v>TE-11 ENTRADA PRIMÁRIA SIMPLIF. POSTE UNICO - NEOENERGIA - 225 KVA 15KV- 220/127 V REF. 09.01.011/SP EDUCAÇÃO</v>
      </c>
      <c r="D2054" s="405"/>
      <c r="E2054" s="405"/>
      <c r="F2054" s="405"/>
      <c r="G2054" s="406"/>
      <c r="H2054" s="121" t="s">
        <v>150</v>
      </c>
    </row>
    <row r="2055" spans="1:8">
      <c r="B2055" s="407" t="s">
        <v>820</v>
      </c>
      <c r="C2055" s="407"/>
      <c r="D2055" s="102" t="s">
        <v>806</v>
      </c>
      <c r="E2055" s="102" t="s">
        <v>807</v>
      </c>
      <c r="F2055" s="102" t="s">
        <v>808</v>
      </c>
      <c r="G2055" s="102" t="s">
        <v>809</v>
      </c>
      <c r="H2055" s="102" t="s">
        <v>810</v>
      </c>
    </row>
    <row r="2056" spans="1:8" ht="25.5">
      <c r="B2056" s="181" t="s">
        <v>1118</v>
      </c>
      <c r="C2056" s="290" t="s">
        <v>1119</v>
      </c>
      <c r="D2056" s="181" t="s">
        <v>891</v>
      </c>
      <c r="E2056" s="181" t="s">
        <v>217</v>
      </c>
      <c r="F2056" s="193">
        <v>6.85</v>
      </c>
      <c r="G2056" s="194">
        <v>6.68</v>
      </c>
      <c r="H2056" s="194">
        <f t="shared" ref="H2056:H2101" si="30">F2056*G2056</f>
        <v>45.757999999999996</v>
      </c>
    </row>
    <row r="2057" spans="1:8" ht="25.5">
      <c r="B2057" s="181" t="s">
        <v>990</v>
      </c>
      <c r="C2057" s="290" t="s">
        <v>991</v>
      </c>
      <c r="D2057" s="181" t="s">
        <v>891</v>
      </c>
      <c r="E2057" s="181" t="s">
        <v>150</v>
      </c>
      <c r="F2057" s="193">
        <v>6.0000000000000001E-3</v>
      </c>
      <c r="G2057" s="194">
        <v>1498.24</v>
      </c>
      <c r="H2057" s="194">
        <f t="shared" si="30"/>
        <v>8.9894400000000001</v>
      </c>
    </row>
    <row r="2058" spans="1:8">
      <c r="B2058" s="190" t="s">
        <v>869</v>
      </c>
      <c r="C2058" s="290" t="s">
        <v>870</v>
      </c>
      <c r="D2058" s="181" t="s">
        <v>125</v>
      </c>
      <c r="E2058" s="181" t="s">
        <v>217</v>
      </c>
      <c r="F2058" s="193">
        <v>0.11</v>
      </c>
      <c r="G2058" s="194">
        <v>17</v>
      </c>
      <c r="H2058" s="194">
        <f t="shared" si="30"/>
        <v>1.87</v>
      </c>
    </row>
    <row r="2059" spans="1:8">
      <c r="B2059" s="190" t="s">
        <v>879</v>
      </c>
      <c r="C2059" s="290" t="s">
        <v>1527</v>
      </c>
      <c r="D2059" s="181" t="s">
        <v>125</v>
      </c>
      <c r="E2059" s="181" t="s">
        <v>174</v>
      </c>
      <c r="F2059" s="193">
        <v>0.27990999999999999</v>
      </c>
      <c r="G2059" s="194">
        <v>195</v>
      </c>
      <c r="H2059" s="194">
        <f t="shared" si="30"/>
        <v>54.582450000000001</v>
      </c>
    </row>
    <row r="2060" spans="1:8" ht="25.5">
      <c r="B2060" s="181" t="s">
        <v>992</v>
      </c>
      <c r="C2060" s="290" t="s">
        <v>993</v>
      </c>
      <c r="D2060" s="181" t="s">
        <v>891</v>
      </c>
      <c r="E2060" s="181" t="s">
        <v>150</v>
      </c>
      <c r="F2060" s="193">
        <v>1</v>
      </c>
      <c r="G2060" s="194">
        <v>35.31</v>
      </c>
      <c r="H2060" s="194">
        <f t="shared" si="30"/>
        <v>35.31</v>
      </c>
    </row>
    <row r="2061" spans="1:8" ht="25.5">
      <c r="B2061" s="181" t="s">
        <v>1384</v>
      </c>
      <c r="C2061" s="290" t="s">
        <v>1385</v>
      </c>
      <c r="D2061" s="181" t="s">
        <v>891</v>
      </c>
      <c r="E2061" s="181" t="s">
        <v>150</v>
      </c>
      <c r="F2061" s="193">
        <v>14</v>
      </c>
      <c r="G2061" s="194">
        <v>2.17</v>
      </c>
      <c r="H2061" s="194">
        <f t="shared" si="30"/>
        <v>30.38</v>
      </c>
    </row>
    <row r="2062" spans="1:8">
      <c r="B2062" s="190" t="s">
        <v>887</v>
      </c>
      <c r="C2062" s="290" t="s">
        <v>888</v>
      </c>
      <c r="D2062" s="181" t="s">
        <v>125</v>
      </c>
      <c r="E2062" s="181" t="s">
        <v>150</v>
      </c>
      <c r="F2062" s="193">
        <v>110</v>
      </c>
      <c r="G2062" s="194">
        <v>3.37</v>
      </c>
      <c r="H2062" s="194">
        <f t="shared" si="30"/>
        <v>370.7</v>
      </c>
    </row>
    <row r="2063" spans="1:8">
      <c r="B2063" s="190" t="s">
        <v>1529</v>
      </c>
      <c r="C2063" s="290" t="s">
        <v>1530</v>
      </c>
      <c r="D2063" s="181" t="s">
        <v>125</v>
      </c>
      <c r="E2063" s="181" t="s">
        <v>180</v>
      </c>
      <c r="F2063" s="193">
        <v>18</v>
      </c>
      <c r="G2063" s="194">
        <v>66.790000000000006</v>
      </c>
      <c r="H2063" s="194">
        <f t="shared" si="30"/>
        <v>1202.22</v>
      </c>
    </row>
    <row r="2064" spans="1:8">
      <c r="B2064" s="190" t="s">
        <v>1531</v>
      </c>
      <c r="C2064" s="290" t="s">
        <v>1532</v>
      </c>
      <c r="D2064" s="181" t="s">
        <v>125</v>
      </c>
      <c r="E2064" s="181" t="s">
        <v>180</v>
      </c>
      <c r="F2064" s="193">
        <v>5</v>
      </c>
      <c r="G2064" s="194">
        <v>22.34</v>
      </c>
      <c r="H2064" s="194">
        <f t="shared" si="30"/>
        <v>111.7</v>
      </c>
    </row>
    <row r="2065" spans="2:8" ht="25.5">
      <c r="B2065" s="190" t="s">
        <v>3792</v>
      </c>
      <c r="C2065" s="290" t="s">
        <v>1533</v>
      </c>
      <c r="D2065" s="181" t="s">
        <v>125</v>
      </c>
      <c r="E2065" s="181" t="s">
        <v>180</v>
      </c>
      <c r="F2065" s="193">
        <v>6</v>
      </c>
      <c r="G2065" s="194">
        <v>18.45</v>
      </c>
      <c r="H2065" s="194">
        <f t="shared" si="30"/>
        <v>110.69999999999999</v>
      </c>
    </row>
    <row r="2066" spans="2:8" ht="25.5">
      <c r="B2066" s="190" t="s">
        <v>1534</v>
      </c>
      <c r="C2066" s="290" t="s">
        <v>1535</v>
      </c>
      <c r="D2066" s="181" t="s">
        <v>125</v>
      </c>
      <c r="E2066" s="181" t="s">
        <v>180</v>
      </c>
      <c r="F2066" s="193">
        <v>68</v>
      </c>
      <c r="G2066" s="194">
        <v>209.3</v>
      </c>
      <c r="H2066" s="194">
        <f t="shared" si="30"/>
        <v>14232.400000000001</v>
      </c>
    </row>
    <row r="2067" spans="2:8" ht="25.5">
      <c r="B2067" s="190" t="s">
        <v>1536</v>
      </c>
      <c r="C2067" s="290" t="s">
        <v>1537</v>
      </c>
      <c r="D2067" s="181" t="s">
        <v>125</v>
      </c>
      <c r="E2067" s="181" t="s">
        <v>180</v>
      </c>
      <c r="F2067" s="193">
        <v>19</v>
      </c>
      <c r="G2067" s="194">
        <v>28.89</v>
      </c>
      <c r="H2067" s="194">
        <f t="shared" si="30"/>
        <v>548.91</v>
      </c>
    </row>
    <row r="2068" spans="2:8" ht="25.5">
      <c r="B2068" s="190" t="s">
        <v>978</v>
      </c>
      <c r="C2068" s="290" t="s">
        <v>979</v>
      </c>
      <c r="D2068" s="181" t="s">
        <v>125</v>
      </c>
      <c r="E2068" s="181" t="s">
        <v>180</v>
      </c>
      <c r="F2068" s="193">
        <v>2</v>
      </c>
      <c r="G2068" s="194">
        <v>6.76</v>
      </c>
      <c r="H2068" s="194">
        <f t="shared" si="30"/>
        <v>13.52</v>
      </c>
    </row>
    <row r="2069" spans="2:8" ht="25.5">
      <c r="B2069" s="181" t="s">
        <v>994</v>
      </c>
      <c r="C2069" s="290" t="s">
        <v>995</v>
      </c>
      <c r="D2069" s="181" t="s">
        <v>891</v>
      </c>
      <c r="E2069" s="181" t="s">
        <v>150</v>
      </c>
      <c r="F2069" s="193">
        <v>1</v>
      </c>
      <c r="G2069" s="194">
        <v>1673.27</v>
      </c>
      <c r="H2069" s="194">
        <f t="shared" si="30"/>
        <v>1673.27</v>
      </c>
    </row>
    <row r="2070" spans="2:8" ht="25.5">
      <c r="B2070" s="181" t="s">
        <v>996</v>
      </c>
      <c r="C2070" s="290" t="s">
        <v>997</v>
      </c>
      <c r="D2070" s="181" t="s">
        <v>891</v>
      </c>
      <c r="E2070" s="181" t="s">
        <v>150</v>
      </c>
      <c r="F2070" s="193">
        <v>1</v>
      </c>
      <c r="G2070" s="194">
        <v>582.94000000000005</v>
      </c>
      <c r="H2070" s="194">
        <f t="shared" si="30"/>
        <v>582.94000000000005</v>
      </c>
    </row>
    <row r="2071" spans="2:8">
      <c r="B2071" s="190" t="s">
        <v>1482</v>
      </c>
      <c r="C2071" s="290" t="s">
        <v>1481</v>
      </c>
      <c r="D2071" s="181" t="s">
        <v>125</v>
      </c>
      <c r="E2071" s="181" t="s">
        <v>217</v>
      </c>
      <c r="F2071" s="193">
        <v>48.750349999999997</v>
      </c>
      <c r="G2071" s="194">
        <v>1.5</v>
      </c>
      <c r="H2071" s="194">
        <f t="shared" si="30"/>
        <v>73.125524999999996</v>
      </c>
    </row>
    <row r="2072" spans="2:8" ht="25.5">
      <c r="B2072" s="181" t="s">
        <v>998</v>
      </c>
      <c r="C2072" s="290" t="s">
        <v>999</v>
      </c>
      <c r="D2072" s="181" t="s">
        <v>891</v>
      </c>
      <c r="E2072" s="181" t="s">
        <v>150</v>
      </c>
      <c r="F2072" s="193">
        <v>4</v>
      </c>
      <c r="G2072" s="194">
        <v>21.4</v>
      </c>
      <c r="H2072" s="194">
        <f t="shared" si="30"/>
        <v>85.6</v>
      </c>
    </row>
    <row r="2073" spans="2:8">
      <c r="B2073" s="190" t="s">
        <v>881</v>
      </c>
      <c r="C2073" s="290" t="s">
        <v>882</v>
      </c>
      <c r="D2073" s="181" t="s">
        <v>125</v>
      </c>
      <c r="E2073" s="181" t="s">
        <v>217</v>
      </c>
      <c r="F2073" s="193">
        <v>82.434280000000001</v>
      </c>
      <c r="G2073" s="194">
        <v>0.66</v>
      </c>
      <c r="H2073" s="194">
        <f t="shared" si="30"/>
        <v>54.406624800000003</v>
      </c>
    </row>
    <row r="2074" spans="2:8" ht="25.5">
      <c r="B2074" s="181" t="s">
        <v>1000</v>
      </c>
      <c r="C2074" s="290" t="s">
        <v>1001</v>
      </c>
      <c r="D2074" s="181" t="s">
        <v>891</v>
      </c>
      <c r="E2074" s="181" t="s">
        <v>150</v>
      </c>
      <c r="F2074" s="193">
        <v>1</v>
      </c>
      <c r="G2074" s="194">
        <v>59.86</v>
      </c>
      <c r="H2074" s="194">
        <f t="shared" si="30"/>
        <v>59.86</v>
      </c>
    </row>
    <row r="2075" spans="2:8" ht="25.5">
      <c r="B2075" s="181" t="s">
        <v>3859</v>
      </c>
      <c r="C2075" s="290" t="s">
        <v>3860</v>
      </c>
      <c r="D2075" s="181" t="s">
        <v>891</v>
      </c>
      <c r="E2075" s="181" t="s">
        <v>174</v>
      </c>
      <c r="F2075" s="193">
        <v>0.24179999999999999</v>
      </c>
      <c r="G2075" s="194">
        <v>454.3</v>
      </c>
      <c r="H2075" s="194">
        <f t="shared" si="30"/>
        <v>109.84974</v>
      </c>
    </row>
    <row r="2076" spans="2:8">
      <c r="B2076" s="190" t="s">
        <v>1538</v>
      </c>
      <c r="C2076" s="290" t="s">
        <v>1539</v>
      </c>
      <c r="D2076" s="181" t="s">
        <v>125</v>
      </c>
      <c r="E2076" s="181" t="s">
        <v>150</v>
      </c>
      <c r="F2076" s="193">
        <v>12</v>
      </c>
      <c r="G2076" s="194">
        <v>7.99</v>
      </c>
      <c r="H2076" s="194">
        <f t="shared" si="30"/>
        <v>95.88</v>
      </c>
    </row>
    <row r="2077" spans="2:8" ht="25.5">
      <c r="B2077" s="190" t="s">
        <v>3793</v>
      </c>
      <c r="C2077" s="290" t="s">
        <v>3794</v>
      </c>
      <c r="D2077" s="181" t="s">
        <v>125</v>
      </c>
      <c r="E2077" s="181" t="s">
        <v>150</v>
      </c>
      <c r="F2077" s="193">
        <v>1</v>
      </c>
      <c r="G2077" s="194">
        <v>6145.88</v>
      </c>
      <c r="H2077" s="194">
        <f t="shared" si="30"/>
        <v>6145.88</v>
      </c>
    </row>
    <row r="2078" spans="2:8" ht="25.5">
      <c r="B2078" s="190" t="s">
        <v>3795</v>
      </c>
      <c r="C2078" s="290" t="s">
        <v>3796</v>
      </c>
      <c r="D2078" s="181" t="s">
        <v>125</v>
      </c>
      <c r="E2078" s="181" t="s">
        <v>150</v>
      </c>
      <c r="F2078" s="193">
        <v>4</v>
      </c>
      <c r="G2078" s="194">
        <v>228.48</v>
      </c>
      <c r="H2078" s="194">
        <f t="shared" si="30"/>
        <v>913.92</v>
      </c>
    </row>
    <row r="2079" spans="2:8">
      <c r="B2079" s="190" t="s">
        <v>942</v>
      </c>
      <c r="C2079" s="290" t="s">
        <v>1540</v>
      </c>
      <c r="D2079" s="181" t="s">
        <v>125</v>
      </c>
      <c r="E2079" s="181" t="s">
        <v>180</v>
      </c>
      <c r="F2079" s="193">
        <v>4</v>
      </c>
      <c r="G2079" s="194">
        <v>12.49</v>
      </c>
      <c r="H2079" s="194">
        <f t="shared" si="30"/>
        <v>49.96</v>
      </c>
    </row>
    <row r="2080" spans="2:8">
      <c r="B2080" s="190" t="s">
        <v>1541</v>
      </c>
      <c r="C2080" s="290" t="s">
        <v>1542</v>
      </c>
      <c r="D2080" s="181" t="s">
        <v>125</v>
      </c>
      <c r="E2080" s="181" t="s">
        <v>150</v>
      </c>
      <c r="F2080" s="193">
        <v>3</v>
      </c>
      <c r="G2080" s="194">
        <v>18.55</v>
      </c>
      <c r="H2080" s="194">
        <f t="shared" si="30"/>
        <v>55.650000000000006</v>
      </c>
    </row>
    <row r="2081" spans="2:8" ht="25.5">
      <c r="B2081" s="190" t="s">
        <v>1543</v>
      </c>
      <c r="C2081" s="290" t="s">
        <v>1544</v>
      </c>
      <c r="D2081" s="181" t="s">
        <v>125</v>
      </c>
      <c r="E2081" s="181" t="s">
        <v>150</v>
      </c>
      <c r="F2081" s="193">
        <v>3</v>
      </c>
      <c r="G2081" s="194">
        <v>60.5</v>
      </c>
      <c r="H2081" s="194">
        <f t="shared" si="30"/>
        <v>181.5</v>
      </c>
    </row>
    <row r="2082" spans="2:8">
      <c r="B2082" s="190" t="s">
        <v>832</v>
      </c>
      <c r="C2082" s="290" t="s">
        <v>833</v>
      </c>
      <c r="D2082" s="181" t="s">
        <v>125</v>
      </c>
      <c r="E2082" s="181" t="s">
        <v>150</v>
      </c>
      <c r="F2082" s="193">
        <v>1</v>
      </c>
      <c r="G2082" s="194">
        <v>4.79</v>
      </c>
      <c r="H2082" s="194">
        <f t="shared" si="30"/>
        <v>4.79</v>
      </c>
    </row>
    <row r="2083" spans="2:8">
      <c r="B2083" s="190" t="s">
        <v>925</v>
      </c>
      <c r="C2083" s="290" t="s">
        <v>926</v>
      </c>
      <c r="D2083" s="181" t="s">
        <v>125</v>
      </c>
      <c r="E2083" s="181" t="s">
        <v>150</v>
      </c>
      <c r="F2083" s="193">
        <v>2.8620000000000001</v>
      </c>
      <c r="G2083" s="194">
        <v>2.5099999999999998</v>
      </c>
      <c r="H2083" s="194">
        <f t="shared" si="30"/>
        <v>7.1836199999999995</v>
      </c>
    </row>
    <row r="2084" spans="2:8" ht="25.5">
      <c r="B2084" s="181" t="s">
        <v>1002</v>
      </c>
      <c r="C2084" s="290" t="s">
        <v>1003</v>
      </c>
      <c r="D2084" s="181" t="s">
        <v>891</v>
      </c>
      <c r="E2084" s="181" t="s">
        <v>150</v>
      </c>
      <c r="F2084" s="193">
        <v>0.06</v>
      </c>
      <c r="G2084" s="194">
        <v>195.3</v>
      </c>
      <c r="H2084" s="194">
        <f t="shared" si="30"/>
        <v>11.718</v>
      </c>
    </row>
    <row r="2085" spans="2:8" ht="25.5">
      <c r="B2085" s="190" t="s">
        <v>1528</v>
      </c>
      <c r="C2085" s="290" t="s">
        <v>1545</v>
      </c>
      <c r="D2085" s="181" t="s">
        <v>125</v>
      </c>
      <c r="E2085" s="181" t="s">
        <v>145</v>
      </c>
      <c r="F2085" s="193">
        <v>0.56842999999999999</v>
      </c>
      <c r="G2085" s="194">
        <v>44.03</v>
      </c>
      <c r="H2085" s="194">
        <f t="shared" si="30"/>
        <v>25.027972900000002</v>
      </c>
    </row>
    <row r="2086" spans="2:8" ht="25.5">
      <c r="B2086" s="181" t="s">
        <v>1386</v>
      </c>
      <c r="C2086" s="290" t="s">
        <v>1387</v>
      </c>
      <c r="D2086" s="181" t="s">
        <v>891</v>
      </c>
      <c r="E2086" s="181" t="s">
        <v>150</v>
      </c>
      <c r="F2086" s="193">
        <v>3</v>
      </c>
      <c r="G2086" s="194">
        <v>197.95</v>
      </c>
      <c r="H2086" s="194">
        <f t="shared" si="30"/>
        <v>593.84999999999991</v>
      </c>
    </row>
    <row r="2087" spans="2:8" ht="25.5">
      <c r="B2087" s="190" t="s">
        <v>1546</v>
      </c>
      <c r="C2087" s="290" t="s">
        <v>1547</v>
      </c>
      <c r="D2087" s="181" t="s">
        <v>125</v>
      </c>
      <c r="E2087" s="181" t="s">
        <v>150</v>
      </c>
      <c r="F2087" s="193">
        <v>14</v>
      </c>
      <c r="G2087" s="194">
        <v>12.13</v>
      </c>
      <c r="H2087" s="194">
        <f t="shared" si="30"/>
        <v>169.82000000000002</v>
      </c>
    </row>
    <row r="2088" spans="2:8">
      <c r="B2088" s="190" t="s">
        <v>904</v>
      </c>
      <c r="C2088" s="290" t="s">
        <v>905</v>
      </c>
      <c r="D2088" s="181" t="s">
        <v>125</v>
      </c>
      <c r="E2088" s="181" t="s">
        <v>174</v>
      </c>
      <c r="F2088" s="193">
        <v>3.0102500000000001</v>
      </c>
      <c r="G2088" s="194">
        <v>198.43</v>
      </c>
      <c r="H2088" s="194">
        <f t="shared" si="30"/>
        <v>597.32390750000002</v>
      </c>
    </row>
    <row r="2089" spans="2:8" ht="25.5">
      <c r="B2089" s="190" t="s">
        <v>502</v>
      </c>
      <c r="C2089" s="290" t="s">
        <v>3797</v>
      </c>
      <c r="D2089" s="181" t="s">
        <v>125</v>
      </c>
      <c r="E2089" s="181" t="s">
        <v>150</v>
      </c>
      <c r="F2089" s="193">
        <v>2</v>
      </c>
      <c r="G2089" s="194">
        <v>49.21</v>
      </c>
      <c r="H2089" s="194">
        <f t="shared" si="30"/>
        <v>98.42</v>
      </c>
    </row>
    <row r="2090" spans="2:8">
      <c r="B2090" s="190" t="s">
        <v>1548</v>
      </c>
      <c r="C2090" s="290" t="s">
        <v>1549</v>
      </c>
      <c r="D2090" s="181" t="s">
        <v>125</v>
      </c>
      <c r="E2090" s="181" t="s">
        <v>150</v>
      </c>
      <c r="F2090" s="193">
        <v>3</v>
      </c>
      <c r="G2090" s="194">
        <v>21.12</v>
      </c>
      <c r="H2090" s="194">
        <f t="shared" si="30"/>
        <v>63.36</v>
      </c>
    </row>
    <row r="2091" spans="2:8">
      <c r="B2091" s="190" t="s">
        <v>1550</v>
      </c>
      <c r="C2091" s="290" t="s">
        <v>1551</v>
      </c>
      <c r="D2091" s="181" t="s">
        <v>125</v>
      </c>
      <c r="E2091" s="181" t="s">
        <v>150</v>
      </c>
      <c r="F2091" s="193">
        <v>14</v>
      </c>
      <c r="G2091" s="194">
        <v>2.7</v>
      </c>
      <c r="H2091" s="194">
        <f t="shared" si="30"/>
        <v>37.800000000000004</v>
      </c>
    </row>
    <row r="2092" spans="2:8" ht="25.5">
      <c r="B2092" s="181" t="s">
        <v>1388</v>
      </c>
      <c r="C2092" s="290" t="s">
        <v>1389</v>
      </c>
      <c r="D2092" s="181" t="s">
        <v>891</v>
      </c>
      <c r="E2092" s="181" t="s">
        <v>150</v>
      </c>
      <c r="F2092" s="193">
        <v>1</v>
      </c>
      <c r="G2092" s="194">
        <v>5119.21</v>
      </c>
      <c r="H2092" s="194">
        <f t="shared" si="30"/>
        <v>5119.21</v>
      </c>
    </row>
    <row r="2093" spans="2:8">
      <c r="B2093" s="190" t="s">
        <v>842</v>
      </c>
      <c r="C2093" s="290" t="s">
        <v>843</v>
      </c>
      <c r="D2093" s="181" t="s">
        <v>125</v>
      </c>
      <c r="E2093" s="181" t="s">
        <v>217</v>
      </c>
      <c r="F2093" s="193">
        <v>0.23499999999999999</v>
      </c>
      <c r="G2093" s="194">
        <v>20</v>
      </c>
      <c r="H2093" s="194">
        <f t="shared" si="30"/>
        <v>4.6999999999999993</v>
      </c>
    </row>
    <row r="2094" spans="2:8" ht="25.5">
      <c r="B2094" s="181" t="s">
        <v>1390</v>
      </c>
      <c r="C2094" s="290" t="s">
        <v>1391</v>
      </c>
      <c r="D2094" s="181" t="s">
        <v>891</v>
      </c>
      <c r="E2094" s="181" t="s">
        <v>180</v>
      </c>
      <c r="F2094" s="193">
        <v>6.4</v>
      </c>
      <c r="G2094" s="194">
        <v>6.7</v>
      </c>
      <c r="H2094" s="194">
        <f t="shared" si="30"/>
        <v>42.88</v>
      </c>
    </row>
    <row r="2095" spans="2:8" ht="25.5">
      <c r="B2095" s="181" t="s">
        <v>1392</v>
      </c>
      <c r="C2095" s="290" t="s">
        <v>1393</v>
      </c>
      <c r="D2095" s="181" t="s">
        <v>891</v>
      </c>
      <c r="E2095" s="181" t="s">
        <v>180</v>
      </c>
      <c r="F2095" s="193">
        <v>2.1312000000000002</v>
      </c>
      <c r="G2095" s="194">
        <v>4.7300000000000004</v>
      </c>
      <c r="H2095" s="194">
        <f t="shared" si="30"/>
        <v>10.080576000000002</v>
      </c>
    </row>
    <row r="2096" spans="2:8" ht="25.5">
      <c r="B2096" s="181" t="s">
        <v>1394</v>
      </c>
      <c r="C2096" s="290" t="s">
        <v>1395</v>
      </c>
      <c r="D2096" s="181" t="s">
        <v>891</v>
      </c>
      <c r="E2096" s="181" t="s">
        <v>150</v>
      </c>
      <c r="F2096" s="193">
        <v>4</v>
      </c>
      <c r="G2096" s="194">
        <v>18.88</v>
      </c>
      <c r="H2096" s="194">
        <f t="shared" si="30"/>
        <v>75.52</v>
      </c>
    </row>
    <row r="2097" spans="2:8">
      <c r="B2097" s="190" t="s">
        <v>2327</v>
      </c>
      <c r="C2097" s="290" t="s">
        <v>2328</v>
      </c>
      <c r="D2097" s="181" t="s">
        <v>125</v>
      </c>
      <c r="E2097" s="181" t="s">
        <v>113</v>
      </c>
      <c r="F2097" s="193">
        <v>2.3849999999999998</v>
      </c>
      <c r="G2097" s="194">
        <v>11.34</v>
      </c>
      <c r="H2097" s="194">
        <f t="shared" si="30"/>
        <v>27.045899999999996</v>
      </c>
    </row>
    <row r="2098" spans="2:8" ht="25.5">
      <c r="B2098" s="181" t="s">
        <v>1396</v>
      </c>
      <c r="C2098" s="290" t="s">
        <v>1397</v>
      </c>
      <c r="D2098" s="181" t="s">
        <v>891</v>
      </c>
      <c r="E2098" s="181" t="s">
        <v>150</v>
      </c>
      <c r="F2098" s="193">
        <v>1</v>
      </c>
      <c r="G2098" s="194">
        <v>5388.66</v>
      </c>
      <c r="H2098" s="194">
        <f t="shared" si="30"/>
        <v>5388.66</v>
      </c>
    </row>
    <row r="2099" spans="2:8" ht="25.5">
      <c r="B2099" s="181" t="s">
        <v>1398</v>
      </c>
      <c r="C2099" s="290" t="s">
        <v>1399</v>
      </c>
      <c r="D2099" s="181" t="s">
        <v>891</v>
      </c>
      <c r="E2099" s="181" t="s">
        <v>150</v>
      </c>
      <c r="F2099" s="193">
        <v>2</v>
      </c>
      <c r="G2099" s="194">
        <v>281.27999999999997</v>
      </c>
      <c r="H2099" s="194">
        <f t="shared" si="30"/>
        <v>562.55999999999995</v>
      </c>
    </row>
    <row r="2100" spans="2:8">
      <c r="B2100" s="190" t="s">
        <v>1552</v>
      </c>
      <c r="C2100" s="290" t="s">
        <v>1553</v>
      </c>
      <c r="D2100" s="181" t="s">
        <v>125</v>
      </c>
      <c r="E2100" s="181" t="s">
        <v>113</v>
      </c>
      <c r="F2100" s="193">
        <v>2.3849999999999998</v>
      </c>
      <c r="G2100" s="194">
        <v>21.09</v>
      </c>
      <c r="H2100" s="194">
        <f t="shared" si="30"/>
        <v>50.299649999999993</v>
      </c>
    </row>
    <row r="2101" spans="2:8" ht="25.5">
      <c r="B2101" s="190" t="s">
        <v>1554</v>
      </c>
      <c r="C2101" s="290" t="s">
        <v>1555</v>
      </c>
      <c r="D2101" s="181" t="s">
        <v>125</v>
      </c>
      <c r="E2101" s="181" t="s">
        <v>150</v>
      </c>
      <c r="F2101" s="193">
        <v>1</v>
      </c>
      <c r="G2101" s="194">
        <v>33145.5</v>
      </c>
      <c r="H2101" s="194">
        <f t="shared" si="30"/>
        <v>33145.5</v>
      </c>
    </row>
    <row r="2102" spans="2:8">
      <c r="B2102" s="103"/>
      <c r="C2102" s="103"/>
      <c r="D2102" s="103"/>
      <c r="E2102" s="103"/>
      <c r="F2102" s="408" t="s">
        <v>831</v>
      </c>
      <c r="G2102" s="408"/>
      <c r="H2102" s="120">
        <f>SUM(H2056:H2101)</f>
        <v>72884.631406199987</v>
      </c>
    </row>
    <row r="2103" spans="2:8">
      <c r="B2103" s="407" t="s">
        <v>811</v>
      </c>
      <c r="C2103" s="407"/>
      <c r="D2103" s="102" t="s">
        <v>806</v>
      </c>
      <c r="E2103" s="102" t="s">
        <v>807</v>
      </c>
      <c r="F2103" s="102" t="s">
        <v>808</v>
      </c>
      <c r="G2103" s="102" t="s">
        <v>809</v>
      </c>
      <c r="H2103" s="102" t="s">
        <v>810</v>
      </c>
    </row>
    <row r="2104" spans="2:8">
      <c r="B2104" s="116">
        <v>88239</v>
      </c>
      <c r="C2104" s="117" t="s">
        <v>844</v>
      </c>
      <c r="D2104" s="116" t="s">
        <v>125</v>
      </c>
      <c r="E2104" s="116" t="s">
        <v>127</v>
      </c>
      <c r="F2104" s="118">
        <v>1.4930000000000001</v>
      </c>
      <c r="G2104" s="119">
        <v>24.12</v>
      </c>
      <c r="H2104" s="119">
        <f t="shared" ref="H2104:H2114" si="31">F2104*G2104</f>
        <v>36.011160000000004</v>
      </c>
    </row>
    <row r="2105" spans="2:8">
      <c r="B2105" s="116">
        <v>88238</v>
      </c>
      <c r="C2105" s="117" t="s">
        <v>871</v>
      </c>
      <c r="D2105" s="116" t="s">
        <v>125</v>
      </c>
      <c r="E2105" s="116" t="s">
        <v>127</v>
      </c>
      <c r="F2105" s="118">
        <v>0.69</v>
      </c>
      <c r="G2105" s="119">
        <v>24.21</v>
      </c>
      <c r="H2105" s="119">
        <f t="shared" si="31"/>
        <v>16.704899999999999</v>
      </c>
    </row>
    <row r="2106" spans="2:8">
      <c r="B2106" s="116">
        <v>100301</v>
      </c>
      <c r="C2106" s="117" t="s">
        <v>1455</v>
      </c>
      <c r="D2106" s="116" t="s">
        <v>125</v>
      </c>
      <c r="E2106" s="116" t="s">
        <v>127</v>
      </c>
      <c r="F2106" s="118">
        <v>2.86</v>
      </c>
      <c r="G2106" s="119">
        <v>25.9</v>
      </c>
      <c r="H2106" s="119">
        <f t="shared" si="31"/>
        <v>74.073999999999998</v>
      </c>
    </row>
    <row r="2107" spans="2:8">
      <c r="B2107" s="116">
        <v>88247</v>
      </c>
      <c r="C2107" s="117" t="s">
        <v>835</v>
      </c>
      <c r="D2107" s="116" t="s">
        <v>125</v>
      </c>
      <c r="E2107" s="116" t="s">
        <v>127</v>
      </c>
      <c r="F2107" s="118">
        <v>65</v>
      </c>
      <c r="G2107" s="119">
        <v>24.65</v>
      </c>
      <c r="H2107" s="119">
        <f t="shared" si="31"/>
        <v>1602.25</v>
      </c>
    </row>
    <row r="2108" spans="2:8">
      <c r="B2108" s="116">
        <v>88262</v>
      </c>
      <c r="C2108" s="117" t="s">
        <v>845</v>
      </c>
      <c r="D2108" s="116" t="s">
        <v>125</v>
      </c>
      <c r="E2108" s="116" t="s">
        <v>127</v>
      </c>
      <c r="F2108" s="118">
        <v>1.4930000000000001</v>
      </c>
      <c r="G2108" s="119">
        <v>300.70999999999998</v>
      </c>
      <c r="H2108" s="119">
        <f t="shared" si="31"/>
        <v>448.96003000000002</v>
      </c>
    </row>
    <row r="2109" spans="2:8" ht="25.5">
      <c r="B2109" s="116" t="s">
        <v>1400</v>
      </c>
      <c r="C2109" s="117" t="s">
        <v>1401</v>
      </c>
      <c r="D2109" s="116" t="s">
        <v>891</v>
      </c>
      <c r="E2109" s="116" t="s">
        <v>127</v>
      </c>
      <c r="F2109" s="118">
        <v>40</v>
      </c>
      <c r="G2109" s="119">
        <v>26.32</v>
      </c>
      <c r="H2109" s="119">
        <f t="shared" si="31"/>
        <v>1052.8</v>
      </c>
    </row>
    <row r="2110" spans="2:8">
      <c r="B2110" s="116">
        <v>88264</v>
      </c>
      <c r="C2110" s="117" t="s">
        <v>836</v>
      </c>
      <c r="D2110" s="116" t="s">
        <v>125</v>
      </c>
      <c r="E2110" s="116" t="s">
        <v>127</v>
      </c>
      <c r="F2110" s="118">
        <v>65</v>
      </c>
      <c r="G2110" s="119">
        <v>31.49</v>
      </c>
      <c r="H2110" s="119">
        <f t="shared" si="31"/>
        <v>2046.85</v>
      </c>
    </row>
    <row r="2111" spans="2:8">
      <c r="B2111" s="116">
        <v>88245</v>
      </c>
      <c r="C2111" s="117" t="s">
        <v>872</v>
      </c>
      <c r="D2111" s="116" t="s">
        <v>125</v>
      </c>
      <c r="E2111" s="116" t="s">
        <v>127</v>
      </c>
      <c r="F2111" s="118">
        <v>0.69</v>
      </c>
      <c r="G2111" s="119">
        <v>30.85</v>
      </c>
      <c r="H2111" s="119">
        <f t="shared" si="31"/>
        <v>21.2865</v>
      </c>
    </row>
    <row r="2112" spans="2:8">
      <c r="B2112" s="116">
        <v>88309</v>
      </c>
      <c r="C2112" s="117" t="s">
        <v>874</v>
      </c>
      <c r="D2112" s="116" t="s">
        <v>125</v>
      </c>
      <c r="E2112" s="116" t="s">
        <v>127</v>
      </c>
      <c r="F2112" s="118">
        <v>13.621499999999999</v>
      </c>
      <c r="G2112" s="119">
        <v>31.1</v>
      </c>
      <c r="H2112" s="119">
        <f t="shared" si="31"/>
        <v>423.62864999999999</v>
      </c>
    </row>
    <row r="2113" spans="2:8">
      <c r="B2113" s="116">
        <v>88310</v>
      </c>
      <c r="C2113" s="117" t="s">
        <v>906</v>
      </c>
      <c r="D2113" s="116" t="s">
        <v>125</v>
      </c>
      <c r="E2113" s="116" t="s">
        <v>127</v>
      </c>
      <c r="F2113" s="118">
        <v>2.86</v>
      </c>
      <c r="G2113" s="119">
        <v>32.58</v>
      </c>
      <c r="H2113" s="119">
        <f t="shared" si="31"/>
        <v>93.178799999999995</v>
      </c>
    </row>
    <row r="2114" spans="2:8">
      <c r="B2114" s="116">
        <v>88316</v>
      </c>
      <c r="C2114" s="117" t="s">
        <v>1463</v>
      </c>
      <c r="D2114" s="116" t="s">
        <v>125</v>
      </c>
      <c r="E2114" s="116" t="s">
        <v>127</v>
      </c>
      <c r="F2114" s="118">
        <v>23.850200000000001</v>
      </c>
      <c r="G2114" s="119">
        <v>23.4</v>
      </c>
      <c r="H2114" s="119">
        <f t="shared" si="31"/>
        <v>558.09468000000004</v>
      </c>
    </row>
    <row r="2115" spans="2:8">
      <c r="B2115" s="103"/>
      <c r="C2115" s="103"/>
      <c r="D2115" s="103"/>
      <c r="E2115" s="103"/>
      <c r="F2115" s="408" t="s">
        <v>812</v>
      </c>
      <c r="G2115" s="408"/>
      <c r="H2115" s="120">
        <f>SUM(H2104:H2114)</f>
        <v>6373.8387199999988</v>
      </c>
    </row>
    <row r="2116" spans="2:8">
      <c r="B2116" s="407" t="s">
        <v>813</v>
      </c>
      <c r="C2116" s="407"/>
      <c r="D2116" s="102" t="s">
        <v>806</v>
      </c>
      <c r="E2116" s="102" t="s">
        <v>807</v>
      </c>
      <c r="F2116" s="102" t="s">
        <v>808</v>
      </c>
      <c r="G2116" s="102" t="s">
        <v>809</v>
      </c>
      <c r="H2116" s="102" t="s">
        <v>810</v>
      </c>
    </row>
    <row r="2117" spans="2:8" ht="25.5">
      <c r="B2117" s="181" t="s">
        <v>1402</v>
      </c>
      <c r="C2117" s="290" t="s">
        <v>1403</v>
      </c>
      <c r="D2117" s="181" t="s">
        <v>891</v>
      </c>
      <c r="E2117" s="181" t="s">
        <v>150</v>
      </c>
      <c r="F2117" s="193">
        <v>2</v>
      </c>
      <c r="G2117" s="194">
        <v>0.95</v>
      </c>
      <c r="H2117" s="194">
        <f t="shared" ref="H2117:H2141" si="32">F2117*G2117</f>
        <v>1.9</v>
      </c>
    </row>
    <row r="2118" spans="2:8" ht="25.5">
      <c r="B2118" s="181" t="s">
        <v>1404</v>
      </c>
      <c r="C2118" s="290" t="s">
        <v>1405</v>
      </c>
      <c r="D2118" s="181" t="s">
        <v>891</v>
      </c>
      <c r="E2118" s="181" t="s">
        <v>180</v>
      </c>
      <c r="F2118" s="193">
        <v>1.3</v>
      </c>
      <c r="G2118" s="194">
        <v>339.27</v>
      </c>
      <c r="H2118" s="194">
        <f t="shared" si="32"/>
        <v>441.05099999999999</v>
      </c>
    </row>
    <row r="2119" spans="2:8" ht="25.5">
      <c r="B2119" s="181" t="s">
        <v>1406</v>
      </c>
      <c r="C2119" s="290" t="s">
        <v>1407</v>
      </c>
      <c r="D2119" s="181" t="s">
        <v>891</v>
      </c>
      <c r="E2119" s="181" t="s">
        <v>150</v>
      </c>
      <c r="F2119" s="193">
        <v>2</v>
      </c>
      <c r="G2119" s="194">
        <v>14.58</v>
      </c>
      <c r="H2119" s="194">
        <f t="shared" si="32"/>
        <v>29.16</v>
      </c>
    </row>
    <row r="2120" spans="2:8" ht="25.5">
      <c r="B2120" s="190" t="s">
        <v>3798</v>
      </c>
      <c r="C2120" s="290" t="s">
        <v>3799</v>
      </c>
      <c r="D2120" s="181" t="s">
        <v>125</v>
      </c>
      <c r="E2120" s="181" t="s">
        <v>150</v>
      </c>
      <c r="F2120" s="193">
        <v>2</v>
      </c>
      <c r="G2120" s="194">
        <v>55.84</v>
      </c>
      <c r="H2120" s="194">
        <f t="shared" si="32"/>
        <v>111.68</v>
      </c>
    </row>
    <row r="2121" spans="2:8">
      <c r="B2121" s="181" t="s">
        <v>3800</v>
      </c>
      <c r="C2121" s="290" t="s">
        <v>3801</v>
      </c>
      <c r="D2121" s="181" t="s">
        <v>125</v>
      </c>
      <c r="E2121" s="181" t="s">
        <v>180</v>
      </c>
      <c r="F2121" s="193">
        <v>5</v>
      </c>
      <c r="G2121" s="194">
        <v>16.489999999999998</v>
      </c>
      <c r="H2121" s="194">
        <f t="shared" si="32"/>
        <v>82.449999999999989</v>
      </c>
    </row>
    <row r="2122" spans="2:8">
      <c r="B2122" s="190" t="s">
        <v>3802</v>
      </c>
      <c r="C2122" s="290" t="s">
        <v>3803</v>
      </c>
      <c r="D2122" s="181" t="s">
        <v>125</v>
      </c>
      <c r="E2122" s="181" t="s">
        <v>150</v>
      </c>
      <c r="F2122" s="193">
        <v>4</v>
      </c>
      <c r="G2122" s="194">
        <v>102.63</v>
      </c>
      <c r="H2122" s="194">
        <f t="shared" si="32"/>
        <v>410.52</v>
      </c>
    </row>
    <row r="2123" spans="2:8" ht="25.5">
      <c r="B2123" s="181" t="s">
        <v>1408</v>
      </c>
      <c r="C2123" s="290" t="s">
        <v>1409</v>
      </c>
      <c r="D2123" s="181" t="s">
        <v>891</v>
      </c>
      <c r="E2123" s="181" t="s">
        <v>150</v>
      </c>
      <c r="F2123" s="193">
        <v>3</v>
      </c>
      <c r="G2123" s="194">
        <v>317.79000000000002</v>
      </c>
      <c r="H2123" s="194">
        <f t="shared" si="32"/>
        <v>953.37000000000012</v>
      </c>
    </row>
    <row r="2124" spans="2:8" ht="25.5">
      <c r="B2124" s="181" t="s">
        <v>3861</v>
      </c>
      <c r="C2124" s="290" t="s">
        <v>3862</v>
      </c>
      <c r="D2124" s="181" t="s">
        <v>891</v>
      </c>
      <c r="E2124" s="181" t="s">
        <v>150</v>
      </c>
      <c r="F2124" s="193">
        <v>2</v>
      </c>
      <c r="G2124" s="194">
        <v>9.07</v>
      </c>
      <c r="H2124" s="194">
        <f t="shared" si="32"/>
        <v>18.14</v>
      </c>
    </row>
    <row r="2125" spans="2:8" ht="25.5">
      <c r="B2125" s="181" t="s">
        <v>1410</v>
      </c>
      <c r="C2125" s="290" t="s">
        <v>1411</v>
      </c>
      <c r="D2125" s="181" t="s">
        <v>891</v>
      </c>
      <c r="E2125" s="181" t="s">
        <v>150</v>
      </c>
      <c r="F2125" s="193">
        <v>4</v>
      </c>
      <c r="G2125" s="194">
        <v>312.14999999999998</v>
      </c>
      <c r="H2125" s="194">
        <f t="shared" si="32"/>
        <v>1248.5999999999999</v>
      </c>
    </row>
    <row r="2126" spans="2:8" ht="25.5">
      <c r="B2126" s="190" t="s">
        <v>3804</v>
      </c>
      <c r="C2126" s="290" t="s">
        <v>3805</v>
      </c>
      <c r="D2126" s="181" t="s">
        <v>125</v>
      </c>
      <c r="E2126" s="181" t="s">
        <v>150</v>
      </c>
      <c r="F2126" s="193">
        <v>2</v>
      </c>
      <c r="G2126" s="194">
        <v>152.63999999999999</v>
      </c>
      <c r="H2126" s="194">
        <f t="shared" si="32"/>
        <v>305.27999999999997</v>
      </c>
    </row>
    <row r="2127" spans="2:8" ht="25.5">
      <c r="B2127" s="181" t="s">
        <v>1412</v>
      </c>
      <c r="C2127" s="290" t="s">
        <v>1413</v>
      </c>
      <c r="D2127" s="181" t="s">
        <v>891</v>
      </c>
      <c r="E2127" s="181" t="s">
        <v>180</v>
      </c>
      <c r="F2127" s="193">
        <v>12.3</v>
      </c>
      <c r="G2127" s="194">
        <v>114.09</v>
      </c>
      <c r="H2127" s="194">
        <f t="shared" si="32"/>
        <v>1403.307</v>
      </c>
    </row>
    <row r="2128" spans="2:8" ht="25.5">
      <c r="B2128" s="181" t="s">
        <v>1414</v>
      </c>
      <c r="C2128" s="290" t="s">
        <v>1415</v>
      </c>
      <c r="D2128" s="181" t="s">
        <v>891</v>
      </c>
      <c r="E2128" s="181" t="s">
        <v>150</v>
      </c>
      <c r="F2128" s="193">
        <v>3</v>
      </c>
      <c r="G2128" s="194">
        <v>7.17</v>
      </c>
      <c r="H2128" s="194">
        <f t="shared" si="32"/>
        <v>21.509999999999998</v>
      </c>
    </row>
    <row r="2129" spans="2:8" ht="25.5">
      <c r="B2129" s="181" t="s">
        <v>1416</v>
      </c>
      <c r="C2129" s="290" t="s">
        <v>1417</v>
      </c>
      <c r="D2129" s="181" t="s">
        <v>891</v>
      </c>
      <c r="E2129" s="181" t="s">
        <v>150</v>
      </c>
      <c r="F2129" s="193">
        <v>2</v>
      </c>
      <c r="G2129" s="194">
        <v>0.85</v>
      </c>
      <c r="H2129" s="194">
        <f t="shared" si="32"/>
        <v>1.7</v>
      </c>
    </row>
    <row r="2130" spans="2:8">
      <c r="B2130" s="190" t="s">
        <v>3806</v>
      </c>
      <c r="C2130" s="290" t="s">
        <v>3807</v>
      </c>
      <c r="D2130" s="181" t="s">
        <v>125</v>
      </c>
      <c r="E2130" s="181" t="s">
        <v>150</v>
      </c>
      <c r="F2130" s="193">
        <v>1.367E-2</v>
      </c>
      <c r="G2130" s="194">
        <v>86.95</v>
      </c>
      <c r="H2130" s="194">
        <f t="shared" si="32"/>
        <v>1.1886065000000001</v>
      </c>
    </row>
    <row r="2131" spans="2:8" ht="25.5">
      <c r="B2131" s="181" t="s">
        <v>1418</v>
      </c>
      <c r="C2131" s="290" t="s">
        <v>1419</v>
      </c>
      <c r="D2131" s="181" t="s">
        <v>891</v>
      </c>
      <c r="E2131" s="181" t="s">
        <v>150</v>
      </c>
      <c r="F2131" s="193">
        <v>4</v>
      </c>
      <c r="G2131" s="194">
        <v>185.25</v>
      </c>
      <c r="H2131" s="194">
        <f t="shared" si="32"/>
        <v>741</v>
      </c>
    </row>
    <row r="2132" spans="2:8" ht="25.5">
      <c r="B2132" s="181" t="s">
        <v>1420</v>
      </c>
      <c r="C2132" s="290" t="s">
        <v>1421</v>
      </c>
      <c r="D2132" s="181" t="s">
        <v>891</v>
      </c>
      <c r="E2132" s="181" t="s">
        <v>150</v>
      </c>
      <c r="F2132" s="193">
        <v>9</v>
      </c>
      <c r="G2132" s="194">
        <v>42.84</v>
      </c>
      <c r="H2132" s="194">
        <f t="shared" si="32"/>
        <v>385.56000000000006</v>
      </c>
    </row>
    <row r="2133" spans="2:8" ht="25.5">
      <c r="B2133" s="181" t="s">
        <v>1422</v>
      </c>
      <c r="C2133" s="290" t="s">
        <v>1423</v>
      </c>
      <c r="D2133" s="181" t="s">
        <v>891</v>
      </c>
      <c r="E2133" s="181" t="s">
        <v>150</v>
      </c>
      <c r="F2133" s="193">
        <v>7</v>
      </c>
      <c r="G2133" s="194">
        <v>15.83</v>
      </c>
      <c r="H2133" s="194">
        <f t="shared" si="32"/>
        <v>110.81</v>
      </c>
    </row>
    <row r="2134" spans="2:8">
      <c r="B2134" s="190" t="s">
        <v>3808</v>
      </c>
      <c r="C2134" s="290" t="s">
        <v>3809</v>
      </c>
      <c r="D2134" s="181" t="s">
        <v>125</v>
      </c>
      <c r="E2134" s="181" t="s">
        <v>150</v>
      </c>
      <c r="F2134" s="193">
        <v>4</v>
      </c>
      <c r="G2134" s="194">
        <v>26.87</v>
      </c>
      <c r="H2134" s="194">
        <f t="shared" si="32"/>
        <v>107.48</v>
      </c>
    </row>
    <row r="2135" spans="2:8" ht="25.5">
      <c r="B2135" s="181" t="s">
        <v>1424</v>
      </c>
      <c r="C2135" s="290" t="s">
        <v>1425</v>
      </c>
      <c r="D2135" s="181" t="s">
        <v>891</v>
      </c>
      <c r="E2135" s="181" t="s">
        <v>150</v>
      </c>
      <c r="F2135" s="193">
        <v>3</v>
      </c>
      <c r="G2135" s="194">
        <v>25.11</v>
      </c>
      <c r="H2135" s="194">
        <f t="shared" si="32"/>
        <v>75.33</v>
      </c>
    </row>
    <row r="2136" spans="2:8" ht="25.5">
      <c r="B2136" s="181" t="s">
        <v>1426</v>
      </c>
      <c r="C2136" s="290" t="s">
        <v>1427</v>
      </c>
      <c r="D2136" s="181" t="s">
        <v>891</v>
      </c>
      <c r="E2136" s="181" t="s">
        <v>150</v>
      </c>
      <c r="F2136" s="193">
        <v>4</v>
      </c>
      <c r="G2136" s="194">
        <v>40.020000000000003</v>
      </c>
      <c r="H2136" s="194">
        <f t="shared" si="32"/>
        <v>160.08000000000001</v>
      </c>
    </row>
    <row r="2137" spans="2:8" ht="25.5">
      <c r="B2137" s="181" t="s">
        <v>1428</v>
      </c>
      <c r="C2137" s="290" t="s">
        <v>1429</v>
      </c>
      <c r="D2137" s="181" t="s">
        <v>891</v>
      </c>
      <c r="E2137" s="181" t="s">
        <v>150</v>
      </c>
      <c r="F2137" s="193">
        <v>4</v>
      </c>
      <c r="G2137" s="194">
        <v>20.77</v>
      </c>
      <c r="H2137" s="194">
        <f t="shared" si="32"/>
        <v>83.08</v>
      </c>
    </row>
    <row r="2138" spans="2:8" ht="25.5">
      <c r="B2138" s="181" t="s">
        <v>1430</v>
      </c>
      <c r="C2138" s="290" t="s">
        <v>1431</v>
      </c>
      <c r="D2138" s="181" t="s">
        <v>891</v>
      </c>
      <c r="E2138" s="181" t="s">
        <v>217</v>
      </c>
      <c r="F2138" s="193">
        <v>0.5</v>
      </c>
      <c r="G2138" s="194">
        <v>25.84</v>
      </c>
      <c r="H2138" s="194">
        <f t="shared" si="32"/>
        <v>12.92</v>
      </c>
    </row>
    <row r="2139" spans="2:8" ht="25.5">
      <c r="B2139" s="181" t="s">
        <v>1432</v>
      </c>
      <c r="C2139" s="290" t="s">
        <v>1433</v>
      </c>
      <c r="D2139" s="181" t="s">
        <v>891</v>
      </c>
      <c r="E2139" s="181" t="s">
        <v>150</v>
      </c>
      <c r="F2139" s="193">
        <v>6</v>
      </c>
      <c r="G2139" s="194">
        <v>56.88</v>
      </c>
      <c r="H2139" s="194">
        <f t="shared" si="32"/>
        <v>341.28000000000003</v>
      </c>
    </row>
    <row r="2140" spans="2:8" ht="25.5">
      <c r="B2140" s="190" t="s">
        <v>2753</v>
      </c>
      <c r="C2140" s="290" t="s">
        <v>2754</v>
      </c>
      <c r="D2140" s="181" t="s">
        <v>125</v>
      </c>
      <c r="E2140" s="181" t="s">
        <v>150</v>
      </c>
      <c r="F2140" s="193">
        <v>2</v>
      </c>
      <c r="G2140" s="194">
        <v>2.85</v>
      </c>
      <c r="H2140" s="194">
        <f t="shared" si="32"/>
        <v>5.7</v>
      </c>
    </row>
    <row r="2141" spans="2:8" ht="25.5">
      <c r="B2141" s="181" t="s">
        <v>1434</v>
      </c>
      <c r="C2141" s="290" t="s">
        <v>1435</v>
      </c>
      <c r="D2141" s="181" t="s">
        <v>891</v>
      </c>
      <c r="E2141" s="181" t="s">
        <v>150</v>
      </c>
      <c r="F2141" s="193">
        <v>15</v>
      </c>
      <c r="G2141" s="194">
        <v>19.329999999999998</v>
      </c>
      <c r="H2141" s="194">
        <f t="shared" si="32"/>
        <v>289.95</v>
      </c>
    </row>
    <row r="2142" spans="2:8">
      <c r="B2142" s="103"/>
      <c r="C2142" s="103"/>
      <c r="D2142" s="103"/>
      <c r="E2142" s="103"/>
      <c r="F2142" s="408" t="s">
        <v>814</v>
      </c>
      <c r="G2142" s="408"/>
      <c r="H2142" s="120">
        <f>SUM(H2117:H2141)</f>
        <v>7343.0466064999991</v>
      </c>
    </row>
    <row r="2143" spans="2:8">
      <c r="B2143" s="103"/>
      <c r="C2143" s="103"/>
      <c r="D2143" s="103"/>
      <c r="E2143" s="103"/>
      <c r="F2143" s="409" t="s">
        <v>585</v>
      </c>
      <c r="G2143" s="409"/>
      <c r="H2143" s="101">
        <f>H2102+H2115+H2142</f>
        <v>86601.51673269998</v>
      </c>
    </row>
    <row r="2144" spans="2:8">
      <c r="B2144" s="103"/>
      <c r="C2144" s="103"/>
      <c r="D2144" s="103"/>
      <c r="E2144" s="103"/>
      <c r="F2144" s="418"/>
      <c r="G2144" s="418"/>
      <c r="H2144" s="418"/>
    </row>
    <row r="2145" spans="1:8" ht="27" customHeight="1">
      <c r="A2145" s="179" t="str">
        <f>ORÇAMENTO!A687</f>
        <v>7.1.2.4</v>
      </c>
      <c r="B2145" s="179" t="str">
        <f>ORÇAMENTO!B687</f>
        <v>CCU 170</v>
      </c>
      <c r="C2145" s="404" t="str">
        <f>ORÇAMENTO!C687</f>
        <v>EXAUSTOR TUBULAR COM FILTRO REF. 3.91.11/SP EDUCAÇÃO</v>
      </c>
      <c r="D2145" s="405"/>
      <c r="E2145" s="405"/>
      <c r="F2145" s="405"/>
      <c r="G2145" s="406"/>
      <c r="H2145" s="121" t="s">
        <v>150</v>
      </c>
    </row>
    <row r="2146" spans="1:8">
      <c r="B2146" s="103"/>
      <c r="C2146" s="103"/>
      <c r="D2146" s="103"/>
      <c r="E2146" s="103"/>
      <c r="F2146" s="409" t="s">
        <v>585</v>
      </c>
      <c r="G2146" s="409"/>
      <c r="H2146" s="101">
        <v>1454.59</v>
      </c>
    </row>
    <row r="2147" spans="1:8">
      <c r="B2147" s="103"/>
      <c r="C2147" s="103"/>
      <c r="D2147" s="103"/>
      <c r="E2147" s="103"/>
      <c r="F2147" s="108"/>
      <c r="G2147" s="108"/>
      <c r="H2147" s="108"/>
    </row>
    <row r="2148" spans="1:8" ht="27" customHeight="1">
      <c r="A2148" s="179" t="str">
        <f>ORÇAMENTO!A693</f>
        <v>8.1.4</v>
      </c>
      <c r="B2148" s="179" t="str">
        <f>ORÇAMENTO!B693</f>
        <v>CCU 171</v>
      </c>
      <c r="C2148" s="404" t="str">
        <f>ORÇAMENTO!C693</f>
        <v>QUADRO COMANDO PARA CONJUNTO MOTOR BOMBA TRIFASICO REF. 09.05.081/SP EDUCAÇÃO</v>
      </c>
      <c r="D2148" s="405"/>
      <c r="E2148" s="405"/>
      <c r="F2148" s="405"/>
      <c r="G2148" s="406"/>
      <c r="H2148" s="121" t="s">
        <v>150</v>
      </c>
    </row>
    <row r="2149" spans="1:8">
      <c r="B2149" s="407"/>
      <c r="C2149" s="407"/>
      <c r="D2149" s="102" t="s">
        <v>806</v>
      </c>
      <c r="E2149" s="102" t="s">
        <v>807</v>
      </c>
      <c r="F2149" s="102" t="s">
        <v>808</v>
      </c>
      <c r="G2149" s="102" t="s">
        <v>809</v>
      </c>
      <c r="H2149" s="102" t="s">
        <v>810</v>
      </c>
    </row>
    <row r="2150" spans="1:8" ht="25.5">
      <c r="B2150" s="181" t="s">
        <v>1153</v>
      </c>
      <c r="C2150" s="290" t="s">
        <v>1154</v>
      </c>
      <c r="D2150" s="181" t="s">
        <v>891</v>
      </c>
      <c r="E2150" s="181" t="s">
        <v>150</v>
      </c>
      <c r="F2150" s="193">
        <v>5</v>
      </c>
      <c r="G2150" s="194">
        <v>40.090000000000003</v>
      </c>
      <c r="H2150" s="194">
        <f t="shared" ref="H2150:H2161" si="33">F2150*G2150</f>
        <v>200.45000000000002</v>
      </c>
    </row>
    <row r="2151" spans="1:8">
      <c r="B2151" s="190" t="s">
        <v>3810</v>
      </c>
      <c r="C2151" s="290" t="s">
        <v>3811</v>
      </c>
      <c r="D2151" s="181" t="s">
        <v>125</v>
      </c>
      <c r="E2151" s="181" t="s">
        <v>150</v>
      </c>
      <c r="F2151" s="193">
        <v>4</v>
      </c>
      <c r="G2151" s="194">
        <v>0.82</v>
      </c>
      <c r="H2151" s="194">
        <f t="shared" si="33"/>
        <v>3.28</v>
      </c>
    </row>
    <row r="2152" spans="1:8">
      <c r="B2152" s="190" t="s">
        <v>3812</v>
      </c>
      <c r="C2152" s="290" t="s">
        <v>3813</v>
      </c>
      <c r="D2152" s="181" t="s">
        <v>125</v>
      </c>
      <c r="E2152" s="181" t="s">
        <v>150</v>
      </c>
      <c r="F2152" s="193">
        <v>0.08</v>
      </c>
      <c r="G2152" s="194">
        <v>0.37</v>
      </c>
      <c r="H2152" s="194">
        <f t="shared" si="33"/>
        <v>2.9600000000000001E-2</v>
      </c>
    </row>
    <row r="2153" spans="1:8" ht="25.5">
      <c r="B2153" s="181" t="s">
        <v>1155</v>
      </c>
      <c r="C2153" s="290" t="s">
        <v>1156</v>
      </c>
      <c r="D2153" s="181" t="s">
        <v>891</v>
      </c>
      <c r="E2153" s="181" t="s">
        <v>150</v>
      </c>
      <c r="F2153" s="193">
        <v>1</v>
      </c>
      <c r="G2153" s="194">
        <v>445.04</v>
      </c>
      <c r="H2153" s="194">
        <f t="shared" si="33"/>
        <v>445.04</v>
      </c>
    </row>
    <row r="2154" spans="1:8" ht="25.5">
      <c r="B2154" s="181" t="s">
        <v>1157</v>
      </c>
      <c r="C2154" s="290" t="s">
        <v>1158</v>
      </c>
      <c r="D2154" s="181" t="s">
        <v>891</v>
      </c>
      <c r="E2154" s="181" t="s">
        <v>150</v>
      </c>
      <c r="F2154" s="193">
        <v>1</v>
      </c>
      <c r="G2154" s="194">
        <v>20.079999999999998</v>
      </c>
      <c r="H2154" s="194">
        <f t="shared" si="33"/>
        <v>20.079999999999998</v>
      </c>
    </row>
    <row r="2155" spans="1:8" ht="25.5">
      <c r="B2155" s="181" t="s">
        <v>1159</v>
      </c>
      <c r="C2155" s="290" t="s">
        <v>1160</v>
      </c>
      <c r="D2155" s="181" t="s">
        <v>891</v>
      </c>
      <c r="E2155" s="181" t="s">
        <v>150</v>
      </c>
      <c r="F2155" s="193">
        <v>1</v>
      </c>
      <c r="G2155" s="194">
        <v>70.17</v>
      </c>
      <c r="H2155" s="194">
        <f t="shared" si="33"/>
        <v>70.17</v>
      </c>
    </row>
    <row r="2156" spans="1:8">
      <c r="B2156" s="190" t="s">
        <v>3814</v>
      </c>
      <c r="C2156" s="290" t="s">
        <v>3815</v>
      </c>
      <c r="D2156" s="181" t="s">
        <v>125</v>
      </c>
      <c r="E2156" s="181" t="s">
        <v>150</v>
      </c>
      <c r="F2156" s="193">
        <v>1</v>
      </c>
      <c r="G2156" s="194">
        <v>219.1</v>
      </c>
      <c r="H2156" s="194">
        <f t="shared" si="33"/>
        <v>219.1</v>
      </c>
    </row>
    <row r="2157" spans="1:8">
      <c r="B2157" s="190" t="s">
        <v>3816</v>
      </c>
      <c r="C2157" s="290" t="s">
        <v>3817</v>
      </c>
      <c r="D2157" s="181" t="s">
        <v>125</v>
      </c>
      <c r="E2157" s="181" t="s">
        <v>150</v>
      </c>
      <c r="F2157" s="193">
        <v>2</v>
      </c>
      <c r="G2157" s="194">
        <v>16.899999999999999</v>
      </c>
      <c r="H2157" s="194">
        <f t="shared" si="33"/>
        <v>33.799999999999997</v>
      </c>
    </row>
    <row r="2158" spans="1:8">
      <c r="B2158" s="190" t="s">
        <v>3818</v>
      </c>
      <c r="C2158" s="290" t="s">
        <v>3819</v>
      </c>
      <c r="D2158" s="181" t="s">
        <v>125</v>
      </c>
      <c r="E2158" s="181" t="s">
        <v>180</v>
      </c>
      <c r="F2158" s="193">
        <v>3</v>
      </c>
      <c r="G2158" s="194">
        <v>2.91</v>
      </c>
      <c r="H2158" s="194">
        <f t="shared" si="33"/>
        <v>8.73</v>
      </c>
    </row>
    <row r="2159" spans="1:8" ht="25.5">
      <c r="B2159" s="190" t="s">
        <v>3820</v>
      </c>
      <c r="C2159" s="290" t="s">
        <v>3821</v>
      </c>
      <c r="D2159" s="181" t="s">
        <v>125</v>
      </c>
      <c r="E2159" s="181" t="s">
        <v>150</v>
      </c>
      <c r="F2159" s="193">
        <v>5</v>
      </c>
      <c r="G2159" s="194">
        <v>8.4499999999999993</v>
      </c>
      <c r="H2159" s="194">
        <f t="shared" si="33"/>
        <v>42.25</v>
      </c>
    </row>
    <row r="2160" spans="1:8" ht="25.5">
      <c r="B2160" s="181" t="s">
        <v>3863</v>
      </c>
      <c r="C2160" s="290" t="s">
        <v>3864</v>
      </c>
      <c r="D2160" s="181" t="s">
        <v>891</v>
      </c>
      <c r="E2160" s="181" t="s">
        <v>384</v>
      </c>
      <c r="F2160" s="193">
        <v>8</v>
      </c>
      <c r="G2160" s="194">
        <v>0.51</v>
      </c>
      <c r="H2160" s="194">
        <f t="shared" si="33"/>
        <v>4.08</v>
      </c>
    </row>
    <row r="2161" spans="1:8" ht="25.5">
      <c r="B2161" s="181" t="s">
        <v>1161</v>
      </c>
      <c r="C2161" s="290" t="s">
        <v>1162</v>
      </c>
      <c r="D2161" s="181" t="s">
        <v>891</v>
      </c>
      <c r="E2161" s="181" t="s">
        <v>150</v>
      </c>
      <c r="F2161" s="193">
        <v>1</v>
      </c>
      <c r="G2161" s="194">
        <v>325.68</v>
      </c>
      <c r="H2161" s="194">
        <f t="shared" si="33"/>
        <v>325.68</v>
      </c>
    </row>
    <row r="2162" spans="1:8">
      <c r="B2162" s="103"/>
      <c r="C2162" s="103"/>
      <c r="D2162" s="103"/>
      <c r="E2162" s="103"/>
      <c r="F2162" s="408" t="s">
        <v>831</v>
      </c>
      <c r="G2162" s="408"/>
      <c r="H2162" s="120">
        <f>SUM(H2150:H2161)</f>
        <v>1372.6895999999999</v>
      </c>
    </row>
    <row r="2163" spans="1:8">
      <c r="B2163" s="407" t="s">
        <v>811</v>
      </c>
      <c r="C2163" s="407"/>
      <c r="D2163" s="102" t="s">
        <v>806</v>
      </c>
      <c r="E2163" s="102" t="s">
        <v>807</v>
      </c>
      <c r="F2163" s="102" t="s">
        <v>808</v>
      </c>
      <c r="G2163" s="102" t="s">
        <v>809</v>
      </c>
      <c r="H2163" s="102" t="s">
        <v>810</v>
      </c>
    </row>
    <row r="2164" spans="1:8">
      <c r="B2164" s="116">
        <v>88247</v>
      </c>
      <c r="C2164" s="117" t="s">
        <v>835</v>
      </c>
      <c r="D2164" s="116" t="s">
        <v>125</v>
      </c>
      <c r="E2164" s="116" t="s">
        <v>127</v>
      </c>
      <c r="F2164" s="118">
        <v>6</v>
      </c>
      <c r="G2164" s="119">
        <v>24.65</v>
      </c>
      <c r="H2164" s="119">
        <f>F2164*G2164</f>
        <v>147.89999999999998</v>
      </c>
    </row>
    <row r="2165" spans="1:8">
      <c r="B2165" s="116">
        <v>88264</v>
      </c>
      <c r="C2165" s="117" t="s">
        <v>836</v>
      </c>
      <c r="D2165" s="116" t="s">
        <v>125</v>
      </c>
      <c r="E2165" s="116" t="s">
        <v>127</v>
      </c>
      <c r="F2165" s="118">
        <v>6</v>
      </c>
      <c r="G2165" s="119">
        <v>31.49</v>
      </c>
      <c r="H2165" s="119">
        <f>F2165*G2165</f>
        <v>188.94</v>
      </c>
    </row>
    <row r="2166" spans="1:8">
      <c r="B2166" s="103"/>
      <c r="C2166" s="103"/>
      <c r="D2166" s="103"/>
      <c r="E2166" s="103"/>
      <c r="F2166" s="408" t="s">
        <v>812</v>
      </c>
      <c r="G2166" s="408"/>
      <c r="H2166" s="120">
        <f>H2164+H2165</f>
        <v>336.84</v>
      </c>
    </row>
    <row r="2167" spans="1:8">
      <c r="B2167" s="103"/>
      <c r="C2167" s="103"/>
      <c r="D2167" s="103"/>
      <c r="E2167" s="103"/>
      <c r="F2167" s="409" t="s">
        <v>585</v>
      </c>
      <c r="G2167" s="409"/>
      <c r="H2167" s="101">
        <f>H2162+H2166</f>
        <v>1709.5295999999998</v>
      </c>
    </row>
    <row r="2168" spans="1:8">
      <c r="B2168" s="103"/>
      <c r="C2168" s="103"/>
      <c r="D2168" s="103"/>
      <c r="E2168" s="103"/>
      <c r="F2168" s="418"/>
      <c r="G2168" s="418"/>
      <c r="H2168" s="418"/>
    </row>
    <row r="2169" spans="1:8" ht="27" customHeight="1">
      <c r="A2169" s="179" t="str">
        <f>ORÇAMENTO!A726</f>
        <v>8.4.1</v>
      </c>
      <c r="B2169" s="179" t="str">
        <f>ORÇAMENTO!B726</f>
        <v>CCU 172</v>
      </c>
      <c r="C2169" s="404" t="str">
        <f>ORÇAMENTO!C726</f>
        <v>EXTINTOR PORTATIL DE PO QUIMICO ABC CAPACIDADE 6 KG REF. 08.08.051/SP EDUCAÇÃO</v>
      </c>
      <c r="D2169" s="405"/>
      <c r="E2169" s="405"/>
      <c r="F2169" s="405"/>
      <c r="G2169" s="406"/>
      <c r="H2169" s="121" t="s">
        <v>150</v>
      </c>
    </row>
    <row r="2170" spans="1:8">
      <c r="B2170" s="407" t="s">
        <v>820</v>
      </c>
      <c r="C2170" s="407"/>
      <c r="D2170" s="102" t="s">
        <v>806</v>
      </c>
      <c r="E2170" s="102" t="s">
        <v>807</v>
      </c>
      <c r="F2170" s="102" t="s">
        <v>808</v>
      </c>
      <c r="G2170" s="102" t="s">
        <v>809</v>
      </c>
      <c r="H2170" s="102" t="s">
        <v>810</v>
      </c>
    </row>
    <row r="2171" spans="1:8" ht="25.5">
      <c r="B2171" s="116" t="s">
        <v>1169</v>
      </c>
      <c r="C2171" s="117" t="s">
        <v>1170</v>
      </c>
      <c r="D2171" s="116" t="s">
        <v>891</v>
      </c>
      <c r="E2171" s="116" t="s">
        <v>150</v>
      </c>
      <c r="F2171" s="118">
        <v>1</v>
      </c>
      <c r="G2171" s="119">
        <v>253.93</v>
      </c>
      <c r="H2171" s="119">
        <f>F2171*G2171</f>
        <v>253.93</v>
      </c>
    </row>
    <row r="2172" spans="1:8">
      <c r="B2172" s="103"/>
      <c r="C2172" s="103"/>
      <c r="D2172" s="103"/>
      <c r="E2172" s="103"/>
      <c r="F2172" s="408" t="s">
        <v>831</v>
      </c>
      <c r="G2172" s="408"/>
      <c r="H2172" s="120">
        <f>H2171</f>
        <v>253.93</v>
      </c>
    </row>
    <row r="2173" spans="1:8">
      <c r="B2173" s="407" t="s">
        <v>811</v>
      </c>
      <c r="C2173" s="407"/>
      <c r="D2173" s="102" t="s">
        <v>806</v>
      </c>
      <c r="E2173" s="102" t="s">
        <v>807</v>
      </c>
      <c r="F2173" s="102" t="s">
        <v>808</v>
      </c>
      <c r="G2173" s="102" t="s">
        <v>809</v>
      </c>
      <c r="H2173" s="102" t="s">
        <v>810</v>
      </c>
    </row>
    <row r="2174" spans="1:8">
      <c r="B2174" s="116">
        <v>88267</v>
      </c>
      <c r="C2174" s="117" t="s">
        <v>839</v>
      </c>
      <c r="D2174" s="116" t="s">
        <v>125</v>
      </c>
      <c r="E2174" s="116" t="s">
        <v>127</v>
      </c>
      <c r="F2174" s="118">
        <v>0.7</v>
      </c>
      <c r="G2174" s="119">
        <v>30.33</v>
      </c>
      <c r="H2174" s="119">
        <f>F2174*G2174</f>
        <v>21.230999999999998</v>
      </c>
    </row>
    <row r="2175" spans="1:8">
      <c r="B2175" s="103"/>
      <c r="C2175" s="103"/>
      <c r="D2175" s="103"/>
      <c r="E2175" s="103"/>
      <c r="F2175" s="408" t="s">
        <v>812</v>
      </c>
      <c r="G2175" s="408"/>
      <c r="H2175" s="120">
        <f>H2174</f>
        <v>21.230999999999998</v>
      </c>
    </row>
    <row r="2176" spans="1:8">
      <c r="B2176" s="103"/>
      <c r="C2176" s="103"/>
      <c r="D2176" s="103"/>
      <c r="E2176" s="103"/>
      <c r="F2176" s="409" t="s">
        <v>585</v>
      </c>
      <c r="G2176" s="409"/>
      <c r="H2176" s="101">
        <f>H2172+H2175</f>
        <v>275.161</v>
      </c>
    </row>
    <row r="2177" spans="1:8">
      <c r="B2177" s="103"/>
      <c r="C2177" s="103"/>
      <c r="D2177" s="103"/>
      <c r="E2177" s="103"/>
      <c r="F2177" s="418"/>
      <c r="G2177" s="418"/>
      <c r="H2177" s="418"/>
    </row>
    <row r="2178" spans="1:8" ht="27" customHeight="1">
      <c r="A2178" s="179" t="str">
        <f>ORÇAMENTO!A727</f>
        <v>8.4.2</v>
      </c>
      <c r="B2178" s="179" t="str">
        <f>ORÇAMENTO!B727</f>
        <v>CCU 173</v>
      </c>
      <c r="C2178" s="404" t="str">
        <f>ORÇAMENTO!C727</f>
        <v>EXTINTOR PORTATIL DE PO QUIMICO BC CAPACIDADE 6 KG REF. 08.08.048/SP EDUCAÇÃO</v>
      </c>
      <c r="D2178" s="405"/>
      <c r="E2178" s="405"/>
      <c r="F2178" s="405"/>
      <c r="G2178" s="406"/>
      <c r="H2178" s="121" t="s">
        <v>150</v>
      </c>
    </row>
    <row r="2179" spans="1:8">
      <c r="B2179" s="407" t="s">
        <v>820</v>
      </c>
      <c r="C2179" s="407"/>
      <c r="D2179" s="102" t="s">
        <v>806</v>
      </c>
      <c r="E2179" s="102" t="s">
        <v>807</v>
      </c>
      <c r="F2179" s="102" t="s">
        <v>808</v>
      </c>
      <c r="G2179" s="102" t="s">
        <v>809</v>
      </c>
      <c r="H2179" s="102" t="s">
        <v>810</v>
      </c>
    </row>
    <row r="2180" spans="1:8">
      <c r="B2180" s="125" t="s">
        <v>1556</v>
      </c>
      <c r="C2180" s="117" t="s">
        <v>1557</v>
      </c>
      <c r="D2180" s="116" t="s">
        <v>125</v>
      </c>
      <c r="E2180" s="116" t="s">
        <v>150</v>
      </c>
      <c r="F2180" s="118">
        <v>1</v>
      </c>
      <c r="G2180" s="119">
        <v>194.82</v>
      </c>
      <c r="H2180" s="119">
        <f>F2180*G2180</f>
        <v>194.82</v>
      </c>
    </row>
    <row r="2181" spans="1:8">
      <c r="B2181" s="103"/>
      <c r="C2181" s="103"/>
      <c r="D2181" s="103"/>
      <c r="E2181" s="103"/>
      <c r="F2181" s="408" t="s">
        <v>831</v>
      </c>
      <c r="G2181" s="408"/>
      <c r="H2181" s="120">
        <f>H2180</f>
        <v>194.82</v>
      </c>
    </row>
    <row r="2182" spans="1:8">
      <c r="B2182" s="407" t="s">
        <v>811</v>
      </c>
      <c r="C2182" s="407"/>
      <c r="D2182" s="102" t="s">
        <v>806</v>
      </c>
      <c r="E2182" s="102" t="s">
        <v>807</v>
      </c>
      <c r="F2182" s="102" t="s">
        <v>808</v>
      </c>
      <c r="G2182" s="102" t="s">
        <v>809</v>
      </c>
      <c r="H2182" s="102" t="s">
        <v>810</v>
      </c>
    </row>
    <row r="2183" spans="1:8">
      <c r="B2183" s="116">
        <v>88267</v>
      </c>
      <c r="C2183" s="117" t="s">
        <v>839</v>
      </c>
      <c r="D2183" s="116" t="s">
        <v>125</v>
      </c>
      <c r="E2183" s="116" t="s">
        <v>127</v>
      </c>
      <c r="F2183" s="118">
        <v>0.7</v>
      </c>
      <c r="G2183" s="119">
        <v>30.33</v>
      </c>
      <c r="H2183" s="119">
        <f>F2183*G2183</f>
        <v>21.230999999999998</v>
      </c>
    </row>
    <row r="2184" spans="1:8">
      <c r="B2184" s="103"/>
      <c r="C2184" s="103"/>
      <c r="D2184" s="103"/>
      <c r="E2184" s="103"/>
      <c r="F2184" s="408" t="s">
        <v>812</v>
      </c>
      <c r="G2184" s="408"/>
      <c r="H2184" s="120">
        <f>H2183</f>
        <v>21.230999999999998</v>
      </c>
    </row>
    <row r="2185" spans="1:8">
      <c r="B2185" s="103"/>
      <c r="C2185" s="103"/>
      <c r="D2185" s="103"/>
      <c r="E2185" s="103"/>
      <c r="F2185" s="409" t="s">
        <v>585</v>
      </c>
      <c r="G2185" s="409"/>
      <c r="H2185" s="101">
        <f>H2181+H2184</f>
        <v>216.05099999999999</v>
      </c>
    </row>
    <row r="2186" spans="1:8">
      <c r="B2186" s="103"/>
      <c r="C2186" s="103"/>
      <c r="D2186" s="103"/>
      <c r="E2186" s="103"/>
      <c r="F2186" s="418"/>
      <c r="G2186" s="418"/>
      <c r="H2186" s="418"/>
    </row>
    <row r="2187" spans="1:8" ht="27" customHeight="1">
      <c r="A2187" s="179" t="str">
        <f>ORÇAMENTO!A729</f>
        <v>8.5.1</v>
      </c>
      <c r="B2187" s="179" t="str">
        <f>ORÇAMENTO!B729</f>
        <v>CCU 174</v>
      </c>
      <c r="C2187" s="404" t="str">
        <f>ORÇAMENTO!C729</f>
        <v>SIRENE PARA ALARME DE EMERGENCIA- ELETRODUTO DE PVC REF. 09.08.087/SP EDUCAÇÃO</v>
      </c>
      <c r="D2187" s="405"/>
      <c r="E2187" s="405"/>
      <c r="F2187" s="405"/>
      <c r="G2187" s="406"/>
      <c r="H2187" s="121" t="s">
        <v>150</v>
      </c>
    </row>
    <row r="2188" spans="1:8">
      <c r="B2188" s="407" t="s">
        <v>820</v>
      </c>
      <c r="C2188" s="407"/>
      <c r="D2188" s="102" t="s">
        <v>806</v>
      </c>
      <c r="E2188" s="102" t="s">
        <v>807</v>
      </c>
      <c r="F2188" s="102" t="s">
        <v>808</v>
      </c>
      <c r="G2188" s="102" t="s">
        <v>809</v>
      </c>
      <c r="H2188" s="102" t="s">
        <v>810</v>
      </c>
    </row>
    <row r="2189" spans="1:8" ht="25.5">
      <c r="B2189" s="116" t="s">
        <v>1171</v>
      </c>
      <c r="C2189" s="117" t="s">
        <v>1172</v>
      </c>
      <c r="D2189" s="116" t="s">
        <v>891</v>
      </c>
      <c r="E2189" s="116" t="s">
        <v>150</v>
      </c>
      <c r="F2189" s="118">
        <v>1</v>
      </c>
      <c r="G2189" s="119">
        <v>4.03</v>
      </c>
      <c r="H2189" s="119">
        <f>F2189*G2189</f>
        <v>4.03</v>
      </c>
    </row>
    <row r="2190" spans="1:8">
      <c r="B2190" s="125" t="s">
        <v>1558</v>
      </c>
      <c r="C2190" s="117" t="s">
        <v>1559</v>
      </c>
      <c r="D2190" s="116" t="s">
        <v>125</v>
      </c>
      <c r="E2190" s="116" t="s">
        <v>180</v>
      </c>
      <c r="F2190" s="118">
        <v>4</v>
      </c>
      <c r="G2190" s="119">
        <v>6</v>
      </c>
      <c r="H2190" s="119">
        <f>F2190*G2190</f>
        <v>24</v>
      </c>
    </row>
    <row r="2191" spans="1:8" ht="25.5">
      <c r="B2191" s="116" t="s">
        <v>1173</v>
      </c>
      <c r="C2191" s="117" t="s">
        <v>1174</v>
      </c>
      <c r="D2191" s="116" t="s">
        <v>891</v>
      </c>
      <c r="E2191" s="116" t="s">
        <v>150</v>
      </c>
      <c r="F2191" s="118">
        <v>1</v>
      </c>
      <c r="G2191" s="119">
        <v>59.74</v>
      </c>
      <c r="H2191" s="119">
        <f>F2191*G2191</f>
        <v>59.74</v>
      </c>
    </row>
    <row r="2192" spans="1:8">
      <c r="B2192" s="103"/>
      <c r="C2192" s="103"/>
      <c r="D2192" s="103"/>
      <c r="E2192" s="103"/>
      <c r="F2192" s="408" t="s">
        <v>831</v>
      </c>
      <c r="G2192" s="408"/>
      <c r="H2192" s="120">
        <f>SUM(H2189:H2191)</f>
        <v>87.77000000000001</v>
      </c>
    </row>
    <row r="2193" spans="1:8">
      <c r="B2193" s="407" t="s">
        <v>811</v>
      </c>
      <c r="C2193" s="407"/>
      <c r="D2193" s="102" t="s">
        <v>806</v>
      </c>
      <c r="E2193" s="102" t="s">
        <v>807</v>
      </c>
      <c r="F2193" s="102" t="s">
        <v>808</v>
      </c>
      <c r="G2193" s="102" t="s">
        <v>809</v>
      </c>
      <c r="H2193" s="102" t="s">
        <v>810</v>
      </c>
    </row>
    <row r="2194" spans="1:8">
      <c r="B2194" s="116">
        <v>88247</v>
      </c>
      <c r="C2194" s="117" t="s">
        <v>835</v>
      </c>
      <c r="D2194" s="116" t="s">
        <v>125</v>
      </c>
      <c r="E2194" s="116" t="s">
        <v>127</v>
      </c>
      <c r="F2194" s="118">
        <v>0.7</v>
      </c>
      <c r="G2194" s="119">
        <v>24.65</v>
      </c>
      <c r="H2194" s="119">
        <f>F2194*G2194</f>
        <v>17.254999999999999</v>
      </c>
    </row>
    <row r="2195" spans="1:8">
      <c r="B2195" s="116">
        <v>88264</v>
      </c>
      <c r="C2195" s="117" t="s">
        <v>836</v>
      </c>
      <c r="D2195" s="116" t="s">
        <v>125</v>
      </c>
      <c r="E2195" s="116" t="s">
        <v>127</v>
      </c>
      <c r="F2195" s="118">
        <v>0.7</v>
      </c>
      <c r="G2195" s="119">
        <v>31.49</v>
      </c>
      <c r="H2195" s="119">
        <f>F2195*G2195</f>
        <v>22.042999999999999</v>
      </c>
    </row>
    <row r="2196" spans="1:8">
      <c r="B2196" s="103"/>
      <c r="C2196" s="103"/>
      <c r="D2196" s="103"/>
      <c r="E2196" s="103"/>
      <c r="F2196" s="408" t="s">
        <v>812</v>
      </c>
      <c r="G2196" s="408"/>
      <c r="H2196" s="120">
        <f>H2194+H2195</f>
        <v>39.298000000000002</v>
      </c>
    </row>
    <row r="2197" spans="1:8">
      <c r="B2197" s="103"/>
      <c r="C2197" s="103"/>
      <c r="D2197" s="103"/>
      <c r="E2197" s="103"/>
      <c r="F2197" s="409" t="s">
        <v>585</v>
      </c>
      <c r="G2197" s="409"/>
      <c r="H2197" s="101">
        <f>H2192+H2196</f>
        <v>127.06800000000001</v>
      </c>
    </row>
    <row r="2198" spans="1:8">
      <c r="B2198" s="103"/>
      <c r="C2198" s="103"/>
      <c r="D2198" s="103"/>
      <c r="E2198" s="103"/>
      <c r="F2198" s="418"/>
      <c r="G2198" s="418"/>
      <c r="H2198" s="418"/>
    </row>
    <row r="2199" spans="1:8" ht="27" customHeight="1">
      <c r="A2199" s="179" t="str">
        <f>ORÇAMENTO!A730</f>
        <v>8.5.2</v>
      </c>
      <c r="B2199" s="179" t="str">
        <f>ORÇAMENTO!B730</f>
        <v>CCU 175</v>
      </c>
      <c r="C2199" s="404" t="str">
        <f>ORÇAMENTO!C730</f>
        <v>ACIONADOR DO ALARME DE INCENDIO REF. 09.08.086/SP EDUCAÇÃO</v>
      </c>
      <c r="D2199" s="405"/>
      <c r="E2199" s="405"/>
      <c r="F2199" s="405"/>
      <c r="G2199" s="406"/>
      <c r="H2199" s="121" t="s">
        <v>150</v>
      </c>
    </row>
    <row r="2200" spans="1:8">
      <c r="B2200" s="407" t="s">
        <v>820</v>
      </c>
      <c r="C2200" s="407"/>
      <c r="D2200" s="102" t="s">
        <v>806</v>
      </c>
      <c r="E2200" s="102" t="s">
        <v>807</v>
      </c>
      <c r="F2200" s="102" t="s">
        <v>808</v>
      </c>
      <c r="G2200" s="102" t="s">
        <v>809</v>
      </c>
      <c r="H2200" s="102" t="s">
        <v>810</v>
      </c>
    </row>
    <row r="2201" spans="1:8" ht="25.5">
      <c r="B2201" s="116" t="s">
        <v>1175</v>
      </c>
      <c r="C2201" s="117" t="s">
        <v>1176</v>
      </c>
      <c r="D2201" s="116" t="s">
        <v>891</v>
      </c>
      <c r="E2201" s="116" t="s">
        <v>150</v>
      </c>
      <c r="F2201" s="118">
        <v>1</v>
      </c>
      <c r="G2201" s="119">
        <v>13.91</v>
      </c>
      <c r="H2201" s="119">
        <f>F2201*G2201</f>
        <v>13.91</v>
      </c>
    </row>
    <row r="2202" spans="1:8">
      <c r="B2202" s="125" t="s">
        <v>958</v>
      </c>
      <c r="C2202" s="117" t="s">
        <v>959</v>
      </c>
      <c r="D2202" s="116" t="s">
        <v>125</v>
      </c>
      <c r="E2202" s="116" t="s">
        <v>150</v>
      </c>
      <c r="F2202" s="118">
        <v>1</v>
      </c>
      <c r="G2202" s="119">
        <v>2.5299999999999998</v>
      </c>
      <c r="H2202" s="119">
        <f>F2202*G2202</f>
        <v>2.5299999999999998</v>
      </c>
    </row>
    <row r="2203" spans="1:8">
      <c r="B2203" s="125" t="s">
        <v>1558</v>
      </c>
      <c r="C2203" s="117" t="s">
        <v>1559</v>
      </c>
      <c r="D2203" s="116" t="s">
        <v>125</v>
      </c>
      <c r="E2203" s="116" t="s">
        <v>180</v>
      </c>
      <c r="F2203" s="118">
        <v>10</v>
      </c>
      <c r="G2203" s="119">
        <v>6</v>
      </c>
      <c r="H2203" s="119">
        <f>F2203*G2203</f>
        <v>60</v>
      </c>
    </row>
    <row r="2204" spans="1:8" ht="25.5">
      <c r="B2204" s="125" t="s">
        <v>1560</v>
      </c>
      <c r="C2204" s="117" t="s">
        <v>1561</v>
      </c>
      <c r="D2204" s="116" t="s">
        <v>125</v>
      </c>
      <c r="E2204" s="116" t="s">
        <v>180</v>
      </c>
      <c r="F2204" s="118">
        <v>20</v>
      </c>
      <c r="G2204" s="119">
        <v>1.81</v>
      </c>
      <c r="H2204" s="119">
        <f>F2204*G2204</f>
        <v>36.200000000000003</v>
      </c>
    </row>
    <row r="2205" spans="1:8">
      <c r="B2205" s="103"/>
      <c r="C2205" s="103"/>
      <c r="D2205" s="103"/>
      <c r="E2205" s="103"/>
      <c r="F2205" s="408" t="s">
        <v>831</v>
      </c>
      <c r="G2205" s="408"/>
      <c r="H2205" s="120">
        <f>SUM(H2201:H2204)</f>
        <v>112.64</v>
      </c>
    </row>
    <row r="2206" spans="1:8">
      <c r="B2206" s="407" t="s">
        <v>811</v>
      </c>
      <c r="C2206" s="407"/>
      <c r="D2206" s="102" t="s">
        <v>806</v>
      </c>
      <c r="E2206" s="102" t="s">
        <v>807</v>
      </c>
      <c r="F2206" s="102" t="s">
        <v>808</v>
      </c>
      <c r="G2206" s="102" t="s">
        <v>809</v>
      </c>
      <c r="H2206" s="102" t="s">
        <v>810</v>
      </c>
    </row>
    <row r="2207" spans="1:8">
      <c r="B2207" s="116">
        <v>88247</v>
      </c>
      <c r="C2207" s="117" t="s">
        <v>835</v>
      </c>
      <c r="D2207" s="116" t="s">
        <v>125</v>
      </c>
      <c r="E2207" s="116" t="s">
        <v>127</v>
      </c>
      <c r="F2207" s="118">
        <v>2.5</v>
      </c>
      <c r="G2207" s="119">
        <v>24.65</v>
      </c>
      <c r="H2207" s="119">
        <f>F2207*G2207</f>
        <v>61.625</v>
      </c>
    </row>
    <row r="2208" spans="1:8">
      <c r="B2208" s="116">
        <v>88264</v>
      </c>
      <c r="C2208" s="117" t="s">
        <v>836</v>
      </c>
      <c r="D2208" s="116" t="s">
        <v>125</v>
      </c>
      <c r="E2208" s="116" t="s">
        <v>127</v>
      </c>
      <c r="F2208" s="118">
        <v>3</v>
      </c>
      <c r="G2208" s="119">
        <v>31.49</v>
      </c>
      <c r="H2208" s="119">
        <f>F2208*G2208</f>
        <v>94.47</v>
      </c>
    </row>
    <row r="2209" spans="1:8">
      <c r="B2209" s="103"/>
      <c r="C2209" s="103"/>
      <c r="D2209" s="103"/>
      <c r="E2209" s="103"/>
      <c r="F2209" s="408" t="s">
        <v>812</v>
      </c>
      <c r="G2209" s="408"/>
      <c r="H2209" s="120">
        <f>H2207+H2208</f>
        <v>156.095</v>
      </c>
    </row>
    <row r="2210" spans="1:8">
      <c r="B2210" s="103"/>
      <c r="C2210" s="103"/>
      <c r="D2210" s="103"/>
      <c r="E2210" s="103"/>
      <c r="F2210" s="409" t="s">
        <v>585</v>
      </c>
      <c r="G2210" s="409"/>
      <c r="H2210" s="101">
        <f>H2205+H2209</f>
        <v>268.73500000000001</v>
      </c>
    </row>
    <row r="2211" spans="1:8">
      <c r="B2211" s="103"/>
      <c r="C2211" s="103"/>
      <c r="D2211" s="103"/>
      <c r="E2211" s="103"/>
      <c r="F2211" s="418"/>
      <c r="G2211" s="418"/>
      <c r="H2211" s="418"/>
    </row>
    <row r="2212" spans="1:8" ht="27" customHeight="1">
      <c r="A2212" s="179" t="str">
        <f>ORÇAMENTO!A731</f>
        <v>8.5.3</v>
      </c>
      <c r="B2212" s="179" t="str">
        <f>ORÇAMENTO!B731</f>
        <v>CCU 176</v>
      </c>
      <c r="C2212" s="404" t="str">
        <f>ORÇAMENTO!C731</f>
        <v>CENTRAL DE SISTEMA DE ALARME DE 13 A 24 ENDEREÇOS REF. 09.05.097/SP EDUCAÇÃO</v>
      </c>
      <c r="D2212" s="405"/>
      <c r="E2212" s="405"/>
      <c r="F2212" s="405"/>
      <c r="G2212" s="406"/>
      <c r="H2212" s="121" t="s">
        <v>150</v>
      </c>
    </row>
    <row r="2213" spans="1:8">
      <c r="B2213" s="407" t="s">
        <v>820</v>
      </c>
      <c r="C2213" s="407"/>
      <c r="D2213" s="102" t="s">
        <v>806</v>
      </c>
      <c r="E2213" s="102" t="s">
        <v>807</v>
      </c>
      <c r="F2213" s="102" t="s">
        <v>808</v>
      </c>
      <c r="G2213" s="102" t="s">
        <v>809</v>
      </c>
      <c r="H2213" s="102" t="s">
        <v>810</v>
      </c>
    </row>
    <row r="2214" spans="1:8" ht="25.5">
      <c r="B2214" s="116" t="s">
        <v>1177</v>
      </c>
      <c r="C2214" s="117" t="s">
        <v>1115</v>
      </c>
      <c r="D2214" s="116" t="s">
        <v>891</v>
      </c>
      <c r="E2214" s="116" t="s">
        <v>150</v>
      </c>
      <c r="F2214" s="118">
        <v>1</v>
      </c>
      <c r="G2214" s="119">
        <v>991.97</v>
      </c>
      <c r="H2214" s="119">
        <f>F2214*G2214</f>
        <v>991.97</v>
      </c>
    </row>
    <row r="2215" spans="1:8">
      <c r="B2215" s="103"/>
      <c r="C2215" s="103"/>
      <c r="D2215" s="103"/>
      <c r="E2215" s="103"/>
      <c r="F2215" s="408" t="s">
        <v>831</v>
      </c>
      <c r="G2215" s="408"/>
      <c r="H2215" s="120">
        <f>H2214</f>
        <v>991.97</v>
      </c>
    </row>
    <row r="2216" spans="1:8">
      <c r="B2216" s="407" t="s">
        <v>811</v>
      </c>
      <c r="C2216" s="407"/>
      <c r="D2216" s="102" t="s">
        <v>806</v>
      </c>
      <c r="E2216" s="102" t="s">
        <v>807</v>
      </c>
      <c r="F2216" s="102" t="s">
        <v>808</v>
      </c>
      <c r="G2216" s="102" t="s">
        <v>809</v>
      </c>
      <c r="H2216" s="102" t="s">
        <v>810</v>
      </c>
    </row>
    <row r="2217" spans="1:8">
      <c r="B2217" s="116">
        <v>88247</v>
      </c>
      <c r="C2217" s="117" t="s">
        <v>835</v>
      </c>
      <c r="D2217" s="116" t="s">
        <v>125</v>
      </c>
      <c r="E2217" s="116" t="s">
        <v>127</v>
      </c>
      <c r="F2217" s="118">
        <v>3</v>
      </c>
      <c r="G2217" s="119">
        <v>24.65</v>
      </c>
      <c r="H2217" s="119">
        <f>F2217*G2217</f>
        <v>73.949999999999989</v>
      </c>
    </row>
    <row r="2218" spans="1:8">
      <c r="B2218" s="116">
        <v>88264</v>
      </c>
      <c r="C2218" s="117" t="s">
        <v>836</v>
      </c>
      <c r="D2218" s="116" t="s">
        <v>125</v>
      </c>
      <c r="E2218" s="116" t="s">
        <v>127</v>
      </c>
      <c r="F2218" s="118">
        <v>3.5</v>
      </c>
      <c r="G2218" s="119">
        <v>31.49</v>
      </c>
      <c r="H2218" s="119">
        <f>F2218*G2218</f>
        <v>110.21499999999999</v>
      </c>
    </row>
    <row r="2219" spans="1:8">
      <c r="B2219" s="103"/>
      <c r="C2219" s="103"/>
      <c r="D2219" s="103"/>
      <c r="E2219" s="103"/>
      <c r="F2219" s="408" t="s">
        <v>812</v>
      </c>
      <c r="G2219" s="408"/>
      <c r="H2219" s="120">
        <f>H2217+H2218</f>
        <v>184.16499999999996</v>
      </c>
    </row>
    <row r="2220" spans="1:8">
      <c r="B2220" s="103"/>
      <c r="C2220" s="103"/>
      <c r="D2220" s="103"/>
      <c r="E2220" s="103"/>
      <c r="F2220" s="409" t="s">
        <v>585</v>
      </c>
      <c r="G2220" s="409"/>
      <c r="H2220" s="101">
        <f>H2215+H2219</f>
        <v>1176.135</v>
      </c>
    </row>
    <row r="2222" spans="1:8" ht="27" customHeight="1">
      <c r="A2222" s="179" t="str">
        <f>ORÇAMENTO!A505</f>
        <v>5.3.4</v>
      </c>
      <c r="B2222" s="179" t="str">
        <f>ORÇAMENTO!B505</f>
        <v>CCU 049</v>
      </c>
      <c r="C2222" s="404" t="str">
        <f>ORÇAMENTO!C505</f>
        <v>CAIXA SIFONADA DE PVC DN 100X150X50MM COM GRELHA DE AÇO INOX COM FECHO ROTATIVO. REF. 08.10.008/SP EDUCAÇÃO</v>
      </c>
      <c r="D2222" s="405"/>
      <c r="E2222" s="405"/>
      <c r="F2222" s="405"/>
      <c r="G2222" s="406"/>
      <c r="H2222" s="121" t="str">
        <f>ORÇAMENTO!E505</f>
        <v>UN</v>
      </c>
    </row>
    <row r="2223" spans="1:8">
      <c r="B2223" s="407" t="s">
        <v>820</v>
      </c>
      <c r="C2223" s="407"/>
      <c r="D2223" s="102" t="s">
        <v>806</v>
      </c>
      <c r="E2223" s="102" t="s">
        <v>807</v>
      </c>
      <c r="F2223" s="102" t="s">
        <v>808</v>
      </c>
      <c r="G2223" s="102" t="s">
        <v>809</v>
      </c>
      <c r="H2223" s="102" t="s">
        <v>810</v>
      </c>
    </row>
    <row r="2224" spans="1:8">
      <c r="B2224" s="190" t="s">
        <v>3822</v>
      </c>
      <c r="C2224" s="290" t="s">
        <v>3823</v>
      </c>
      <c r="D2224" s="181" t="s">
        <v>125</v>
      </c>
      <c r="E2224" s="181" t="s">
        <v>150</v>
      </c>
      <c r="F2224" s="193">
        <v>1</v>
      </c>
      <c r="G2224" s="194">
        <v>56.99</v>
      </c>
      <c r="H2224" s="194">
        <f>F2224*G2224</f>
        <v>56.99</v>
      </c>
    </row>
    <row r="2225" spans="1:8">
      <c r="B2225" s="103"/>
      <c r="C2225" s="103"/>
      <c r="D2225" s="103"/>
      <c r="E2225" s="103"/>
      <c r="F2225" s="408" t="s">
        <v>831</v>
      </c>
      <c r="G2225" s="408"/>
      <c r="H2225" s="120">
        <f>H2224</f>
        <v>56.99</v>
      </c>
    </row>
    <row r="2226" spans="1:8">
      <c r="B2226" s="407" t="s">
        <v>811</v>
      </c>
      <c r="C2226" s="407"/>
      <c r="D2226" s="102" t="s">
        <v>806</v>
      </c>
      <c r="E2226" s="102" t="s">
        <v>807</v>
      </c>
      <c r="F2226" s="102" t="s">
        <v>808</v>
      </c>
      <c r="G2226" s="102" t="s">
        <v>809</v>
      </c>
      <c r="H2226" s="102" t="s">
        <v>810</v>
      </c>
    </row>
    <row r="2227" spans="1:8">
      <c r="B2227" s="116">
        <v>88248</v>
      </c>
      <c r="C2227" s="117" t="s">
        <v>838</v>
      </c>
      <c r="D2227" s="116" t="s">
        <v>125</v>
      </c>
      <c r="E2227" s="116" t="s">
        <v>127</v>
      </c>
      <c r="F2227" s="118">
        <v>0.4</v>
      </c>
      <c r="G2227" s="119">
        <v>23.63</v>
      </c>
      <c r="H2227" s="119">
        <f>F2227*G2227</f>
        <v>9.452</v>
      </c>
    </row>
    <row r="2228" spans="1:8">
      <c r="B2228" s="116">
        <v>88267</v>
      </c>
      <c r="C2228" s="117" t="s">
        <v>1462</v>
      </c>
      <c r="D2228" s="116" t="s">
        <v>125</v>
      </c>
      <c r="E2228" s="116" t="s">
        <v>127</v>
      </c>
      <c r="F2228" s="118">
        <v>0.4</v>
      </c>
      <c r="G2228" s="119">
        <v>30.33</v>
      </c>
      <c r="H2228" s="119">
        <f>F2228*G2228</f>
        <v>12.132</v>
      </c>
    </row>
    <row r="2229" spans="1:8">
      <c r="B2229" s="103"/>
      <c r="C2229" s="103"/>
      <c r="D2229" s="103"/>
      <c r="E2229" s="103"/>
      <c r="F2229" s="408" t="s">
        <v>812</v>
      </c>
      <c r="G2229" s="408"/>
      <c r="H2229" s="120">
        <f>H2227+H2228</f>
        <v>21.584</v>
      </c>
    </row>
    <row r="2230" spans="1:8">
      <c r="B2230" s="103"/>
      <c r="C2230" s="103"/>
      <c r="D2230" s="103"/>
      <c r="E2230" s="103"/>
      <c r="F2230" s="409" t="s">
        <v>585</v>
      </c>
      <c r="G2230" s="409"/>
      <c r="H2230" s="101">
        <f>H2225+H2229</f>
        <v>78.573999999999998</v>
      </c>
    </row>
    <row r="2231" spans="1:8">
      <c r="B2231" s="103"/>
      <c r="C2231" s="103"/>
      <c r="D2231" s="103"/>
      <c r="E2231" s="103"/>
      <c r="F2231" s="109"/>
      <c r="G2231" s="109"/>
      <c r="H2231" s="145"/>
    </row>
    <row r="2232" spans="1:8" ht="27" customHeight="1">
      <c r="A2232" s="179" t="str">
        <f>ORÇAMENTO!A43</f>
        <v>2.2.1.2</v>
      </c>
      <c r="B2232" s="179" t="str">
        <f>ORÇAMENTO!B43</f>
        <v>CCU 158</v>
      </c>
      <c r="C2232" s="404" t="str">
        <f>ORÇAMENTO!C43</f>
        <v>DEMOLIÇÃO DE CONSTRUÇÕES PROVISÓRIAS EM MADEIRA REF. 04.50.010/SP EDUCAÇÃO</v>
      </c>
      <c r="D2232" s="405"/>
      <c r="E2232" s="405"/>
      <c r="F2232" s="405"/>
      <c r="G2232" s="406"/>
      <c r="H2232" s="121" t="str">
        <f>ORÇAMENTO!E43</f>
        <v>M2</v>
      </c>
    </row>
    <row r="2233" spans="1:8">
      <c r="B2233" s="407" t="s">
        <v>811</v>
      </c>
      <c r="C2233" s="407"/>
      <c r="D2233" s="102" t="s">
        <v>806</v>
      </c>
      <c r="E2233" s="102" t="s">
        <v>807</v>
      </c>
      <c r="F2233" s="102" t="s">
        <v>808</v>
      </c>
      <c r="G2233" s="102" t="s">
        <v>809</v>
      </c>
      <c r="H2233" s="102" t="s">
        <v>810</v>
      </c>
    </row>
    <row r="2234" spans="1:8">
      <c r="B2234" s="116">
        <v>88316</v>
      </c>
      <c r="C2234" s="117" t="s">
        <v>853</v>
      </c>
      <c r="D2234" s="116" t="s">
        <v>125</v>
      </c>
      <c r="E2234" s="116" t="s">
        <v>127</v>
      </c>
      <c r="F2234" s="118">
        <v>0.3</v>
      </c>
      <c r="G2234" s="119">
        <v>23.4</v>
      </c>
      <c r="H2234" s="119">
        <f>F2234*G2234</f>
        <v>7.02</v>
      </c>
    </row>
    <row r="2235" spans="1:8">
      <c r="B2235" s="103"/>
      <c r="C2235" s="103"/>
      <c r="D2235" s="103"/>
      <c r="E2235" s="103"/>
      <c r="F2235" s="408" t="s">
        <v>812</v>
      </c>
      <c r="G2235" s="408"/>
      <c r="H2235" s="120">
        <f>H2234</f>
        <v>7.02</v>
      </c>
    </row>
    <row r="2236" spans="1:8">
      <c r="B2236" s="103"/>
      <c r="C2236" s="103"/>
      <c r="D2236" s="103"/>
      <c r="E2236" s="103"/>
      <c r="F2236" s="409" t="s">
        <v>585</v>
      </c>
      <c r="G2236" s="409"/>
      <c r="H2236" s="101">
        <f>H2235</f>
        <v>7.02</v>
      </c>
    </row>
    <row r="2237" spans="1:8">
      <c r="B2237" s="103"/>
      <c r="C2237" s="103"/>
      <c r="D2237" s="103"/>
      <c r="E2237" s="103"/>
      <c r="F2237" s="109"/>
      <c r="G2237" s="109"/>
      <c r="H2237" s="145"/>
    </row>
    <row r="2238" spans="1:8">
      <c r="A2238" s="179" t="str">
        <f>ORÇAMENTO!A600</f>
        <v>6.1.4.14</v>
      </c>
      <c r="B2238" s="179" t="str">
        <f>ORÇAMENTO!B600</f>
        <v>CCU 190</v>
      </c>
      <c r="C2238" s="404" t="str">
        <f>ORÇAMENTO!C600</f>
        <v>IL-101 PROJETOR LED &lt;=100W L240 X H175 MM C/DIFUSOR DE VIDRO TEMPERADO. (09.11.041 - SP EDUCAÇÃO)</v>
      </c>
      <c r="D2238" s="405"/>
      <c r="E2238" s="405"/>
      <c r="F2238" s="405"/>
      <c r="G2238" s="406"/>
      <c r="H2238" s="121" t="s">
        <v>1563</v>
      </c>
    </row>
    <row r="2239" spans="1:8">
      <c r="A2239" s="238"/>
      <c r="B2239" s="424" t="s">
        <v>820</v>
      </c>
      <c r="C2239" s="424"/>
      <c r="D2239" s="102" t="s">
        <v>806</v>
      </c>
      <c r="E2239" s="102" t="s">
        <v>807</v>
      </c>
      <c r="F2239" s="102" t="s">
        <v>808</v>
      </c>
      <c r="G2239" s="102" t="s">
        <v>809</v>
      </c>
      <c r="H2239" s="102" t="s">
        <v>810</v>
      </c>
    </row>
    <row r="2240" spans="1:8" ht="25.5">
      <c r="A2240" s="238"/>
      <c r="B2240" s="239" t="s">
        <v>3706</v>
      </c>
      <c r="C2240" s="240" t="s">
        <v>3707</v>
      </c>
      <c r="D2240" s="181" t="s">
        <v>891</v>
      </c>
      <c r="E2240" s="239" t="s">
        <v>127</v>
      </c>
      <c r="F2240" s="241">
        <v>0.1</v>
      </c>
      <c r="G2240" s="242">
        <v>1.77</v>
      </c>
      <c r="H2240" s="242">
        <f>F2240*G2240</f>
        <v>0.17700000000000002</v>
      </c>
    </row>
    <row r="2241" spans="1:8" ht="25.5">
      <c r="A2241" s="238"/>
      <c r="B2241" s="294" t="s">
        <v>3865</v>
      </c>
      <c r="C2241" s="240" t="s">
        <v>3866</v>
      </c>
      <c r="D2241" s="181" t="s">
        <v>891</v>
      </c>
      <c r="E2241" s="239" t="s">
        <v>807</v>
      </c>
      <c r="F2241" s="241">
        <v>1.6670000000000001E-2</v>
      </c>
      <c r="G2241" s="242">
        <v>13.96</v>
      </c>
      <c r="H2241" s="242">
        <f>F2241*G2241</f>
        <v>0.23271320000000004</v>
      </c>
    </row>
    <row r="2242" spans="1:8">
      <c r="A2242" s="238"/>
      <c r="B2242" s="190" t="s">
        <v>3824</v>
      </c>
      <c r="C2242" s="240" t="s">
        <v>3825</v>
      </c>
      <c r="D2242" s="181" t="s">
        <v>125</v>
      </c>
      <c r="E2242" s="239" t="s">
        <v>384</v>
      </c>
      <c r="F2242" s="241">
        <v>2</v>
      </c>
      <c r="G2242" s="242">
        <v>0.23</v>
      </c>
      <c r="H2242" s="242">
        <f>F2242*G2242</f>
        <v>0.46</v>
      </c>
    </row>
    <row r="2243" spans="1:8" ht="25.5">
      <c r="A2243" s="238"/>
      <c r="B2243" s="239" t="s">
        <v>3708</v>
      </c>
      <c r="C2243" s="240" t="s">
        <v>3709</v>
      </c>
      <c r="D2243" s="181" t="s">
        <v>891</v>
      </c>
      <c r="E2243" s="239" t="s">
        <v>807</v>
      </c>
      <c r="F2243" s="241">
        <v>1</v>
      </c>
      <c r="G2243" s="242">
        <v>162.88999999999999</v>
      </c>
      <c r="H2243" s="242">
        <f>F2243*G2243</f>
        <v>162.88999999999999</v>
      </c>
    </row>
    <row r="2244" spans="1:8">
      <c r="A2244" s="238"/>
      <c r="B2244" s="237"/>
      <c r="C2244" s="243"/>
      <c r="D2244" s="237"/>
      <c r="E2244" s="237"/>
      <c r="F2244" s="422" t="s">
        <v>831</v>
      </c>
      <c r="G2244" s="422"/>
      <c r="H2244" s="244">
        <f>H2240+H2241+H2243</f>
        <v>163.29971319999999</v>
      </c>
    </row>
    <row r="2245" spans="1:8">
      <c r="A2245" s="238"/>
      <c r="B2245" s="407" t="s">
        <v>811</v>
      </c>
      <c r="C2245" s="407"/>
      <c r="D2245" s="102" t="s">
        <v>806</v>
      </c>
      <c r="E2245" s="102" t="s">
        <v>807</v>
      </c>
      <c r="F2245" s="102" t="s">
        <v>808</v>
      </c>
      <c r="G2245" s="102" t="s">
        <v>809</v>
      </c>
      <c r="H2245" s="102" t="s">
        <v>810</v>
      </c>
    </row>
    <row r="2246" spans="1:8">
      <c r="A2246" s="238"/>
      <c r="B2246" s="116">
        <v>88247</v>
      </c>
      <c r="C2246" s="117" t="s">
        <v>835</v>
      </c>
      <c r="D2246" s="116" t="s">
        <v>125</v>
      </c>
      <c r="E2246" s="116" t="s">
        <v>127</v>
      </c>
      <c r="F2246" s="118">
        <v>1</v>
      </c>
      <c r="G2246" s="119">
        <v>24.65</v>
      </c>
      <c r="H2246" s="119">
        <f>F2246*G2246</f>
        <v>24.65</v>
      </c>
    </row>
    <row r="2247" spans="1:8">
      <c r="A2247" s="238"/>
      <c r="B2247" s="116">
        <v>88264</v>
      </c>
      <c r="C2247" s="117" t="s">
        <v>836</v>
      </c>
      <c r="D2247" s="116" t="s">
        <v>125</v>
      </c>
      <c r="E2247" s="116" t="s">
        <v>127</v>
      </c>
      <c r="F2247" s="118">
        <v>1</v>
      </c>
      <c r="G2247" s="119">
        <v>31.49</v>
      </c>
      <c r="H2247" s="119">
        <f>F2247*G2247</f>
        <v>31.49</v>
      </c>
    </row>
    <row r="2248" spans="1:8" ht="12.75" customHeight="1">
      <c r="A2248" s="238"/>
      <c r="B2248" s="103"/>
      <c r="C2248" s="103"/>
      <c r="D2248" s="103"/>
      <c r="E2248" s="103"/>
      <c r="F2248" s="408" t="s">
        <v>812</v>
      </c>
      <c r="G2248" s="408"/>
      <c r="H2248" s="120">
        <f>H2246+H2247</f>
        <v>56.14</v>
      </c>
    </row>
    <row r="2249" spans="1:8" ht="12.75" customHeight="1">
      <c r="A2249" s="238"/>
      <c r="B2249" s="103"/>
      <c r="C2249" s="103"/>
      <c r="D2249" s="103"/>
      <c r="E2249" s="103"/>
      <c r="F2249" s="409" t="s">
        <v>585</v>
      </c>
      <c r="G2249" s="409"/>
      <c r="H2249" s="101">
        <f>H2244+H2248</f>
        <v>219.43971319999997</v>
      </c>
    </row>
    <row r="2250" spans="1:8">
      <c r="B2250" s="103"/>
      <c r="C2250" s="103"/>
      <c r="D2250" s="103"/>
      <c r="E2250" s="103"/>
      <c r="F2250" s="109"/>
      <c r="G2250" s="109"/>
      <c r="H2250" s="145"/>
    </row>
    <row r="2251" spans="1:8">
      <c r="B2251" s="103"/>
      <c r="C2251" s="103"/>
      <c r="D2251" s="103"/>
      <c r="E2251" s="103"/>
      <c r="F2251" s="109"/>
      <c r="G2251" s="109"/>
      <c r="H2251" s="145"/>
    </row>
    <row r="2253" spans="1:8" ht="135.75" customHeight="1">
      <c r="B2253" s="369" t="s">
        <v>1117</v>
      </c>
      <c r="C2253" s="369"/>
      <c r="D2253" s="369"/>
      <c r="E2253" s="369"/>
      <c r="F2253" s="369"/>
      <c r="G2253" s="369"/>
      <c r="H2253" s="369"/>
    </row>
  </sheetData>
  <mergeCells count="1211">
    <mergeCell ref="C29:G29"/>
    <mergeCell ref="B30:C30"/>
    <mergeCell ref="F35:G35"/>
    <mergeCell ref="F36:G36"/>
    <mergeCell ref="B1771:C1771"/>
    <mergeCell ref="F1622:G1622"/>
    <mergeCell ref="B1381:C1381"/>
    <mergeCell ref="C1339:G1339"/>
    <mergeCell ref="B1340:C1340"/>
    <mergeCell ref="F1345:G1345"/>
    <mergeCell ref="B1346:C1346"/>
    <mergeCell ref="F1472:G1472"/>
    <mergeCell ref="B1473:C1473"/>
    <mergeCell ref="F1715:G1715"/>
    <mergeCell ref="C1539:G1539"/>
    <mergeCell ref="C1552:G1552"/>
    <mergeCell ref="C1563:G1563"/>
    <mergeCell ref="C1574:G1574"/>
    <mergeCell ref="F1602:G1602"/>
    <mergeCell ref="B1595:C1595"/>
    <mergeCell ref="B1553:C1553"/>
    <mergeCell ref="F1629:G1629"/>
    <mergeCell ref="F1567:G1567"/>
    <mergeCell ref="B1568:C1568"/>
    <mergeCell ref="B1764:C1764"/>
    <mergeCell ref="F2235:G2235"/>
    <mergeCell ref="F2236:G2236"/>
    <mergeCell ref="C1891:G1891"/>
    <mergeCell ref="F1892:G1892"/>
    <mergeCell ref="C1894:G1894"/>
    <mergeCell ref="F1895:G1895"/>
    <mergeCell ref="C1818:G1818"/>
    <mergeCell ref="C1828:G1828"/>
    <mergeCell ref="C1834:G1834"/>
    <mergeCell ref="C1837:G1837"/>
    <mergeCell ref="F1821:G1821"/>
    <mergeCell ref="B1822:C1822"/>
    <mergeCell ref="F1825:G1825"/>
    <mergeCell ref="F1826:G1826"/>
    <mergeCell ref="C1971:G1971"/>
    <mergeCell ref="C1977:G1977"/>
    <mergeCell ref="F1859:G1859"/>
    <mergeCell ref="F1860:G1860"/>
    <mergeCell ref="B1850:C1850"/>
    <mergeCell ref="F1852:G1852"/>
    <mergeCell ref="F2215:G2215"/>
    <mergeCell ref="F2192:G2192"/>
    <mergeCell ref="B2149:C2149"/>
    <mergeCell ref="F1869:G1869"/>
    <mergeCell ref="B1907:C1907"/>
    <mergeCell ref="F1909:G1909"/>
    <mergeCell ref="B1910:C1910"/>
    <mergeCell ref="F1913:G1913"/>
    <mergeCell ref="F1914:G1914"/>
    <mergeCell ref="C2232:G2232"/>
    <mergeCell ref="B2233:C2233"/>
    <mergeCell ref="F1635:H1635"/>
    <mergeCell ref="B1637:C1637"/>
    <mergeCell ref="C1812:G1812"/>
    <mergeCell ref="C1815:G1815"/>
    <mergeCell ref="F1798:G1798"/>
    <mergeCell ref="F1783:G1783"/>
    <mergeCell ref="B1706:C1706"/>
    <mergeCell ref="C1862:G1862"/>
    <mergeCell ref="C1809:G1809"/>
    <mergeCell ref="B1843:C1843"/>
    <mergeCell ref="F1743:G1743"/>
    <mergeCell ref="F1763:G1763"/>
    <mergeCell ref="B1752:C1752"/>
    <mergeCell ref="C1920:G1920"/>
    <mergeCell ref="C1849:G1849"/>
    <mergeCell ref="B1853:C1853"/>
    <mergeCell ref="C1780:G1780"/>
    <mergeCell ref="F1964:G1964"/>
    <mergeCell ref="B1939:C1939"/>
    <mergeCell ref="F1793:G1793"/>
    <mergeCell ref="C1770:G1770"/>
    <mergeCell ref="F1681:G1681"/>
    <mergeCell ref="B1838:C1838"/>
    <mergeCell ref="F1842:G1842"/>
    <mergeCell ref="B1746:C1746"/>
    <mergeCell ref="C1745:G1745"/>
    <mergeCell ref="F1658:G1658"/>
    <mergeCell ref="F1650:H1650"/>
    <mergeCell ref="F1682:G1682"/>
    <mergeCell ref="F1668:G1668"/>
    <mergeCell ref="B1094:C1094"/>
    <mergeCell ref="C1073:G1073"/>
    <mergeCell ref="C1083:G1083"/>
    <mergeCell ref="C1093:G1093"/>
    <mergeCell ref="B1737:C1737"/>
    <mergeCell ref="C1897:G1897"/>
    <mergeCell ref="B1898:C1898"/>
    <mergeCell ref="F1900:G1900"/>
    <mergeCell ref="B1901:C1901"/>
    <mergeCell ref="F1742:G1742"/>
    <mergeCell ref="F1678:G1678"/>
    <mergeCell ref="F1654:G1654"/>
    <mergeCell ref="B1645:C1645"/>
    <mergeCell ref="F1648:G1648"/>
    <mergeCell ref="F1777:G1777"/>
    <mergeCell ref="F1778:G1778"/>
    <mergeCell ref="B1675:C1675"/>
    <mergeCell ref="B1679:C1679"/>
    <mergeCell ref="F1779:H1779"/>
    <mergeCell ref="C1625:G1625"/>
    <mergeCell ref="C1482:G1482"/>
    <mergeCell ref="C1605:G1605"/>
    <mergeCell ref="B1260:C1260"/>
    <mergeCell ref="F1262:G1262"/>
    <mergeCell ref="F1263:G1263"/>
    <mergeCell ref="C1451:G1451"/>
    <mergeCell ref="B1589:C1589"/>
    <mergeCell ref="B1626:C1626"/>
    <mergeCell ref="F1442:G1442"/>
    <mergeCell ref="F1424:G1424"/>
    <mergeCell ref="F1420:G1420"/>
    <mergeCell ref="B1415:C1415"/>
    <mergeCell ref="F1634:G1634"/>
    <mergeCell ref="F1612:G1612"/>
    <mergeCell ref="F1618:G1618"/>
    <mergeCell ref="B1619:C1619"/>
    <mergeCell ref="F1604:H1604"/>
    <mergeCell ref="B1400:C1400"/>
    <mergeCell ref="F1406:G1406"/>
    <mergeCell ref="B2024:C2024"/>
    <mergeCell ref="C2002:G2002"/>
    <mergeCell ref="F1889:G1889"/>
    <mergeCell ref="B1945:C1945"/>
    <mergeCell ref="F1947:G1947"/>
    <mergeCell ref="F1608:G1608"/>
    <mergeCell ref="B1606:C1606"/>
    <mergeCell ref="B2016:C2016"/>
    <mergeCell ref="F2012:G2012"/>
    <mergeCell ref="B2007:C2007"/>
    <mergeCell ref="B2003:C2003"/>
    <mergeCell ref="C1906:G1906"/>
    <mergeCell ref="F1591:G1591"/>
    <mergeCell ref="C1508:G1508"/>
    <mergeCell ref="C1524:G1524"/>
    <mergeCell ref="F1623:G1623"/>
    <mergeCell ref="F1437:G1437"/>
    <mergeCell ref="B1428:C1428"/>
    <mergeCell ref="F1336:G1336"/>
    <mergeCell ref="C1468:G1468"/>
    <mergeCell ref="C1414:G1414"/>
    <mergeCell ref="C1427:G1427"/>
    <mergeCell ref="B1446:C1446"/>
    <mergeCell ref="B1421:C1421"/>
    <mergeCell ref="F1425:G1425"/>
    <mergeCell ref="F1450:H1450"/>
    <mergeCell ref="F1614:H1614"/>
    <mergeCell ref="F1476:G1476"/>
    <mergeCell ref="F1433:G1433"/>
    <mergeCell ref="B1469:C1469"/>
    <mergeCell ref="F1371:G1371"/>
    <mergeCell ref="F1407:H1407"/>
    <mergeCell ref="B1409:C1409"/>
    <mergeCell ref="F1411:G1411"/>
    <mergeCell ref="F1436:G1436"/>
    <mergeCell ref="B965:C965"/>
    <mergeCell ref="F952:G952"/>
    <mergeCell ref="F1035:G1035"/>
    <mergeCell ref="C1008:G1008"/>
    <mergeCell ref="C1018:G1018"/>
    <mergeCell ref="B1012:C1012"/>
    <mergeCell ref="B1049:C1049"/>
    <mergeCell ref="F1051:G1051"/>
    <mergeCell ref="F1007:H1007"/>
    <mergeCell ref="F973:H973"/>
    <mergeCell ref="B999:C999"/>
    <mergeCell ref="F1041:G1041"/>
    <mergeCell ref="F1090:G1090"/>
    <mergeCell ref="F1412:G1412"/>
    <mergeCell ref="B1099:C1099"/>
    <mergeCell ref="B1184:C1184"/>
    <mergeCell ref="F1176:G1176"/>
    <mergeCell ref="F1071:G1071"/>
    <mergeCell ref="C1193:G1193"/>
    <mergeCell ref="F1091:G1091"/>
    <mergeCell ref="B1239:C1239"/>
    <mergeCell ref="B1222:C1222"/>
    <mergeCell ref="F1225:G1225"/>
    <mergeCell ref="F1036:G1036"/>
    <mergeCell ref="C974:G974"/>
    <mergeCell ref="F1237:H1237"/>
    <mergeCell ref="F1231:G1231"/>
    <mergeCell ref="B1187:C1187"/>
    <mergeCell ref="F1349:G1349"/>
    <mergeCell ref="F1350:G1350"/>
    <mergeCell ref="C1299:G1299"/>
    <mergeCell ref="B1300:C1300"/>
    <mergeCell ref="B1177:C1177"/>
    <mergeCell ref="F1206:G1206"/>
    <mergeCell ref="F1161:G1161"/>
    <mergeCell ref="F1102:G1102"/>
    <mergeCell ref="B1229:C1229"/>
    <mergeCell ref="F1287:G1287"/>
    <mergeCell ref="B1290:C1290"/>
    <mergeCell ref="F1292:G1292"/>
    <mergeCell ref="B1293:C1293"/>
    <mergeCell ref="F1216:G1216"/>
    <mergeCell ref="F1217:H1217"/>
    <mergeCell ref="B1116:C1116"/>
    <mergeCell ref="F1182:H1182"/>
    <mergeCell ref="F1337:G1337"/>
    <mergeCell ref="C1279:G1279"/>
    <mergeCell ref="B1197:C1197"/>
    <mergeCell ref="B1200:C1200"/>
    <mergeCell ref="F1163:H1163"/>
    <mergeCell ref="F1148:G1148"/>
    <mergeCell ref="F1118:G1118"/>
    <mergeCell ref="F1277:G1277"/>
    <mergeCell ref="F1186:G1186"/>
    <mergeCell ref="F1199:G1199"/>
    <mergeCell ref="B1232:C1232"/>
    <mergeCell ref="F1026:G1026"/>
    <mergeCell ref="B1039:C1039"/>
    <mergeCell ref="C998:G998"/>
    <mergeCell ref="F1015:G1015"/>
    <mergeCell ref="F1021:G1021"/>
    <mergeCell ref="F1016:G1016"/>
    <mergeCell ref="F1027:H1027"/>
    <mergeCell ref="B1029:C1029"/>
    <mergeCell ref="F1031:G1031"/>
    <mergeCell ref="B987:C987"/>
    <mergeCell ref="F991:G991"/>
    <mergeCell ref="F1302:G1302"/>
    <mergeCell ref="B1303:C1303"/>
    <mergeCell ref="F1324:G1324"/>
    <mergeCell ref="B1254:C1254"/>
    <mergeCell ref="F1190:G1190"/>
    <mergeCell ref="B1119:C1119"/>
    <mergeCell ref="B1149:C1149"/>
    <mergeCell ref="F1098:G1098"/>
    <mergeCell ref="F1191:G1191"/>
    <mergeCell ref="B1074:C1074"/>
    <mergeCell ref="B1106:C1106"/>
    <mergeCell ref="B1109:C1109"/>
    <mergeCell ref="B1194:C1194"/>
    <mergeCell ref="B1270:C1270"/>
    <mergeCell ref="F1060:G1060"/>
    <mergeCell ref="F1046:G1046"/>
    <mergeCell ref="F1047:H1047"/>
    <mergeCell ref="C1105:G1105"/>
    <mergeCell ref="B1052:C1052"/>
    <mergeCell ref="B1061:C1061"/>
    <mergeCell ref="F1065:G1065"/>
    <mergeCell ref="F1613:G1613"/>
    <mergeCell ref="B1609:C1609"/>
    <mergeCell ref="F1588:G1588"/>
    <mergeCell ref="C1636:G1636"/>
    <mergeCell ref="F1716:G1716"/>
    <mergeCell ref="F1787:G1787"/>
    <mergeCell ref="F1803:G1803"/>
    <mergeCell ref="B1804:C1804"/>
    <mergeCell ref="B1791:C1791"/>
    <mergeCell ref="C1702:G1702"/>
    <mergeCell ref="C1705:G1705"/>
    <mergeCell ref="B1694:C1694"/>
    <mergeCell ref="F1696:G1696"/>
    <mergeCell ref="F971:G971"/>
    <mergeCell ref="F1017:H1017"/>
    <mergeCell ref="B1022:C1022"/>
    <mergeCell ref="B1032:C1032"/>
    <mergeCell ref="F1037:H1037"/>
    <mergeCell ref="B1009:C1009"/>
    <mergeCell ref="F1011:G1011"/>
    <mergeCell ref="C1028:G1028"/>
    <mergeCell ref="C1038:G1038"/>
    <mergeCell ref="C1048:G1048"/>
    <mergeCell ref="C1057:G1057"/>
    <mergeCell ref="C1067:G1067"/>
    <mergeCell ref="F1055:G1055"/>
    <mergeCell ref="F1070:G1070"/>
    <mergeCell ref="F1056:H1056"/>
    <mergeCell ref="B1058:C1058"/>
    <mergeCell ref="F1064:G1064"/>
    <mergeCell ref="B1019:C1019"/>
    <mergeCell ref="F1025:G1025"/>
    <mergeCell ref="A1:H4"/>
    <mergeCell ref="A5:H5"/>
    <mergeCell ref="F2146:G2146"/>
    <mergeCell ref="A1916:H1918"/>
    <mergeCell ref="A1376:H1378"/>
    <mergeCell ref="F1452:G1452"/>
    <mergeCell ref="B1509:C1509"/>
    <mergeCell ref="F1517:G1517"/>
    <mergeCell ref="B1518:C1518"/>
    <mergeCell ref="F1521:G1521"/>
    <mergeCell ref="F1522:G1522"/>
    <mergeCell ref="F1703:G1703"/>
    <mergeCell ref="F1810:G1810"/>
    <mergeCell ref="C855:G855"/>
    <mergeCell ref="C865:G865"/>
    <mergeCell ref="C874:G874"/>
    <mergeCell ref="C884:G884"/>
    <mergeCell ref="F1813:G1813"/>
    <mergeCell ref="F1816:G1816"/>
    <mergeCell ref="B1440:C1440"/>
    <mergeCell ref="C1651:G1651"/>
    <mergeCell ref="F1731:G1731"/>
    <mergeCell ref="B1759:C1759"/>
    <mergeCell ref="F1734:G1734"/>
    <mergeCell ref="F1383:G1383"/>
    <mergeCell ref="F1387:G1387"/>
    <mergeCell ref="F1405:G1405"/>
    <mergeCell ref="C1758:G1758"/>
    <mergeCell ref="F2013:G2013"/>
    <mergeCell ref="F1865:G1865"/>
    <mergeCell ref="F1927:G1927"/>
    <mergeCell ref="F1928:H1928"/>
    <mergeCell ref="F962:G962"/>
    <mergeCell ref="B1483:C1483"/>
    <mergeCell ref="F1485:G1485"/>
    <mergeCell ref="B1486:C1486"/>
    <mergeCell ref="F1489:G1489"/>
    <mergeCell ref="F1490:G1490"/>
    <mergeCell ref="F1001:G1001"/>
    <mergeCell ref="B1002:C1002"/>
    <mergeCell ref="B980:C980"/>
    <mergeCell ref="F983:G983"/>
    <mergeCell ref="F984:G984"/>
    <mergeCell ref="F985:H985"/>
    <mergeCell ref="F979:G979"/>
    <mergeCell ref="B935:C935"/>
    <mergeCell ref="B945:C945"/>
    <mergeCell ref="F963:H963"/>
    <mergeCell ref="F1196:G1196"/>
    <mergeCell ref="F1006:G1006"/>
    <mergeCell ref="F995:G995"/>
    <mergeCell ref="F996:G996"/>
    <mergeCell ref="B975:C975"/>
    <mergeCell ref="B968:C968"/>
    <mergeCell ref="C1164:G1164"/>
    <mergeCell ref="C1183:G1183"/>
    <mergeCell ref="F1076:G1076"/>
    <mergeCell ref="C1218:G1218"/>
    <mergeCell ref="C1208:G1208"/>
    <mergeCell ref="F1207:H1207"/>
    <mergeCell ref="F1192:H1192"/>
    <mergeCell ref="F1399:G1399"/>
    <mergeCell ref="B1068:C1068"/>
    <mergeCell ref="F1005:G1005"/>
    <mergeCell ref="F947:G947"/>
    <mergeCell ref="F951:G951"/>
    <mergeCell ref="F922:G922"/>
    <mergeCell ref="F923:H923"/>
    <mergeCell ref="F942:G942"/>
    <mergeCell ref="F943:H943"/>
    <mergeCell ref="B938:C938"/>
    <mergeCell ref="F932:G932"/>
    <mergeCell ref="F933:H933"/>
    <mergeCell ref="F917:G917"/>
    <mergeCell ref="F902:G902"/>
    <mergeCell ref="F903:H903"/>
    <mergeCell ref="B905:C905"/>
    <mergeCell ref="F907:G907"/>
    <mergeCell ref="B908:C908"/>
    <mergeCell ref="C904:G904"/>
    <mergeCell ref="F921:G921"/>
    <mergeCell ref="F931:G931"/>
    <mergeCell ref="B925:C925"/>
    <mergeCell ref="C944:G944"/>
    <mergeCell ref="A7:H9"/>
    <mergeCell ref="B310:C310"/>
    <mergeCell ref="F312:G312"/>
    <mergeCell ref="F313:G313"/>
    <mergeCell ref="B316:C316"/>
    <mergeCell ref="F319:G319"/>
    <mergeCell ref="B320:C320"/>
    <mergeCell ref="F322:G322"/>
    <mergeCell ref="F323:G323"/>
    <mergeCell ref="B326:C326"/>
    <mergeCell ref="F330:G330"/>
    <mergeCell ref="B331:C331"/>
    <mergeCell ref="F334:G334"/>
    <mergeCell ref="C59:G59"/>
    <mergeCell ref="B79:C79"/>
    <mergeCell ref="F82:G82"/>
    <mergeCell ref="B83:C83"/>
    <mergeCell ref="F85:G85"/>
    <mergeCell ref="A116:H118"/>
    <mergeCell ref="B89:C89"/>
    <mergeCell ref="F57:G57"/>
    <mergeCell ref="C49:G49"/>
    <mergeCell ref="F66:G66"/>
    <mergeCell ref="F244:H244"/>
    <mergeCell ref="F236:G236"/>
    <mergeCell ref="F267:H267"/>
    <mergeCell ref="B263:C263"/>
    <mergeCell ref="F266:G266"/>
    <mergeCell ref="F86:G86"/>
    <mergeCell ref="B107:C107"/>
    <mergeCell ref="F109:G109"/>
    <mergeCell ref="B110:C110"/>
    <mergeCell ref="C78:G78"/>
    <mergeCell ref="B50:C50"/>
    <mergeCell ref="F52:G52"/>
    <mergeCell ref="F877:G877"/>
    <mergeCell ref="F770:G770"/>
    <mergeCell ref="F838:G838"/>
    <mergeCell ref="F828:G828"/>
    <mergeCell ref="F897:G897"/>
    <mergeCell ref="F781:H781"/>
    <mergeCell ref="F775:G775"/>
    <mergeCell ref="F844:H844"/>
    <mergeCell ref="B836:C836"/>
    <mergeCell ref="F822:G822"/>
    <mergeCell ref="B805:C805"/>
    <mergeCell ref="C825:G825"/>
    <mergeCell ref="B885:C885"/>
    <mergeCell ref="C793:G793"/>
    <mergeCell ref="F769:G769"/>
    <mergeCell ref="B846:C846"/>
    <mergeCell ref="B839:C839"/>
    <mergeCell ref="F842:G842"/>
    <mergeCell ref="F843:G843"/>
    <mergeCell ref="B856:C856"/>
    <mergeCell ref="B783:C783"/>
    <mergeCell ref="F294:G294"/>
    <mergeCell ref="F295:G295"/>
    <mergeCell ref="B292:C292"/>
    <mergeCell ref="F307:G307"/>
    <mergeCell ref="F308:H308"/>
    <mergeCell ref="B254:C254"/>
    <mergeCell ref="C680:G680"/>
    <mergeCell ref="F103:G103"/>
    <mergeCell ref="B649:C649"/>
    <mergeCell ref="B566:C566"/>
    <mergeCell ref="F540:G540"/>
    <mergeCell ref="B488:C488"/>
    <mergeCell ref="C449:G449"/>
    <mergeCell ref="B303:C303"/>
    <mergeCell ref="C552:G552"/>
    <mergeCell ref="B483:C483"/>
    <mergeCell ref="C494:G494"/>
    <mergeCell ref="F105:H105"/>
    <mergeCell ref="C106:G106"/>
    <mergeCell ref="F480:G480"/>
    <mergeCell ref="C384:G384"/>
    <mergeCell ref="F353:G353"/>
    <mergeCell ref="F357:G357"/>
    <mergeCell ref="F358:G358"/>
    <mergeCell ref="B450:C450"/>
    <mergeCell ref="C412:G412"/>
    <mergeCell ref="F415:G415"/>
    <mergeCell ref="F113:G113"/>
    <mergeCell ref="F114:G114"/>
    <mergeCell ref="F620:G620"/>
    <mergeCell ref="F401:H401"/>
    <mergeCell ref="B373:C373"/>
    <mergeCell ref="F399:G399"/>
    <mergeCell ref="F104:G104"/>
    <mergeCell ref="C88:G88"/>
    <mergeCell ref="F99:G99"/>
    <mergeCell ref="B100:C100"/>
    <mergeCell ref="B395:C395"/>
    <mergeCell ref="F306:G306"/>
    <mergeCell ref="F296:H296"/>
    <mergeCell ref="F627:G627"/>
    <mergeCell ref="B559:C559"/>
    <mergeCell ref="C518:G518"/>
    <mergeCell ref="F468:G468"/>
    <mergeCell ref="F536:G536"/>
    <mergeCell ref="F541:G541"/>
    <mergeCell ref="B918:C918"/>
    <mergeCell ref="F881:G881"/>
    <mergeCell ref="F882:G882"/>
    <mergeCell ref="F872:G872"/>
    <mergeCell ref="B53:C53"/>
    <mergeCell ref="F56:G56"/>
    <mergeCell ref="C460:G460"/>
    <mergeCell ref="C470:G470"/>
    <mergeCell ref="B703:C703"/>
    <mergeCell ref="F739:G739"/>
    <mergeCell ref="B753:C753"/>
    <mergeCell ref="C782:G782"/>
    <mergeCell ref="F848:G848"/>
    <mergeCell ref="B859:C859"/>
    <mergeCell ref="F863:G863"/>
    <mergeCell ref="F864:H864"/>
    <mergeCell ref="B808:C808"/>
    <mergeCell ref="F818:G818"/>
    <mergeCell ref="F814:H814"/>
    <mergeCell ref="C804:G804"/>
    <mergeCell ref="F833:G833"/>
    <mergeCell ref="C815:G815"/>
    <mergeCell ref="C845:G845"/>
    <mergeCell ref="F253:G253"/>
    <mergeCell ref="F261:H261"/>
    <mergeCell ref="F259:G259"/>
    <mergeCell ref="B281:C281"/>
    <mergeCell ref="F284:G284"/>
    <mergeCell ref="B285:C285"/>
    <mergeCell ref="F288:G288"/>
    <mergeCell ref="F335:G335"/>
    <mergeCell ref="F639:G639"/>
    <mergeCell ref="F563:G563"/>
    <mergeCell ref="B681:C681"/>
    <mergeCell ref="C762:G762"/>
    <mergeCell ref="B684:C684"/>
    <mergeCell ref="F687:G687"/>
    <mergeCell ref="F688:G688"/>
    <mergeCell ref="B1266:C1266"/>
    <mergeCell ref="F1269:G1269"/>
    <mergeCell ref="F678:G678"/>
    <mergeCell ref="F812:G812"/>
    <mergeCell ref="B816:C816"/>
    <mergeCell ref="F941:G941"/>
    <mergeCell ref="C924:G924"/>
    <mergeCell ref="B928:C928"/>
    <mergeCell ref="F927:G927"/>
    <mergeCell ref="C934:G934"/>
    <mergeCell ref="F912:G912"/>
    <mergeCell ref="C772:G772"/>
    <mergeCell ref="B773:C773"/>
    <mergeCell ref="F901:G901"/>
    <mergeCell ref="F807:G807"/>
    <mergeCell ref="C914:G914"/>
    <mergeCell ref="F913:H913"/>
    <mergeCell ref="B915:C915"/>
    <mergeCell ref="B866:C866"/>
    <mergeCell ref="F858:G858"/>
    <mergeCell ref="F862:G862"/>
    <mergeCell ref="B869:C869"/>
    <mergeCell ref="F883:H883"/>
    <mergeCell ref="F791:G791"/>
    <mergeCell ref="F785:G785"/>
    <mergeCell ref="B794:C794"/>
    <mergeCell ref="F582:G582"/>
    <mergeCell ref="F526:G526"/>
    <mergeCell ref="B527:C527"/>
    <mergeCell ref="F530:G530"/>
    <mergeCell ref="F531:G531"/>
    <mergeCell ref="B500:C500"/>
    <mergeCell ref="F503:G503"/>
    <mergeCell ref="F504:G504"/>
    <mergeCell ref="B544:C544"/>
    <mergeCell ref="C629:G629"/>
    <mergeCell ref="C642:G642"/>
    <mergeCell ref="B746:C746"/>
    <mergeCell ref="F1835:G1835"/>
    <mergeCell ref="F1710:G1710"/>
    <mergeCell ref="B1616:C1616"/>
    <mergeCell ref="B547:C547"/>
    <mergeCell ref="F549:G549"/>
    <mergeCell ref="F735:G735"/>
    <mergeCell ref="F967:G967"/>
    <mergeCell ref="F953:H953"/>
    <mergeCell ref="B992:C992"/>
    <mergeCell ref="F730:G730"/>
    <mergeCell ref="B763:C763"/>
    <mergeCell ref="F771:H771"/>
    <mergeCell ref="B694:C694"/>
    <mergeCell ref="F699:G699"/>
    <mergeCell ref="F700:G700"/>
    <mergeCell ref="F596:H596"/>
    <mergeCell ref="F595:G595"/>
    <mergeCell ref="F693:G693"/>
    <mergeCell ref="C690:G690"/>
    <mergeCell ref="C702:G702"/>
    <mergeCell ref="F641:H641"/>
    <mergeCell ref="B713:C713"/>
    <mergeCell ref="B955:C955"/>
    <mergeCell ref="F957:G957"/>
    <mergeCell ref="B958:C958"/>
    <mergeCell ref="F961:G961"/>
    <mergeCell ref="F683:G683"/>
    <mergeCell ref="B786:C786"/>
    <mergeCell ref="B776:C776"/>
    <mergeCell ref="F765:G765"/>
    <mergeCell ref="B849:C849"/>
    <mergeCell ref="F654:H654"/>
    <mergeCell ref="F653:G653"/>
    <mergeCell ref="F710:G710"/>
    <mergeCell ref="B716:C716"/>
    <mergeCell ref="C655:G655"/>
    <mergeCell ref="F648:G648"/>
    <mergeCell ref="B656:C656"/>
    <mergeCell ref="F759:G759"/>
    <mergeCell ref="F790:G790"/>
    <mergeCell ref="B733:C733"/>
    <mergeCell ref="F745:G745"/>
    <mergeCell ref="C954:G954"/>
    <mergeCell ref="F823:G823"/>
    <mergeCell ref="F868:G868"/>
    <mergeCell ref="F871:G871"/>
    <mergeCell ref="F911:G911"/>
    <mergeCell ref="C752:G752"/>
    <mergeCell ref="C835:G835"/>
    <mergeCell ref="F824:H824"/>
    <mergeCell ref="F832:G832"/>
    <mergeCell ref="F802:G802"/>
    <mergeCell ref="F873:H873"/>
    <mergeCell ref="F755:G755"/>
    <mergeCell ref="F749:G749"/>
    <mergeCell ref="B898:C898"/>
    <mergeCell ref="B875:C875"/>
    <mergeCell ref="F779:G779"/>
    <mergeCell ref="B797:C797"/>
    <mergeCell ref="F892:G892"/>
    <mergeCell ref="B888:C888"/>
    <mergeCell ref="F891:G891"/>
    <mergeCell ref="F887:G887"/>
    <mergeCell ref="F893:H893"/>
    <mergeCell ref="C894:G894"/>
    <mergeCell ref="B878:C878"/>
    <mergeCell ref="F750:G750"/>
    <mergeCell ref="F751:H751"/>
    <mergeCell ref="F813:G813"/>
    <mergeCell ref="B829:C829"/>
    <mergeCell ref="F803:H803"/>
    <mergeCell ref="F792:H792"/>
    <mergeCell ref="B826:C826"/>
    <mergeCell ref="F834:H834"/>
    <mergeCell ref="B819:C819"/>
    <mergeCell ref="F2249:G2249"/>
    <mergeCell ref="F265:G265"/>
    <mergeCell ref="B298:C298"/>
    <mergeCell ref="F302:G302"/>
    <mergeCell ref="B348:C348"/>
    <mergeCell ref="F381:G381"/>
    <mergeCell ref="F382:G382"/>
    <mergeCell ref="C2187:G2187"/>
    <mergeCell ref="C2212:G2212"/>
    <mergeCell ref="C2044:G2044"/>
    <mergeCell ref="F2209:G2209"/>
    <mergeCell ref="F2211:H2211"/>
    <mergeCell ref="C2015:G2015"/>
    <mergeCell ref="F1975:G1975"/>
    <mergeCell ref="B2035:C2035"/>
    <mergeCell ref="B2039:C2039"/>
    <mergeCell ref="F1980:G1980"/>
    <mergeCell ref="B895:C895"/>
    <mergeCell ref="F568:G568"/>
    <mergeCell ref="B391:C391"/>
    <mergeCell ref="B1972:C1972"/>
    <mergeCell ref="F972:G972"/>
    <mergeCell ref="B519:C519"/>
    <mergeCell ref="B592:C592"/>
    <mergeCell ref="B607:C607"/>
    <mergeCell ref="B621:C621"/>
    <mergeCell ref="C1265:G1265"/>
    <mergeCell ref="F854:H854"/>
    <mergeCell ref="F852:G852"/>
    <mergeCell ref="F853:G853"/>
    <mergeCell ref="F467:G467"/>
    <mergeCell ref="F453:G453"/>
    <mergeCell ref="B766:C766"/>
    <mergeCell ref="F760:G760"/>
    <mergeCell ref="F761:H761"/>
    <mergeCell ref="B512:C512"/>
    <mergeCell ref="F609:G609"/>
    <mergeCell ref="C742:G742"/>
    <mergeCell ref="F677:G677"/>
    <mergeCell ref="F457:G457"/>
    <mergeCell ref="B454:C454"/>
    <mergeCell ref="F492:G492"/>
    <mergeCell ref="B507:C507"/>
    <mergeCell ref="B464:C464"/>
    <mergeCell ref="F720:G720"/>
    <mergeCell ref="C712:G712"/>
    <mergeCell ref="F604:G604"/>
    <mergeCell ref="B670:C670"/>
    <mergeCell ref="F640:G640"/>
    <mergeCell ref="B636:C636"/>
    <mergeCell ref="F709:G709"/>
    <mergeCell ref="C533:G533"/>
    <mergeCell ref="B743:C743"/>
    <mergeCell ref="F719:G719"/>
    <mergeCell ref="F725:G725"/>
    <mergeCell ref="B756:C756"/>
    <mergeCell ref="B691:C691"/>
    <mergeCell ref="F741:H741"/>
    <mergeCell ref="F729:G729"/>
    <mergeCell ref="B723:C723"/>
    <mergeCell ref="B726:C726"/>
    <mergeCell ref="F721:H721"/>
    <mergeCell ref="F731:H731"/>
    <mergeCell ref="F715:G715"/>
    <mergeCell ref="C964:G964"/>
    <mergeCell ref="F937:G937"/>
    <mergeCell ref="B948:C948"/>
    <mergeCell ref="C986:G986"/>
    <mergeCell ref="B2253:H2253"/>
    <mergeCell ref="B2045:C2045"/>
    <mergeCell ref="B2049:C2049"/>
    <mergeCell ref="F2038:G2038"/>
    <mergeCell ref="F2144:H2144"/>
    <mergeCell ref="B2055:C2055"/>
    <mergeCell ref="B2103:C2103"/>
    <mergeCell ref="F2115:G2115"/>
    <mergeCell ref="B2116:C2116"/>
    <mergeCell ref="F2142:G2142"/>
    <mergeCell ref="F2143:G2143"/>
    <mergeCell ref="F2102:G2102"/>
    <mergeCell ref="F2041:G2041"/>
    <mergeCell ref="F2048:G2048"/>
    <mergeCell ref="F2052:G2052"/>
    <mergeCell ref="F2051:G2051"/>
    <mergeCell ref="F2053:H2053"/>
    <mergeCell ref="B2163:C2163"/>
    <mergeCell ref="F2185:G2185"/>
    <mergeCell ref="B2170:C2170"/>
    <mergeCell ref="B2223:C2223"/>
    <mergeCell ref="F2225:G2225"/>
    <mergeCell ref="F2219:G2219"/>
    <mergeCell ref="F2210:G2210"/>
    <mergeCell ref="F2198:H2198"/>
    <mergeCell ref="C2145:G2145"/>
    <mergeCell ref="F2042:G2042"/>
    <mergeCell ref="C2238:G2238"/>
    <mergeCell ref="B2239:C2239"/>
    <mergeCell ref="F2244:G2244"/>
    <mergeCell ref="B2245:C2245"/>
    <mergeCell ref="F2248:G2248"/>
    <mergeCell ref="C2199:G2199"/>
    <mergeCell ref="B2193:C2193"/>
    <mergeCell ref="F2196:G2196"/>
    <mergeCell ref="F2197:G2197"/>
    <mergeCell ref="F2181:G2181"/>
    <mergeCell ref="F2184:G2184"/>
    <mergeCell ref="C2169:G2169"/>
    <mergeCell ref="C2178:G2178"/>
    <mergeCell ref="F1831:G1831"/>
    <mergeCell ref="F1847:G1847"/>
    <mergeCell ref="C1944:G1944"/>
    <mergeCell ref="C1950:G1950"/>
    <mergeCell ref="F1855:G1855"/>
    <mergeCell ref="B1856:C1856"/>
    <mergeCell ref="F1846:G1846"/>
    <mergeCell ref="F1941:G1941"/>
    <mergeCell ref="B1978:C1978"/>
    <mergeCell ref="F1981:G1981"/>
    <mergeCell ref="F2032:G2032"/>
    <mergeCell ref="F2031:G2031"/>
    <mergeCell ref="F1923:G1923"/>
    <mergeCell ref="B1924:C1924"/>
    <mergeCell ref="F1926:G1926"/>
    <mergeCell ref="F1957:G1957"/>
    <mergeCell ref="F1968:G1968"/>
    <mergeCell ref="F1976:H1976"/>
    <mergeCell ref="C1983:G1983"/>
    <mergeCell ref="F2023:G2023"/>
    <mergeCell ref="F1948:G1948"/>
    <mergeCell ref="C1929:G1929"/>
    <mergeCell ref="F1739:G1739"/>
    <mergeCell ref="B1697:C1697"/>
    <mergeCell ref="C1670:G1670"/>
    <mergeCell ref="C1684:G1684"/>
    <mergeCell ref="C1693:G1693"/>
    <mergeCell ref="B1685:C1685"/>
    <mergeCell ref="F1687:G1687"/>
    <mergeCell ref="C1718:G1718"/>
    <mergeCell ref="B1863:C1863"/>
    <mergeCell ref="C1960:G1960"/>
    <mergeCell ref="B1954:C1954"/>
    <mergeCell ref="B1921:C1921"/>
    <mergeCell ref="B1965:C1965"/>
    <mergeCell ref="B1961:C1961"/>
    <mergeCell ref="C1790:G1790"/>
    <mergeCell ref="F1806:G1806"/>
    <mergeCell ref="F1721:G1721"/>
    <mergeCell ref="B1722:C1722"/>
    <mergeCell ref="F1730:G1730"/>
    <mergeCell ref="B1819:C1819"/>
    <mergeCell ref="B1781:C1781"/>
    <mergeCell ref="F1773:G1773"/>
    <mergeCell ref="B1688:C1688"/>
    <mergeCell ref="C1876:G1876"/>
    <mergeCell ref="B1877:C1877"/>
    <mergeCell ref="F1879:G1879"/>
    <mergeCell ref="B1880:C1880"/>
    <mergeCell ref="F1888:G1888"/>
    <mergeCell ref="F1709:G1709"/>
    <mergeCell ref="F1699:G1699"/>
    <mergeCell ref="C1712:G1712"/>
    <mergeCell ref="F1674:G1674"/>
    <mergeCell ref="B1652:C1652"/>
    <mergeCell ref="B1665:C1665"/>
    <mergeCell ref="F1667:G1667"/>
    <mergeCell ref="B1774:C1774"/>
    <mergeCell ref="C1800:G1800"/>
    <mergeCell ref="F1903:G1903"/>
    <mergeCell ref="F1904:G1904"/>
    <mergeCell ref="B1866:C1866"/>
    <mergeCell ref="B1870:C1870"/>
    <mergeCell ref="F1873:G1873"/>
    <mergeCell ref="F1874:G1874"/>
    <mergeCell ref="F1751:G1751"/>
    <mergeCell ref="F1807:G1807"/>
    <mergeCell ref="B1659:C1659"/>
    <mergeCell ref="F1661:G1661"/>
    <mergeCell ref="F1662:G1662"/>
    <mergeCell ref="F2162:G2162"/>
    <mergeCell ref="F2000:G2000"/>
    <mergeCell ref="F2014:H2014"/>
    <mergeCell ref="F2006:G2006"/>
    <mergeCell ref="F2175:G2175"/>
    <mergeCell ref="B1794:C1794"/>
    <mergeCell ref="F1797:G1797"/>
    <mergeCell ref="B1784:C1784"/>
    <mergeCell ref="F1649:G1649"/>
    <mergeCell ref="B1740:C1740"/>
    <mergeCell ref="C1733:G1733"/>
    <mergeCell ref="C1736:G1736"/>
    <mergeCell ref="F1942:G1942"/>
    <mergeCell ref="B1930:C1930"/>
    <mergeCell ref="F1932:G1932"/>
    <mergeCell ref="F1938:G1938"/>
    <mergeCell ref="F1933:G1933"/>
    <mergeCell ref="B1934:C1934"/>
    <mergeCell ref="F1974:G1974"/>
    <mergeCell ref="F1937:G1937"/>
    <mergeCell ref="F1832:G1832"/>
    <mergeCell ref="B1829:C1829"/>
    <mergeCell ref="B1719:C1719"/>
    <mergeCell ref="B1951:C1951"/>
    <mergeCell ref="F1953:G1953"/>
    <mergeCell ref="C1664:G1664"/>
    <mergeCell ref="B1984:C1984"/>
    <mergeCell ref="F1991:G1991"/>
    <mergeCell ref="B1992:C1992"/>
    <mergeCell ref="F1999:G1999"/>
    <mergeCell ref="F1958:G1958"/>
    <mergeCell ref="F1969:G1969"/>
    <mergeCell ref="F1066:H1066"/>
    <mergeCell ref="F1054:G1054"/>
    <mergeCell ref="F1112:G1112"/>
    <mergeCell ref="F1103:G1103"/>
    <mergeCell ref="F1108:G1108"/>
    <mergeCell ref="F1113:G1113"/>
    <mergeCell ref="C1250:G1250"/>
    <mergeCell ref="C1228:G1228"/>
    <mergeCell ref="F1241:G1241"/>
    <mergeCell ref="C1238:G1238"/>
    <mergeCell ref="F1205:G1205"/>
    <mergeCell ref="B1209:C1209"/>
    <mergeCell ref="F226:G226"/>
    <mergeCell ref="C591:G591"/>
    <mergeCell ref="C597:G597"/>
    <mergeCell ref="B426:C426"/>
    <mergeCell ref="B1077:C1077"/>
    <mergeCell ref="F1080:G1080"/>
    <mergeCell ref="F1081:G1081"/>
    <mergeCell ref="B1084:C1084"/>
    <mergeCell ref="F1086:G1086"/>
    <mergeCell ref="B1087:C1087"/>
    <mergeCell ref="F1235:G1235"/>
    <mergeCell ref="F1072:H1072"/>
    <mergeCell ref="F1162:G1162"/>
    <mergeCell ref="F1104:H1104"/>
    <mergeCell ref="B1042:C1042"/>
    <mergeCell ref="F1045:G1045"/>
    <mergeCell ref="B1165:C1165"/>
    <mergeCell ref="F1181:G1181"/>
    <mergeCell ref="F1221:G1221"/>
    <mergeCell ref="C1115:G1115"/>
    <mergeCell ref="F167:G167"/>
    <mergeCell ref="B569:C569"/>
    <mergeCell ref="B572:C572"/>
    <mergeCell ref="F574:G574"/>
    <mergeCell ref="F575:G575"/>
    <mergeCell ref="F600:G600"/>
    <mergeCell ref="F603:G603"/>
    <mergeCell ref="B706:C706"/>
    <mergeCell ref="F711:H711"/>
    <mergeCell ref="C565:G565"/>
    <mergeCell ref="F571:G571"/>
    <mergeCell ref="F669:G669"/>
    <mergeCell ref="F652:G652"/>
    <mergeCell ref="F443:G443"/>
    <mergeCell ref="F447:G447"/>
    <mergeCell ref="B553:C553"/>
    <mergeCell ref="F558:G558"/>
    <mergeCell ref="F626:G626"/>
    <mergeCell ref="F546:G546"/>
    <mergeCell ref="F493:H493"/>
    <mergeCell ref="F487:G487"/>
    <mergeCell ref="C482:G482"/>
    <mergeCell ref="C506:G506"/>
    <mergeCell ref="B441:C441"/>
    <mergeCell ref="F425:G425"/>
    <mergeCell ref="C422:G422"/>
    <mergeCell ref="C431:G431"/>
    <mergeCell ref="F705:G705"/>
    <mergeCell ref="F242:G242"/>
    <mergeCell ref="F377:G377"/>
    <mergeCell ref="B341:C341"/>
    <mergeCell ref="F289:G289"/>
    <mergeCell ref="F272:G272"/>
    <mergeCell ref="C228:G228"/>
    <mergeCell ref="C245:G245"/>
    <mergeCell ref="C262:G262"/>
    <mergeCell ref="C280:G280"/>
    <mergeCell ref="F1598:G1598"/>
    <mergeCell ref="C1244:G1244"/>
    <mergeCell ref="F1391:G1391"/>
    <mergeCell ref="F463:G463"/>
    <mergeCell ref="C606:G606"/>
    <mergeCell ref="B537:C537"/>
    <mergeCell ref="F1211:G1211"/>
    <mergeCell ref="C1289:G1289"/>
    <mergeCell ref="F1226:G1226"/>
    <mergeCell ref="F1556:G1556"/>
    <mergeCell ref="B1477:C1477"/>
    <mergeCell ref="F1479:G1479"/>
    <mergeCell ref="B1493:C1493"/>
    <mergeCell ref="F1506:G1506"/>
    <mergeCell ref="F1180:G1180"/>
    <mergeCell ref="B610:C610"/>
    <mergeCell ref="F428:G428"/>
    <mergeCell ref="B385:C385"/>
    <mergeCell ref="F389:H389"/>
    <mergeCell ref="F394:G394"/>
    <mergeCell ref="F387:G387"/>
    <mergeCell ref="F388:G388"/>
    <mergeCell ref="B246:C246"/>
    <mergeCell ref="C268:G268"/>
    <mergeCell ref="B471:C471"/>
    <mergeCell ref="F473:G473"/>
    <mergeCell ref="B474:C474"/>
    <mergeCell ref="C291:G291"/>
    <mergeCell ref="C297:G297"/>
    <mergeCell ref="C440:G440"/>
    <mergeCell ref="F429:G429"/>
    <mergeCell ref="F594:G594"/>
    <mergeCell ref="F491:G491"/>
    <mergeCell ref="B423:C423"/>
    <mergeCell ref="C577:G577"/>
    <mergeCell ref="F420:G420"/>
    <mergeCell ref="B432:C432"/>
    <mergeCell ref="B403:C403"/>
    <mergeCell ref="B444:C444"/>
    <mergeCell ref="F446:G446"/>
    <mergeCell ref="F511:G511"/>
    <mergeCell ref="F562:G562"/>
    <mergeCell ref="B461:C461"/>
    <mergeCell ref="F479:G479"/>
    <mergeCell ref="F405:G405"/>
    <mergeCell ref="B406:C406"/>
    <mergeCell ref="F409:G409"/>
    <mergeCell ref="B435:C435"/>
    <mergeCell ref="F437:G437"/>
    <mergeCell ref="F438:G438"/>
    <mergeCell ref="F589:G589"/>
    <mergeCell ref="B416:C416"/>
    <mergeCell ref="F550:G550"/>
    <mergeCell ref="C543:G543"/>
    <mergeCell ref="B495:C495"/>
    <mergeCell ref="F499:G499"/>
    <mergeCell ref="F515:G515"/>
    <mergeCell ref="F516:G516"/>
    <mergeCell ref="B578:C578"/>
    <mergeCell ref="B60:C60"/>
    <mergeCell ref="F63:G63"/>
    <mergeCell ref="F204:G204"/>
    <mergeCell ref="B191:C191"/>
    <mergeCell ref="B378:C378"/>
    <mergeCell ref="B202:C202"/>
    <mergeCell ref="F208:G208"/>
    <mergeCell ref="B205:C205"/>
    <mergeCell ref="C11:G11"/>
    <mergeCell ref="C20:G20"/>
    <mergeCell ref="C38:G38"/>
    <mergeCell ref="C120:G120"/>
    <mergeCell ref="C160:G160"/>
    <mergeCell ref="C169:G169"/>
    <mergeCell ref="C183:G183"/>
    <mergeCell ref="C197:G197"/>
    <mergeCell ref="C211:G211"/>
    <mergeCell ref="B366:C366"/>
    <mergeCell ref="F369:G369"/>
    <mergeCell ref="F370:G370"/>
    <mergeCell ref="C360:G360"/>
    <mergeCell ref="C372:G372"/>
    <mergeCell ref="F227:H227"/>
    <mergeCell ref="F219:G219"/>
    <mergeCell ref="F176:G176"/>
    <mergeCell ref="F180:G180"/>
    <mergeCell ref="F181:G181"/>
    <mergeCell ref="F190:G190"/>
    <mergeCell ref="B198:C198"/>
    <mergeCell ref="F201:G201"/>
    <mergeCell ref="B361:C361"/>
    <mergeCell ref="F365:G365"/>
    <mergeCell ref="B12:C12"/>
    <mergeCell ref="C274:G274"/>
    <mergeCell ref="B275:C275"/>
    <mergeCell ref="F277:G277"/>
    <mergeCell ref="F278:G278"/>
    <mergeCell ref="F17:G17"/>
    <mergeCell ref="F18:G18"/>
    <mergeCell ref="B220:C220"/>
    <mergeCell ref="F243:G243"/>
    <mergeCell ref="B21:C21"/>
    <mergeCell ref="F26:G26"/>
    <mergeCell ref="F27:G27"/>
    <mergeCell ref="B39:C39"/>
    <mergeCell ref="F42:G42"/>
    <mergeCell ref="B43:C43"/>
    <mergeCell ref="F46:G46"/>
    <mergeCell ref="F47:G47"/>
    <mergeCell ref="B121:C121"/>
    <mergeCell ref="F157:G157"/>
    <mergeCell ref="F158:G158"/>
    <mergeCell ref="B174:C174"/>
    <mergeCell ref="B177:C177"/>
    <mergeCell ref="F182:H182"/>
    <mergeCell ref="B184:C184"/>
    <mergeCell ref="F210:H210"/>
    <mergeCell ref="B212:C212"/>
    <mergeCell ref="B164:C164"/>
    <mergeCell ref="B170:C170"/>
    <mergeCell ref="F173:G173"/>
    <mergeCell ref="F163:G163"/>
    <mergeCell ref="B64:C64"/>
    <mergeCell ref="B67:C67"/>
    <mergeCell ref="F2229:G2229"/>
    <mergeCell ref="F2230:G2230"/>
    <mergeCell ref="F344:G344"/>
    <mergeCell ref="C309:G309"/>
    <mergeCell ref="C315:G315"/>
    <mergeCell ref="C325:G325"/>
    <mergeCell ref="C337:G337"/>
    <mergeCell ref="C347:G347"/>
    <mergeCell ref="F796:G796"/>
    <mergeCell ref="F801:G801"/>
    <mergeCell ref="F588:G588"/>
    <mergeCell ref="B583:C583"/>
    <mergeCell ref="F585:G585"/>
    <mergeCell ref="B586:C586"/>
    <mergeCell ref="B630:C630"/>
    <mergeCell ref="B643:C643"/>
    <mergeCell ref="F635:G635"/>
    <mergeCell ref="F780:G780"/>
    <mergeCell ref="F740:G740"/>
    <mergeCell ref="B736:C736"/>
    <mergeCell ref="B1564:C1564"/>
    <mergeCell ref="C722:G722"/>
    <mergeCell ref="C732:G732"/>
    <mergeCell ref="C1585:G1585"/>
    <mergeCell ref="F2166:G2166"/>
    <mergeCell ref="F434:G434"/>
    <mergeCell ref="F340:G340"/>
    <mergeCell ref="F1236:G1236"/>
    <mergeCell ref="C390:G390"/>
    <mergeCell ref="C402:G402"/>
    <mergeCell ref="F345:G345"/>
    <mergeCell ref="B354:C354"/>
    <mergeCell ref="F71:G71"/>
    <mergeCell ref="B72:C72"/>
    <mergeCell ref="F75:G75"/>
    <mergeCell ref="F76:G76"/>
    <mergeCell ref="F123:G123"/>
    <mergeCell ref="B124:C124"/>
    <mergeCell ref="F145:G145"/>
    <mergeCell ref="B146:C146"/>
    <mergeCell ref="F194:G194"/>
    <mergeCell ref="F195:G195"/>
    <mergeCell ref="B161:C161"/>
    <mergeCell ref="F166:G166"/>
    <mergeCell ref="F168:H168"/>
    <mergeCell ref="F400:G400"/>
    <mergeCell ref="B269:C269"/>
    <mergeCell ref="F271:G271"/>
    <mergeCell ref="B2226:C2226"/>
    <mergeCell ref="F196:H196"/>
    <mergeCell ref="F187:G187"/>
    <mergeCell ref="B188:C188"/>
    <mergeCell ref="F225:G225"/>
    <mergeCell ref="F419:G419"/>
    <mergeCell ref="B598:C598"/>
    <mergeCell ref="F458:G458"/>
    <mergeCell ref="B534:C534"/>
    <mergeCell ref="F209:G209"/>
    <mergeCell ref="B229:C229"/>
    <mergeCell ref="B237:C237"/>
    <mergeCell ref="B338:C338"/>
    <mergeCell ref="F410:G410"/>
    <mergeCell ref="B413:C413"/>
    <mergeCell ref="F260:G260"/>
    <mergeCell ref="B1283:C1283"/>
    <mergeCell ref="C1352:G1352"/>
    <mergeCell ref="B1358:C1358"/>
    <mergeCell ref="F1361:G1361"/>
    <mergeCell ref="F1362:G1362"/>
    <mergeCell ref="F1253:G1253"/>
    <mergeCell ref="B1353:C1353"/>
    <mergeCell ref="F1227:H1227"/>
    <mergeCell ref="F1286:G1286"/>
    <mergeCell ref="F1545:G1545"/>
    <mergeCell ref="B1455:C1455"/>
    <mergeCell ref="F1458:G1458"/>
    <mergeCell ref="B1459:C1459"/>
    <mergeCell ref="F1571:G1571"/>
    <mergeCell ref="F1572:G1572"/>
    <mergeCell ref="F1603:G1603"/>
    <mergeCell ref="B1557:C1557"/>
    <mergeCell ref="F1560:G1560"/>
    <mergeCell ref="F1592:G1592"/>
    <mergeCell ref="B1599:C1599"/>
    <mergeCell ref="B1525:C1525"/>
    <mergeCell ref="F1561:G1561"/>
    <mergeCell ref="F1272:G1272"/>
    <mergeCell ref="F1532:G1532"/>
    <mergeCell ref="B1533:C1533"/>
    <mergeCell ref="B1273:C1273"/>
    <mergeCell ref="F1276:G1276"/>
    <mergeCell ref="F1448:G1448"/>
    <mergeCell ref="F1449:G1449"/>
    <mergeCell ref="B1388:C1388"/>
    <mergeCell ref="C1380:G1380"/>
    <mergeCell ref="F1242:G1242"/>
    <mergeCell ref="B2188:C2188"/>
    <mergeCell ref="B1502:C1502"/>
    <mergeCell ref="F1505:G1505"/>
    <mergeCell ref="C1492:G1492"/>
    <mergeCell ref="B1280:C1280"/>
    <mergeCell ref="B1394:C1394"/>
    <mergeCell ref="B1443:C1443"/>
    <mergeCell ref="F1390:G1390"/>
    <mergeCell ref="F1257:G1257"/>
    <mergeCell ref="F1256:G1256"/>
    <mergeCell ref="B1325:C1325"/>
    <mergeCell ref="F1537:G1537"/>
    <mergeCell ref="B1540:C1540"/>
    <mergeCell ref="B1219:C1219"/>
    <mergeCell ref="B1212:C1212"/>
    <mergeCell ref="F1215:G1215"/>
    <mergeCell ref="B1434:C1434"/>
    <mergeCell ref="F1445:G1445"/>
    <mergeCell ref="C1393:G1393"/>
    <mergeCell ref="B1713:C1713"/>
    <mergeCell ref="F1700:G1700"/>
    <mergeCell ref="F1788:G1788"/>
    <mergeCell ref="F1767:G1767"/>
    <mergeCell ref="F1768:G1768"/>
    <mergeCell ref="F1769:H1769"/>
    <mergeCell ref="B1801:C1801"/>
    <mergeCell ref="F1690:G1690"/>
    <mergeCell ref="F1691:G1691"/>
    <mergeCell ref="F1549:G1549"/>
    <mergeCell ref="C1454:G1454"/>
    <mergeCell ref="C1615:G1615"/>
    <mergeCell ref="B1384:C1384"/>
    <mergeCell ref="F1243:H1243"/>
    <mergeCell ref="B1245:C1245"/>
    <mergeCell ref="C1259:G1259"/>
    <mergeCell ref="F1247:G1247"/>
    <mergeCell ref="F1357:G1357"/>
    <mergeCell ref="F1296:G1296"/>
    <mergeCell ref="F1297:G1297"/>
    <mergeCell ref="B1671:C1671"/>
    <mergeCell ref="C1408:G1408"/>
    <mergeCell ref="B1431:C1431"/>
    <mergeCell ref="F1438:H1438"/>
    <mergeCell ref="B1546:C1546"/>
    <mergeCell ref="C1594:G1594"/>
    <mergeCell ref="F1462:G1462"/>
    <mergeCell ref="F1466:G1466"/>
    <mergeCell ref="B1463:C1463"/>
    <mergeCell ref="F1465:G1465"/>
    <mergeCell ref="F1536:G1536"/>
    <mergeCell ref="F1501:G1501"/>
    <mergeCell ref="F1248:G1248"/>
    <mergeCell ref="F1249:H1249"/>
    <mergeCell ref="B1251:C1251"/>
    <mergeCell ref="C1439:G1439"/>
    <mergeCell ref="F1430:G1430"/>
    <mergeCell ref="F1644:G1644"/>
    <mergeCell ref="B1655:C1655"/>
    <mergeCell ref="B1630:C1630"/>
    <mergeCell ref="C1364:G1364"/>
    <mergeCell ref="B1365:C1365"/>
    <mergeCell ref="F1367:G1367"/>
    <mergeCell ref="B1368:C1368"/>
    <mergeCell ref="F1282:G1282"/>
    <mergeCell ref="F1372:G1372"/>
    <mergeCell ref="C2222:G2222"/>
    <mergeCell ref="F1583:G1583"/>
    <mergeCell ref="B1575:C1575"/>
    <mergeCell ref="F1578:G1578"/>
    <mergeCell ref="B1579:C1579"/>
    <mergeCell ref="F1582:G1582"/>
    <mergeCell ref="F1550:G1550"/>
    <mergeCell ref="F1755:G1755"/>
    <mergeCell ref="F1756:G1756"/>
    <mergeCell ref="F2177:H2177"/>
    <mergeCell ref="B2179:C2179"/>
    <mergeCell ref="B2182:C2182"/>
    <mergeCell ref="F2186:H2186"/>
    <mergeCell ref="B2173:C2173"/>
    <mergeCell ref="F1633:G1633"/>
    <mergeCell ref="B1586:C1586"/>
    <mergeCell ref="F2043:H2043"/>
    <mergeCell ref="B2200:C2200"/>
    <mergeCell ref="B2206:C2206"/>
    <mergeCell ref="F2167:G2167"/>
    <mergeCell ref="F2168:H2168"/>
    <mergeCell ref="F2172:G2172"/>
    <mergeCell ref="F2220:G2220"/>
    <mergeCell ref="F2205:G2205"/>
    <mergeCell ref="B2213:C2213"/>
    <mergeCell ref="B2216:C2216"/>
    <mergeCell ref="C2148:G2148"/>
    <mergeCell ref="C2034:G2034"/>
    <mergeCell ref="F1480:G1480"/>
    <mergeCell ref="C2054:G2054"/>
    <mergeCell ref="F2176:G2176"/>
  </mergeCells>
  <phoneticPr fontId="32" type="noConversion"/>
  <conditionalFormatting sqref="B108">
    <cfRule type="containsText" dxfId="27" priority="1" operator="containsText" text="Não cadastrado">
      <formula>NOT(ISERROR(SEARCH("Não cadastrado",B108)))</formula>
    </cfRule>
    <cfRule type="containsText" dxfId="26" priority="2" operator="containsText" text="SP Educação">
      <formula>NOT(ISERROR(SEARCH("SP Educação",B108)))</formula>
    </cfRule>
    <cfRule type="containsText" dxfId="25" priority="3" operator="containsText" text="ORSE">
      <formula>NOT(ISERROR(SEARCH("ORSE",B108)))</formula>
    </cfRule>
    <cfRule type="containsText" dxfId="24" priority="4" operator="containsText" text="SP Obras">
      <formula>NOT(ISERROR(SEARCH("SP Obras",B108)))</formula>
    </cfRule>
  </conditionalFormatting>
  <conditionalFormatting sqref="B88:H93 B94:B98 E94:H98 B99:H104">
    <cfRule type="containsText" dxfId="23" priority="13" operator="containsText" text="Não cadastrado">
      <formula>NOT(ISERROR(SEARCH("Não cadastrado",B88)))</formula>
    </cfRule>
    <cfRule type="containsText" dxfId="22" priority="14" operator="containsText" text="SP Educação">
      <formula>NOT(ISERROR(SEARCH("SP Educação",B88)))</formula>
    </cfRule>
    <cfRule type="containsText" dxfId="21" priority="15" operator="containsText" text="ORSE">
      <formula>NOT(ISERROR(SEARCH("ORSE",B88)))</formula>
    </cfRule>
    <cfRule type="containsText" dxfId="20" priority="16" operator="containsText" text="SP Obras">
      <formula>NOT(ISERROR(SEARCH("SP Obras",B88)))</formula>
    </cfRule>
  </conditionalFormatting>
  <pageMargins left="0.511811024" right="0.511811024" top="0.78740157499999996" bottom="0.78740157499999996" header="0.31496062000000002" footer="0.31496062000000002"/>
  <pageSetup paperSize="9" scale="6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D059-6921-4918-B429-EAB8F3700981}">
  <sheetPr>
    <tabColor rgb="FF00B0F0"/>
    <pageSetUpPr fitToPage="1"/>
  </sheetPr>
  <dimension ref="A1:K154"/>
  <sheetViews>
    <sheetView topLeftCell="A89" zoomScale="70" zoomScaleNormal="70" workbookViewId="0">
      <selection activeCell="R121" sqref="R121"/>
    </sheetView>
  </sheetViews>
  <sheetFormatPr defaultRowHeight="15"/>
  <cols>
    <col min="2" max="2" width="13.85546875" customWidth="1"/>
    <col min="3" max="3" width="79.140625" customWidth="1"/>
    <col min="4" max="4" width="20" customWidth="1"/>
    <col min="6" max="6" width="17.85546875" customWidth="1"/>
    <col min="7" max="7" width="18.140625" customWidth="1"/>
    <col min="8" max="8" width="20.5703125" customWidth="1"/>
    <col min="9" max="9" width="10.7109375" customWidth="1"/>
  </cols>
  <sheetData>
    <row r="1" spans="1:9" s="104" customFormat="1" ht="17.25" customHeight="1">
      <c r="A1" s="411" t="s">
        <v>68</v>
      </c>
      <c r="B1" s="411"/>
      <c r="C1" s="411"/>
      <c r="D1" s="411"/>
      <c r="E1" s="411"/>
      <c r="F1" s="411"/>
      <c r="G1" s="411"/>
      <c r="H1" s="411"/>
      <c r="I1" s="411"/>
    </row>
    <row r="2" spans="1:9" s="104" customFormat="1" ht="17.25" customHeight="1">
      <c r="A2" s="411"/>
      <c r="B2" s="411"/>
      <c r="C2" s="411"/>
      <c r="D2" s="411"/>
      <c r="E2" s="411"/>
      <c r="F2" s="411"/>
      <c r="G2" s="411"/>
      <c r="H2" s="411"/>
      <c r="I2" s="411"/>
    </row>
    <row r="3" spans="1:9" s="104" customFormat="1" ht="17.25" customHeight="1">
      <c r="A3" s="411"/>
      <c r="B3" s="411"/>
      <c r="C3" s="411"/>
      <c r="D3" s="411"/>
      <c r="E3" s="411"/>
      <c r="F3" s="411"/>
      <c r="G3" s="411"/>
      <c r="H3" s="411"/>
      <c r="I3" s="411"/>
    </row>
    <row r="4" spans="1:9" s="104" customFormat="1" ht="17.25" customHeight="1">
      <c r="A4" s="411"/>
      <c r="B4" s="411"/>
      <c r="C4" s="411"/>
      <c r="D4" s="411"/>
      <c r="E4" s="411"/>
      <c r="F4" s="411"/>
      <c r="G4" s="411"/>
      <c r="H4" s="411"/>
      <c r="I4" s="411"/>
    </row>
    <row r="5" spans="1:9" s="104" customFormat="1" ht="17.25" customHeight="1">
      <c r="A5" s="412" t="s">
        <v>1437</v>
      </c>
      <c r="B5" s="412"/>
      <c r="C5" s="412"/>
      <c r="D5" s="412"/>
      <c r="E5" s="412"/>
      <c r="F5" s="412"/>
      <c r="G5" s="412"/>
      <c r="H5" s="412"/>
      <c r="I5" s="412"/>
    </row>
    <row r="7" spans="1:9" ht="25.5">
      <c r="B7" s="102" t="s">
        <v>3299</v>
      </c>
      <c r="C7" s="102" t="s">
        <v>1122</v>
      </c>
      <c r="D7" s="180">
        <f>AVERAGE(F9:H9)</f>
        <v>111272.39333333333</v>
      </c>
      <c r="E7" s="102" t="s">
        <v>384</v>
      </c>
      <c r="F7" s="102" t="s">
        <v>3300</v>
      </c>
      <c r="G7" s="102" t="s">
        <v>3301</v>
      </c>
      <c r="H7" s="102" t="s">
        <v>3302</v>
      </c>
      <c r="I7" s="102"/>
    </row>
    <row r="8" spans="1:9" ht="30">
      <c r="B8" s="181"/>
      <c r="C8" s="181"/>
      <c r="D8" s="181" t="s">
        <v>3303</v>
      </c>
      <c r="E8" s="181"/>
      <c r="F8" s="182" t="s">
        <v>3304</v>
      </c>
      <c r="G8" s="183" t="s">
        <v>3305</v>
      </c>
      <c r="H8" s="183" t="s">
        <v>3306</v>
      </c>
      <c r="I8" s="184"/>
    </row>
    <row r="9" spans="1:9">
      <c r="B9" s="181"/>
      <c r="C9" s="181"/>
      <c r="D9" s="181" t="s">
        <v>3307</v>
      </c>
      <c r="E9" s="181"/>
      <c r="F9" s="185">
        <v>139432.32999999999</v>
      </c>
      <c r="G9" s="185">
        <v>93324.24</v>
      </c>
      <c r="H9" s="185">
        <v>101060.61</v>
      </c>
      <c r="I9" s="185"/>
    </row>
    <row r="10" spans="1:9">
      <c r="B10" s="181"/>
      <c r="C10" s="181"/>
      <c r="D10" s="181" t="s">
        <v>3308</v>
      </c>
      <c r="E10" s="181"/>
      <c r="F10" s="186" t="s">
        <v>3309</v>
      </c>
      <c r="G10" s="184" t="s">
        <v>3310</v>
      </c>
      <c r="H10" s="184" t="s">
        <v>3311</v>
      </c>
      <c r="I10" s="184"/>
    </row>
    <row r="11" spans="1:9">
      <c r="B11" s="181"/>
      <c r="C11" s="181"/>
      <c r="D11" s="181" t="s">
        <v>3312</v>
      </c>
      <c r="E11" s="181"/>
      <c r="F11" s="186" t="s">
        <v>3313</v>
      </c>
      <c r="G11" s="186" t="s">
        <v>3314</v>
      </c>
      <c r="H11" s="186" t="s">
        <v>3315</v>
      </c>
      <c r="I11" s="186"/>
    </row>
    <row r="12" spans="1:9">
      <c r="B12" s="181"/>
      <c r="C12" s="181"/>
      <c r="D12" s="181" t="s">
        <v>3316</v>
      </c>
      <c r="E12" s="181"/>
      <c r="F12" s="187">
        <v>45520</v>
      </c>
      <c r="G12" s="187">
        <v>45509</v>
      </c>
      <c r="H12" s="187">
        <v>45514</v>
      </c>
      <c r="I12" s="187"/>
    </row>
    <row r="13" spans="1:9">
      <c r="B13" s="181"/>
      <c r="C13" s="181"/>
      <c r="D13" s="181" t="s">
        <v>3317</v>
      </c>
      <c r="E13" s="181"/>
      <c r="F13" s="186" t="s">
        <v>3318</v>
      </c>
      <c r="G13" s="184" t="s">
        <v>3319</v>
      </c>
      <c r="H13" s="184" t="s">
        <v>3320</v>
      </c>
      <c r="I13" s="184"/>
    </row>
    <row r="15" spans="1:9" ht="38.25">
      <c r="B15" s="102" t="s">
        <v>3321</v>
      </c>
      <c r="C15" s="102" t="s">
        <v>1900</v>
      </c>
      <c r="D15" s="180">
        <f>AVERAGE((F17),(G17),(H17))</f>
        <v>283.33666666666664</v>
      </c>
      <c r="E15" s="102" t="s">
        <v>150</v>
      </c>
      <c r="F15" s="102" t="s">
        <v>1902</v>
      </c>
      <c r="G15" s="102" t="s">
        <v>3322</v>
      </c>
      <c r="H15" s="102" t="s">
        <v>3323</v>
      </c>
      <c r="I15" s="102"/>
    </row>
    <row r="16" spans="1:9" ht="30">
      <c r="B16" s="181"/>
      <c r="C16" s="181"/>
      <c r="D16" s="181" t="s">
        <v>3303</v>
      </c>
      <c r="E16" s="181"/>
      <c r="F16" s="182" t="s">
        <v>3324</v>
      </c>
      <c r="G16" s="183" t="s">
        <v>3325</v>
      </c>
      <c r="H16" s="183" t="s">
        <v>3326</v>
      </c>
      <c r="I16" s="184"/>
    </row>
    <row r="17" spans="2:11">
      <c r="B17" s="181"/>
      <c r="C17" s="181"/>
      <c r="D17" s="181" t="s">
        <v>3307</v>
      </c>
      <c r="E17" s="181"/>
      <c r="F17" s="185">
        <v>276.54000000000002</v>
      </c>
      <c r="G17" s="185">
        <v>296.13</v>
      </c>
      <c r="H17" s="185">
        <v>277.33999999999997</v>
      </c>
      <c r="I17" s="185"/>
      <c r="K17" s="188"/>
    </row>
    <row r="18" spans="2:11">
      <c r="B18" s="181"/>
      <c r="C18" s="181"/>
      <c r="D18" s="181" t="s">
        <v>3308</v>
      </c>
      <c r="E18" s="181"/>
      <c r="F18" s="186" t="s">
        <v>3327</v>
      </c>
      <c r="G18" s="184" t="s">
        <v>3328</v>
      </c>
      <c r="H18" s="184" t="s">
        <v>3329</v>
      </c>
      <c r="I18" s="184"/>
    </row>
    <row r="19" spans="2:11">
      <c r="B19" s="181"/>
      <c r="C19" s="181"/>
      <c r="D19" s="181" t="s">
        <v>3312</v>
      </c>
      <c r="E19" s="181"/>
      <c r="F19" s="186" t="s">
        <v>3330</v>
      </c>
      <c r="G19" s="186" t="s">
        <v>3331</v>
      </c>
      <c r="H19" s="186" t="s">
        <v>3332</v>
      </c>
      <c r="I19" s="186"/>
    </row>
    <row r="20" spans="2:11">
      <c r="B20" s="181"/>
      <c r="C20" s="181"/>
      <c r="D20" s="181" t="s">
        <v>3316</v>
      </c>
      <c r="E20" s="181"/>
      <c r="F20" s="187">
        <v>45538</v>
      </c>
      <c r="G20" s="187">
        <v>45538</v>
      </c>
      <c r="H20" s="187">
        <v>45538</v>
      </c>
      <c r="I20" s="187"/>
    </row>
    <row r="21" spans="2:11">
      <c r="B21" s="181"/>
      <c r="C21" s="181"/>
      <c r="D21" s="181" t="s">
        <v>3317</v>
      </c>
      <c r="E21" s="181"/>
      <c r="F21" s="186" t="s">
        <v>3333</v>
      </c>
      <c r="G21" s="184" t="s">
        <v>3334</v>
      </c>
      <c r="H21" s="184" t="s">
        <v>3335</v>
      </c>
      <c r="I21" s="184"/>
    </row>
    <row r="23" spans="2:11" ht="25.5">
      <c r="B23" s="102" t="s">
        <v>3336</v>
      </c>
      <c r="C23" s="102" t="s">
        <v>1920</v>
      </c>
      <c r="D23" s="180">
        <f>AVERAGE((F25),(G25),(H25))</f>
        <v>2743.99</v>
      </c>
      <c r="E23" s="102" t="s">
        <v>150</v>
      </c>
      <c r="F23" s="102" t="s">
        <v>1917</v>
      </c>
      <c r="G23" s="102" t="s">
        <v>1918</v>
      </c>
      <c r="H23" s="102" t="s">
        <v>1919</v>
      </c>
      <c r="I23" s="102"/>
    </row>
    <row r="24" spans="2:11" ht="30">
      <c r="B24" s="181"/>
      <c r="C24" s="181"/>
      <c r="D24" s="181" t="s">
        <v>3303</v>
      </c>
      <c r="E24" s="181"/>
      <c r="F24" s="182" t="s">
        <v>3337</v>
      </c>
      <c r="G24" s="183" t="s">
        <v>3338</v>
      </c>
      <c r="H24" s="183" t="s">
        <v>3339</v>
      </c>
      <c r="I24" s="184"/>
    </row>
    <row r="25" spans="2:11">
      <c r="B25" s="181"/>
      <c r="C25" s="181"/>
      <c r="D25" s="181" t="s">
        <v>3307</v>
      </c>
      <c r="E25" s="181"/>
      <c r="F25" s="185">
        <v>2621.99</v>
      </c>
      <c r="G25" s="185">
        <v>2759.99</v>
      </c>
      <c r="H25" s="185">
        <v>2849.99</v>
      </c>
      <c r="I25" s="185"/>
    </row>
    <row r="26" spans="2:11">
      <c r="B26" s="181"/>
      <c r="C26" s="181"/>
      <c r="D26" s="181" t="s">
        <v>3308</v>
      </c>
      <c r="E26" s="181"/>
      <c r="F26" s="186" t="s">
        <v>3340</v>
      </c>
      <c r="G26" s="184" t="s">
        <v>3341</v>
      </c>
      <c r="H26" s="184" t="s">
        <v>3342</v>
      </c>
      <c r="I26" s="184"/>
    </row>
    <row r="27" spans="2:11">
      <c r="B27" s="181"/>
      <c r="C27" s="181"/>
      <c r="D27" s="181" t="s">
        <v>3312</v>
      </c>
      <c r="E27" s="181"/>
      <c r="F27" s="186" t="s">
        <v>3343</v>
      </c>
      <c r="G27" s="186" t="s">
        <v>3344</v>
      </c>
      <c r="H27" s="189" t="s">
        <v>3345</v>
      </c>
      <c r="I27" s="186"/>
    </row>
    <row r="28" spans="2:11">
      <c r="B28" s="181"/>
      <c r="C28" s="181"/>
      <c r="D28" s="181" t="s">
        <v>3316</v>
      </c>
      <c r="E28" s="181"/>
      <c r="F28" s="187">
        <v>45538</v>
      </c>
      <c r="G28" s="187">
        <v>45538</v>
      </c>
      <c r="H28" s="187">
        <v>45538</v>
      </c>
      <c r="I28" s="187"/>
    </row>
    <row r="29" spans="2:11">
      <c r="B29" s="181"/>
      <c r="C29" s="181"/>
      <c r="D29" s="181" t="s">
        <v>3317</v>
      </c>
      <c r="E29" s="181"/>
      <c r="F29" s="186" t="s">
        <v>3346</v>
      </c>
      <c r="G29" s="184" t="s">
        <v>3347</v>
      </c>
      <c r="H29" s="184" t="s">
        <v>3348</v>
      </c>
      <c r="I29" s="184"/>
    </row>
    <row r="31" spans="2:11" ht="40.5" customHeight="1">
      <c r="B31" s="102" t="s">
        <v>3349</v>
      </c>
      <c r="C31" s="102" t="s">
        <v>2946</v>
      </c>
      <c r="D31" s="180">
        <f>AVERAGE((F33),(G33),(H33))+H41</f>
        <v>3123.4116666666664</v>
      </c>
      <c r="E31" s="102" t="s">
        <v>150</v>
      </c>
      <c r="F31" s="102" t="s">
        <v>3595</v>
      </c>
      <c r="G31" s="102" t="s">
        <v>3596</v>
      </c>
      <c r="H31" s="102" t="s">
        <v>3597</v>
      </c>
      <c r="I31" s="102"/>
    </row>
    <row r="32" spans="2:11" ht="45">
      <c r="B32" s="181"/>
      <c r="C32" s="181"/>
      <c r="D32" s="181" t="s">
        <v>3303</v>
      </c>
      <c r="E32" s="181"/>
      <c r="F32" s="183" t="s">
        <v>3600</v>
      </c>
      <c r="G32" s="183" t="s">
        <v>3601</v>
      </c>
      <c r="H32" s="183" t="s">
        <v>3444</v>
      </c>
      <c r="I32" s="184"/>
    </row>
    <row r="33" spans="2:9">
      <c r="B33" s="181"/>
      <c r="C33" s="181"/>
      <c r="D33" s="181" t="s">
        <v>3307</v>
      </c>
      <c r="E33" s="181"/>
      <c r="F33" s="185">
        <v>3150</v>
      </c>
      <c r="G33" s="185">
        <v>2898</v>
      </c>
      <c r="H33" s="185">
        <v>3275</v>
      </c>
      <c r="I33" s="185"/>
    </row>
    <row r="34" spans="2:9">
      <c r="B34" s="181"/>
      <c r="C34" s="181"/>
      <c r="D34" s="181" t="s">
        <v>3308</v>
      </c>
      <c r="E34" s="181"/>
      <c r="F34" s="186" t="s">
        <v>3593</v>
      </c>
      <c r="G34" s="184" t="s">
        <v>3592</v>
      </c>
      <c r="H34" s="184" t="s">
        <v>3598</v>
      </c>
      <c r="I34" s="184"/>
    </row>
    <row r="35" spans="2:9">
      <c r="B35" s="181"/>
      <c r="C35" s="181"/>
      <c r="D35" s="181" t="s">
        <v>3312</v>
      </c>
      <c r="E35" s="181"/>
      <c r="F35" s="186" t="s">
        <v>3594</v>
      </c>
      <c r="G35" s="186" t="s">
        <v>3350</v>
      </c>
      <c r="H35" s="190" t="s">
        <v>3599</v>
      </c>
      <c r="I35" s="186"/>
    </row>
    <row r="36" spans="2:9">
      <c r="B36" s="181"/>
      <c r="C36" s="181"/>
      <c r="D36" s="181" t="s">
        <v>3316</v>
      </c>
      <c r="E36" s="181"/>
      <c r="F36" s="187">
        <v>45539</v>
      </c>
      <c r="G36" s="187">
        <v>45539</v>
      </c>
      <c r="H36" s="187">
        <v>45539</v>
      </c>
      <c r="I36" s="187"/>
    </row>
    <row r="37" spans="2:9">
      <c r="B37" s="181"/>
      <c r="C37" s="181"/>
      <c r="D37" s="181" t="s">
        <v>3317</v>
      </c>
      <c r="E37" s="181"/>
      <c r="F37" s="186" t="s">
        <v>3351</v>
      </c>
      <c r="G37" s="184" t="s">
        <v>3352</v>
      </c>
      <c r="H37" s="184" t="s">
        <v>3353</v>
      </c>
      <c r="I37" s="184"/>
    </row>
    <row r="39" spans="2:9" s="104" customFormat="1" ht="12.75" customHeight="1">
      <c r="B39" s="192" t="s">
        <v>3383</v>
      </c>
      <c r="C39" s="103"/>
      <c r="D39" s="103"/>
      <c r="E39" s="103"/>
      <c r="F39" s="108"/>
      <c r="G39" s="108"/>
      <c r="H39" s="108"/>
      <c r="I39" s="108"/>
    </row>
    <row r="40" spans="2:9" s="104" customFormat="1" ht="12.75" customHeight="1">
      <c r="B40" s="102" t="s">
        <v>23</v>
      </c>
      <c r="C40" s="102" t="s">
        <v>2946</v>
      </c>
      <c r="D40" s="180" t="s">
        <v>806</v>
      </c>
      <c r="E40" s="102" t="s">
        <v>150</v>
      </c>
      <c r="F40" s="102" t="s">
        <v>808</v>
      </c>
      <c r="G40" s="102" t="s">
        <v>3378</v>
      </c>
      <c r="H40" s="102" t="s">
        <v>3379</v>
      </c>
      <c r="I40" s="102"/>
    </row>
    <row r="41" spans="2:9" s="104" customFormat="1" ht="12.75">
      <c r="B41" s="181">
        <v>88264</v>
      </c>
      <c r="C41" s="181" t="s">
        <v>836</v>
      </c>
      <c r="D41" s="181" t="s">
        <v>125</v>
      </c>
      <c r="E41" s="181" t="s">
        <v>127</v>
      </c>
      <c r="F41" s="193">
        <v>0.5</v>
      </c>
      <c r="G41" s="194">
        <v>31.49</v>
      </c>
      <c r="H41" s="194">
        <f>G41*F41</f>
        <v>15.744999999999999</v>
      </c>
      <c r="I41" s="194"/>
    </row>
    <row r="43" spans="2:9" ht="25.5">
      <c r="B43" s="102" t="s">
        <v>3354</v>
      </c>
      <c r="C43" s="102" t="s">
        <v>3297</v>
      </c>
      <c r="D43" s="180">
        <f>F45*F46</f>
        <v>15.25</v>
      </c>
      <c r="E43" s="102" t="s">
        <v>3296</v>
      </c>
      <c r="F43" s="102" t="s">
        <v>3355</v>
      </c>
      <c r="G43" s="102"/>
      <c r="H43" s="102"/>
      <c r="I43" s="102"/>
    </row>
    <row r="44" spans="2:9">
      <c r="B44" s="181"/>
      <c r="C44" s="181" t="s">
        <v>3356</v>
      </c>
      <c r="D44" s="181" t="s">
        <v>3303</v>
      </c>
      <c r="E44" s="181"/>
      <c r="F44" s="183" t="s">
        <v>3357</v>
      </c>
      <c r="G44" s="183"/>
      <c r="H44" s="183"/>
      <c r="I44" s="184"/>
    </row>
    <row r="45" spans="2:9">
      <c r="B45" s="181"/>
      <c r="C45" s="181"/>
      <c r="D45" s="181" t="s">
        <v>3307</v>
      </c>
      <c r="E45" s="181"/>
      <c r="F45" s="185">
        <v>15.25</v>
      </c>
      <c r="G45" s="185"/>
      <c r="H45" s="185"/>
      <c r="I45" s="185"/>
    </row>
    <row r="46" spans="2:9" ht="25.5">
      <c r="B46" s="181"/>
      <c r="C46" s="181"/>
      <c r="D46" s="181" t="s">
        <v>3358</v>
      </c>
      <c r="E46" s="181"/>
      <c r="F46" s="191">
        <v>1</v>
      </c>
      <c r="G46" s="185"/>
      <c r="H46" s="185"/>
      <c r="I46" s="185"/>
    </row>
    <row r="47" spans="2:9">
      <c r="B47" s="181"/>
      <c r="C47" s="181"/>
      <c r="D47" s="181" t="s">
        <v>3308</v>
      </c>
      <c r="E47" s="181"/>
      <c r="F47" s="186" t="s">
        <v>3359</v>
      </c>
      <c r="G47" s="184"/>
      <c r="H47" s="184"/>
      <c r="I47" s="184"/>
    </row>
    <row r="48" spans="2:9">
      <c r="B48" s="181"/>
      <c r="C48" s="181"/>
      <c r="D48" s="181" t="s">
        <v>3312</v>
      </c>
      <c r="E48" s="181"/>
      <c r="F48" s="186" t="s">
        <v>3360</v>
      </c>
      <c r="G48" s="186"/>
      <c r="H48" s="190"/>
      <c r="I48" s="186"/>
    </row>
    <row r="49" spans="2:9">
      <c r="B49" s="181"/>
      <c r="C49" s="181"/>
      <c r="D49" s="181" t="s">
        <v>3316</v>
      </c>
      <c r="E49" s="181"/>
      <c r="F49" s="187">
        <v>45534</v>
      </c>
      <c r="G49" s="187"/>
      <c r="H49" s="187"/>
      <c r="I49" s="187"/>
    </row>
    <row r="50" spans="2:9">
      <c r="B50" s="181"/>
      <c r="C50" s="181"/>
      <c r="D50" s="181" t="s">
        <v>3317</v>
      </c>
      <c r="E50" s="181"/>
      <c r="F50" s="186" t="s">
        <v>3361</v>
      </c>
      <c r="G50" s="184"/>
      <c r="H50" s="184"/>
      <c r="I50" s="184"/>
    </row>
    <row r="52" spans="2:9" s="104" customFormat="1" ht="25.5">
      <c r="B52" s="102" t="s">
        <v>3362</v>
      </c>
      <c r="C52" s="102" t="s">
        <v>3363</v>
      </c>
      <c r="D52" s="180">
        <f>MEDIAN((F54),(G54),(H54))+H62</f>
        <v>1581.165</v>
      </c>
      <c r="E52" s="102" t="s">
        <v>150</v>
      </c>
      <c r="F52" s="102" t="s">
        <v>3364</v>
      </c>
      <c r="G52" s="102" t="s">
        <v>2955</v>
      </c>
      <c r="H52" s="102" t="s">
        <v>2956</v>
      </c>
      <c r="I52" s="102"/>
    </row>
    <row r="53" spans="2:9" s="104" customFormat="1" ht="30">
      <c r="B53" s="181"/>
      <c r="C53" s="181"/>
      <c r="D53" s="181" t="s">
        <v>3303</v>
      </c>
      <c r="E53" s="181"/>
      <c r="F53" s="183" t="s">
        <v>3365</v>
      </c>
      <c r="G53" s="183" t="s">
        <v>3366</v>
      </c>
      <c r="H53" s="183" t="s">
        <v>3367</v>
      </c>
      <c r="I53" s="184"/>
    </row>
    <row r="54" spans="2:9" s="104" customFormat="1" ht="12.75">
      <c r="B54" s="181"/>
      <c r="C54" s="181"/>
      <c r="D54" s="181" t="s">
        <v>3307</v>
      </c>
      <c r="E54" s="181"/>
      <c r="F54" s="185">
        <v>1683.19</v>
      </c>
      <c r="G54" s="185">
        <v>1566</v>
      </c>
      <c r="H54" s="185">
        <v>1162.3499999999999</v>
      </c>
      <c r="I54" s="185"/>
    </row>
    <row r="55" spans="2:9" s="104" customFormat="1" ht="12.75">
      <c r="B55" s="181"/>
      <c r="C55" s="181"/>
      <c r="D55" s="181" t="s">
        <v>3308</v>
      </c>
      <c r="E55" s="181"/>
      <c r="F55" s="186" t="s">
        <v>3368</v>
      </c>
      <c r="G55" s="184" t="s">
        <v>3369</v>
      </c>
      <c r="H55" s="184" t="s">
        <v>3370</v>
      </c>
      <c r="I55" s="184"/>
    </row>
    <row r="56" spans="2:9" s="104" customFormat="1" ht="12.75">
      <c r="B56" s="181"/>
      <c r="C56" s="181"/>
      <c r="D56" s="181" t="s">
        <v>3312</v>
      </c>
      <c r="E56" s="181"/>
      <c r="F56" s="186" t="s">
        <v>3371</v>
      </c>
      <c r="G56" s="186" t="s">
        <v>3372</v>
      </c>
      <c r="H56" s="190" t="s">
        <v>3373</v>
      </c>
      <c r="I56" s="186"/>
    </row>
    <row r="57" spans="2:9" s="104" customFormat="1" ht="12.75">
      <c r="B57" s="181"/>
      <c r="C57" s="181"/>
      <c r="D57" s="181" t="s">
        <v>3316</v>
      </c>
      <c r="E57" s="181"/>
      <c r="F57" s="187">
        <v>45539</v>
      </c>
      <c r="G57" s="187">
        <v>45539</v>
      </c>
      <c r="H57" s="187">
        <v>45539</v>
      </c>
      <c r="I57" s="187"/>
    </row>
    <row r="58" spans="2:9" s="104" customFormat="1" ht="12.75">
      <c r="B58" s="181"/>
      <c r="C58" s="181"/>
      <c r="D58" s="181" t="s">
        <v>3317</v>
      </c>
      <c r="E58" s="181"/>
      <c r="F58" s="186" t="s">
        <v>3374</v>
      </c>
      <c r="G58" s="184" t="s">
        <v>3375</v>
      </c>
      <c r="H58" s="184" t="s">
        <v>3376</v>
      </c>
      <c r="I58" s="184"/>
    </row>
    <row r="59" spans="2:9" s="104" customFormat="1" ht="12.75" customHeight="1">
      <c r="B59" s="103"/>
      <c r="C59" s="103"/>
      <c r="D59" s="103"/>
      <c r="E59" s="103"/>
      <c r="F59" s="108"/>
      <c r="G59" s="108"/>
      <c r="H59" s="108"/>
      <c r="I59" s="108"/>
    </row>
    <row r="60" spans="2:9" s="104" customFormat="1" ht="12.75" customHeight="1">
      <c r="B60" s="192" t="s">
        <v>3377</v>
      </c>
      <c r="C60" s="103"/>
      <c r="D60" s="103"/>
      <c r="E60" s="103"/>
      <c r="F60" s="108"/>
      <c r="G60" s="108"/>
      <c r="H60" s="108"/>
      <c r="I60" s="108"/>
    </row>
    <row r="61" spans="2:9" s="104" customFormat="1" ht="12.75" customHeight="1">
      <c r="B61" s="102" t="s">
        <v>23</v>
      </c>
      <c r="C61" s="102" t="s">
        <v>3363</v>
      </c>
      <c r="D61" s="180" t="s">
        <v>806</v>
      </c>
      <c r="E61" s="102" t="s">
        <v>150</v>
      </c>
      <c r="F61" s="102" t="s">
        <v>808</v>
      </c>
      <c r="G61" s="102" t="s">
        <v>3378</v>
      </c>
      <c r="H61" s="102" t="s">
        <v>3379</v>
      </c>
      <c r="I61" s="102"/>
    </row>
    <row r="62" spans="2:9" s="104" customFormat="1" ht="12.75">
      <c r="B62" s="181">
        <v>88267</v>
      </c>
      <c r="C62" s="220" t="s">
        <v>839</v>
      </c>
      <c r="D62" s="181" t="s">
        <v>125</v>
      </c>
      <c r="E62" s="181" t="s">
        <v>127</v>
      </c>
      <c r="F62" s="193">
        <v>0.5</v>
      </c>
      <c r="G62" s="194">
        <v>30.33</v>
      </c>
      <c r="H62" s="194">
        <f>G62*F62</f>
        <v>15.164999999999999</v>
      </c>
      <c r="I62" s="194"/>
    </row>
    <row r="63" spans="2:9" s="104" customFormat="1" ht="12.75" customHeight="1">
      <c r="B63" s="103"/>
      <c r="C63" s="103"/>
      <c r="D63" s="103"/>
      <c r="E63" s="103"/>
      <c r="F63" s="108"/>
      <c r="G63" s="108"/>
      <c r="H63" s="108"/>
      <c r="I63" s="108"/>
    </row>
    <row r="64" spans="2:9" s="104" customFormat="1" ht="51">
      <c r="B64" s="102" t="s">
        <v>3380</v>
      </c>
      <c r="C64" s="102" t="s">
        <v>2960</v>
      </c>
      <c r="D64" s="180">
        <f>F66</f>
        <v>262.55</v>
      </c>
      <c r="E64" s="102" t="s">
        <v>150</v>
      </c>
      <c r="F64" s="102" t="s">
        <v>3381</v>
      </c>
      <c r="G64" s="102"/>
      <c r="H64" s="102"/>
      <c r="I64" s="102"/>
    </row>
    <row r="65" spans="2:9" s="104" customFormat="1">
      <c r="B65" s="181"/>
      <c r="C65" s="181"/>
      <c r="D65" s="181" t="s">
        <v>3303</v>
      </c>
      <c r="E65" s="181"/>
      <c r="F65" s="183"/>
      <c r="G65" s="183"/>
      <c r="H65" s="183"/>
      <c r="I65" s="184"/>
    </row>
    <row r="66" spans="2:9" s="104" customFormat="1" ht="12.75">
      <c r="B66" s="181"/>
      <c r="C66" s="181"/>
      <c r="D66" s="181" t="s">
        <v>3307</v>
      </c>
      <c r="E66" s="181"/>
      <c r="F66" s="185">
        <v>262.55</v>
      </c>
      <c r="G66" s="185"/>
      <c r="H66" s="185"/>
      <c r="I66" s="185"/>
    </row>
    <row r="67" spans="2:9" s="104" customFormat="1" ht="12.75">
      <c r="B67" s="181"/>
      <c r="C67" s="181"/>
      <c r="D67" s="181" t="s">
        <v>3308</v>
      </c>
      <c r="E67" s="181"/>
      <c r="F67" s="186"/>
      <c r="G67" s="184"/>
      <c r="H67" s="184"/>
      <c r="I67" s="184"/>
    </row>
    <row r="68" spans="2:9" s="104" customFormat="1" ht="12.75">
      <c r="B68" s="181"/>
      <c r="C68" s="181"/>
      <c r="D68" s="181" t="s">
        <v>3312</v>
      </c>
      <c r="E68" s="181"/>
      <c r="F68" s="186"/>
      <c r="G68" s="186"/>
      <c r="H68" s="190"/>
      <c r="I68" s="186"/>
    </row>
    <row r="69" spans="2:9" s="104" customFormat="1" ht="12.75">
      <c r="B69" s="181"/>
      <c r="C69" s="181"/>
      <c r="D69" s="181" t="s">
        <v>3316</v>
      </c>
      <c r="E69" s="181"/>
      <c r="F69" s="187">
        <v>45565</v>
      </c>
      <c r="G69" s="187"/>
      <c r="H69" s="187"/>
      <c r="I69" s="187"/>
    </row>
    <row r="70" spans="2:9" s="104" customFormat="1" ht="12.75">
      <c r="B70" s="181"/>
      <c r="C70" s="181"/>
      <c r="D70" s="181" t="s">
        <v>3317</v>
      </c>
      <c r="E70" s="181"/>
      <c r="F70" s="186" t="s">
        <v>3382</v>
      </c>
      <c r="G70" s="184"/>
      <c r="H70" s="184"/>
      <c r="I70" s="184"/>
    </row>
    <row r="71" spans="2:9" s="104" customFormat="1" ht="12.75" customHeight="1">
      <c r="B71" s="103"/>
      <c r="C71" s="103"/>
      <c r="D71" s="103"/>
      <c r="E71" s="103"/>
      <c r="F71" s="108"/>
      <c r="G71" s="108"/>
      <c r="H71" s="108"/>
      <c r="I71" s="108"/>
    </row>
    <row r="72" spans="2:9" s="104" customFormat="1" ht="25.5">
      <c r="B72" s="102" t="s">
        <v>3452</v>
      </c>
      <c r="C72" s="102" t="s">
        <v>3443</v>
      </c>
      <c r="D72" s="180">
        <f>MEDIAN((F74),(G74),(H74))</f>
        <v>217.45</v>
      </c>
      <c r="E72" s="102" t="s">
        <v>150</v>
      </c>
      <c r="F72" s="102" t="s">
        <v>3456</v>
      </c>
      <c r="G72" s="102" t="s">
        <v>3457</v>
      </c>
      <c r="H72" s="102" t="s">
        <v>3458</v>
      </c>
      <c r="I72" s="102"/>
    </row>
    <row r="73" spans="2:9" s="104" customFormat="1" ht="37.5" customHeight="1">
      <c r="B73" s="181"/>
      <c r="C73" s="181"/>
      <c r="D73" s="181" t="s">
        <v>3303</v>
      </c>
      <c r="E73" s="181"/>
      <c r="F73" s="183" t="s">
        <v>3325</v>
      </c>
      <c r="G73" s="183" t="s">
        <v>3445</v>
      </c>
      <c r="H73" s="183" t="s">
        <v>3444</v>
      </c>
      <c r="I73" s="184"/>
    </row>
    <row r="74" spans="2:9" s="104" customFormat="1" ht="12.75" customHeight="1">
      <c r="B74" s="181"/>
      <c r="C74" s="181"/>
      <c r="D74" s="181" t="s">
        <v>3307</v>
      </c>
      <c r="E74" s="181"/>
      <c r="F74" s="185">
        <v>217.45</v>
      </c>
      <c r="G74" s="185">
        <v>224.9</v>
      </c>
      <c r="H74" s="185">
        <v>196</v>
      </c>
      <c r="I74" s="185"/>
    </row>
    <row r="75" spans="2:9" s="104" customFormat="1" ht="12.75" customHeight="1">
      <c r="B75" s="181"/>
      <c r="C75" s="181"/>
      <c r="D75" s="181" t="s">
        <v>3308</v>
      </c>
      <c r="E75" s="181"/>
      <c r="F75" s="186" t="s">
        <v>3450</v>
      </c>
      <c r="G75" s="184" t="s">
        <v>3447</v>
      </c>
      <c r="H75" s="184" t="s">
        <v>3446</v>
      </c>
      <c r="I75" s="184"/>
    </row>
    <row r="76" spans="2:9" s="104" customFormat="1" ht="12.75" customHeight="1">
      <c r="B76" s="181"/>
      <c r="C76" s="181"/>
      <c r="D76" s="181" t="s">
        <v>3312</v>
      </c>
      <c r="E76" s="181"/>
      <c r="F76" s="186" t="s">
        <v>3451</v>
      </c>
      <c r="G76" s="186" t="s">
        <v>3449</v>
      </c>
      <c r="H76" s="190" t="s">
        <v>3448</v>
      </c>
      <c r="I76" s="186"/>
    </row>
    <row r="77" spans="2:9" s="104" customFormat="1" ht="12.75" customHeight="1">
      <c r="B77" s="181"/>
      <c r="C77" s="181"/>
      <c r="D77" s="181" t="s">
        <v>3316</v>
      </c>
      <c r="E77" s="181"/>
      <c r="F77" s="187">
        <v>45545</v>
      </c>
      <c r="G77" s="187">
        <v>45545</v>
      </c>
      <c r="H77" s="187">
        <v>45545</v>
      </c>
      <c r="I77" s="187"/>
    </row>
    <row r="78" spans="2:9" s="104" customFormat="1" ht="12.75" customHeight="1">
      <c r="B78" s="181"/>
      <c r="C78" s="181"/>
      <c r="D78" s="181" t="s">
        <v>3317</v>
      </c>
      <c r="E78" s="181"/>
      <c r="F78" s="186" t="s">
        <v>3453</v>
      </c>
      <c r="G78" s="184" t="s">
        <v>3454</v>
      </c>
      <c r="H78" s="184" t="s">
        <v>3455</v>
      </c>
      <c r="I78" s="184"/>
    </row>
    <row r="79" spans="2:9" s="104" customFormat="1" ht="12.75" customHeight="1">
      <c r="B79" s="103"/>
      <c r="C79" s="103"/>
      <c r="D79" s="103"/>
      <c r="E79" s="103"/>
      <c r="F79" s="108"/>
      <c r="G79" s="108"/>
      <c r="H79" s="108"/>
      <c r="I79" s="108"/>
    </row>
    <row r="80" spans="2:9" s="104" customFormat="1" ht="38.25">
      <c r="B80" s="102" t="s">
        <v>3472</v>
      </c>
      <c r="C80" s="102" t="s">
        <v>3473</v>
      </c>
      <c r="D80" s="180">
        <f>MEDIAN((F82),(G82),(H82))</f>
        <v>1400</v>
      </c>
      <c r="E80" s="102" t="s">
        <v>150</v>
      </c>
      <c r="F80" s="102" t="s">
        <v>3474</v>
      </c>
      <c r="G80" s="102" t="s">
        <v>3479</v>
      </c>
      <c r="H80" s="102" t="s">
        <v>3482</v>
      </c>
      <c r="I80" s="102"/>
    </row>
    <row r="81" spans="2:9" s="104" customFormat="1" ht="37.5" customHeight="1">
      <c r="B81" s="181"/>
      <c r="C81" s="181"/>
      <c r="D81" s="181" t="s">
        <v>3303</v>
      </c>
      <c r="E81" s="181"/>
      <c r="F81" s="183" t="s">
        <v>3486</v>
      </c>
      <c r="G81" s="183" t="s">
        <v>3487</v>
      </c>
      <c r="H81" s="183" t="s">
        <v>3325</v>
      </c>
      <c r="I81" s="184"/>
    </row>
    <row r="82" spans="2:9" s="104" customFormat="1" ht="12.75" customHeight="1">
      <c r="B82" s="181"/>
      <c r="C82" s="181"/>
      <c r="D82" s="181" t="s">
        <v>3307</v>
      </c>
      <c r="E82" s="181"/>
      <c r="F82" s="185">
        <v>1400</v>
      </c>
      <c r="G82" s="185">
        <v>1710.5</v>
      </c>
      <c r="H82" s="185">
        <v>1085.8</v>
      </c>
      <c r="I82" s="185"/>
    </row>
    <row r="83" spans="2:9" s="104" customFormat="1" ht="12.75" customHeight="1">
      <c r="B83" s="181"/>
      <c r="C83" s="181"/>
      <c r="D83" s="181" t="s">
        <v>3308</v>
      </c>
      <c r="E83" s="181"/>
      <c r="F83" s="186" t="s">
        <v>3485</v>
      </c>
      <c r="G83" s="184" t="s">
        <v>3481</v>
      </c>
      <c r="H83" s="184" t="s">
        <v>3483</v>
      </c>
      <c r="I83" s="184"/>
    </row>
    <row r="84" spans="2:9" s="104" customFormat="1" ht="12.75" customHeight="1">
      <c r="B84" s="181"/>
      <c r="C84" s="181"/>
      <c r="D84" s="181" t="s">
        <v>3312</v>
      </c>
      <c r="E84" s="181"/>
      <c r="F84" s="186" t="s">
        <v>3475</v>
      </c>
      <c r="G84" s="186" t="s">
        <v>3480</v>
      </c>
      <c r="H84" s="190" t="s">
        <v>3484</v>
      </c>
      <c r="I84" s="186"/>
    </row>
    <row r="85" spans="2:9" s="104" customFormat="1" ht="12.75" customHeight="1">
      <c r="B85" s="181"/>
      <c r="C85" s="181"/>
      <c r="D85" s="181" t="s">
        <v>3316</v>
      </c>
      <c r="E85" s="181"/>
      <c r="F85" s="187">
        <v>45546</v>
      </c>
      <c r="G85" s="187">
        <v>45546</v>
      </c>
      <c r="H85" s="187">
        <v>45546</v>
      </c>
      <c r="I85" s="187"/>
    </row>
    <row r="86" spans="2:9" s="104" customFormat="1" ht="12.75" customHeight="1">
      <c r="B86" s="181"/>
      <c r="C86" s="181"/>
      <c r="D86" s="181" t="s">
        <v>3317</v>
      </c>
      <c r="E86" s="181"/>
      <c r="F86" s="186" t="s">
        <v>3476</v>
      </c>
      <c r="G86" s="186" t="s">
        <v>3477</v>
      </c>
      <c r="H86" s="186" t="s">
        <v>3478</v>
      </c>
      <c r="I86" s="184"/>
    </row>
    <row r="87" spans="2:9" s="104" customFormat="1" ht="12.75" customHeight="1">
      <c r="B87" s="103"/>
      <c r="C87" s="103"/>
      <c r="D87" s="103"/>
      <c r="E87" s="103"/>
      <c r="F87" s="108"/>
      <c r="G87" s="108"/>
      <c r="H87" s="108"/>
      <c r="I87" s="108"/>
    </row>
    <row r="88" spans="2:9" s="104" customFormat="1" ht="25.5">
      <c r="B88" s="102" t="s">
        <v>3507</v>
      </c>
      <c r="C88" s="102" t="s">
        <v>3530</v>
      </c>
      <c r="D88" s="180">
        <f>AVERAGE((F90),(G90),(H90))+H98+H99</f>
        <v>281.89369999999997</v>
      </c>
      <c r="E88" s="102" t="s">
        <v>150</v>
      </c>
      <c r="F88" s="102" t="s">
        <v>3531</v>
      </c>
      <c r="G88" s="102" t="s">
        <v>3532</v>
      </c>
      <c r="H88" s="102" t="s">
        <v>3541</v>
      </c>
      <c r="I88" s="102"/>
    </row>
    <row r="89" spans="2:9" s="104" customFormat="1" ht="12.75" customHeight="1">
      <c r="B89" s="181"/>
      <c r="C89" s="181"/>
      <c r="D89" s="181" t="s">
        <v>3303</v>
      </c>
      <c r="E89" s="181"/>
      <c r="F89" s="183" t="s">
        <v>3533</v>
      </c>
      <c r="G89" s="183" t="s">
        <v>3325</v>
      </c>
      <c r="H89" s="183" t="s">
        <v>3534</v>
      </c>
      <c r="I89" s="184"/>
    </row>
    <row r="90" spans="2:9" s="104" customFormat="1" ht="12.75">
      <c r="B90" s="181"/>
      <c r="C90" s="181"/>
      <c r="D90" s="181" t="s">
        <v>3307</v>
      </c>
      <c r="E90" s="181"/>
      <c r="F90" s="185">
        <v>233.64</v>
      </c>
      <c r="G90" s="185">
        <v>339.7</v>
      </c>
      <c r="H90" s="185">
        <v>218</v>
      </c>
      <c r="I90" s="185"/>
    </row>
    <row r="91" spans="2:9" s="104" customFormat="1" ht="12.75" customHeight="1">
      <c r="B91" s="181"/>
      <c r="C91" s="181"/>
      <c r="D91" s="181" t="s">
        <v>3308</v>
      </c>
      <c r="E91" s="181"/>
      <c r="F91" s="186" t="s">
        <v>3535</v>
      </c>
      <c r="G91" s="186" t="s">
        <v>3536</v>
      </c>
      <c r="H91" s="184" t="s">
        <v>3537</v>
      </c>
      <c r="I91" s="184"/>
    </row>
    <row r="92" spans="2:9" s="104" customFormat="1" ht="12.75" customHeight="1">
      <c r="B92" s="181"/>
      <c r="C92" s="181"/>
      <c r="D92" s="181" t="s">
        <v>3312</v>
      </c>
      <c r="E92" s="181"/>
      <c r="F92" s="186" t="s">
        <v>3538</v>
      </c>
      <c r="G92" s="186" t="s">
        <v>3539</v>
      </c>
      <c r="H92" s="190" t="s">
        <v>3540</v>
      </c>
      <c r="I92" s="186"/>
    </row>
    <row r="93" spans="2:9" s="104" customFormat="1" ht="12.75" customHeight="1">
      <c r="B93" s="181"/>
      <c r="C93" s="181"/>
      <c r="D93" s="181" t="s">
        <v>3316</v>
      </c>
      <c r="E93" s="181"/>
      <c r="F93" s="187">
        <v>45548</v>
      </c>
      <c r="G93" s="187">
        <v>45548</v>
      </c>
      <c r="H93" s="187">
        <v>45548</v>
      </c>
      <c r="I93" s="187"/>
    </row>
    <row r="94" spans="2:9" s="104" customFormat="1" ht="12.75" customHeight="1">
      <c r="B94" s="181"/>
      <c r="C94" s="181"/>
      <c r="D94" s="181" t="s">
        <v>3317</v>
      </c>
      <c r="E94" s="181"/>
      <c r="F94" s="186" t="s">
        <v>3509</v>
      </c>
      <c r="G94" s="186" t="s">
        <v>3510</v>
      </c>
      <c r="H94" s="186" t="s">
        <v>3511</v>
      </c>
      <c r="I94" s="184"/>
    </row>
    <row r="95" spans="2:9" s="104" customFormat="1" ht="12.75" customHeight="1">
      <c r="B95" s="103"/>
      <c r="C95" s="103"/>
      <c r="D95" s="103"/>
      <c r="E95" s="103"/>
      <c r="F95" s="108"/>
      <c r="G95" s="108"/>
      <c r="H95" s="108"/>
      <c r="I95" s="108"/>
    </row>
    <row r="96" spans="2:9" s="104" customFormat="1" ht="12.75" customHeight="1">
      <c r="B96" s="192" t="s">
        <v>3512</v>
      </c>
      <c r="C96" s="103"/>
      <c r="D96" s="103"/>
      <c r="E96" s="103"/>
      <c r="F96" s="108"/>
      <c r="G96" s="108"/>
      <c r="H96" s="108"/>
      <c r="I96" s="108"/>
    </row>
    <row r="97" spans="2:9" s="104" customFormat="1" ht="12.75" customHeight="1">
      <c r="B97" s="102" t="s">
        <v>23</v>
      </c>
      <c r="C97" s="102" t="s">
        <v>3508</v>
      </c>
      <c r="D97" s="180" t="s">
        <v>806</v>
      </c>
      <c r="E97" s="102" t="s">
        <v>150</v>
      </c>
      <c r="F97" s="102" t="s">
        <v>808</v>
      </c>
      <c r="G97" s="102" t="s">
        <v>3378</v>
      </c>
      <c r="H97" s="102" t="s">
        <v>3379</v>
      </c>
      <c r="I97" s="102"/>
    </row>
    <row r="98" spans="2:9" s="104" customFormat="1" ht="12.75" customHeight="1">
      <c r="B98" s="181">
        <v>88264</v>
      </c>
      <c r="C98" s="181" t="s">
        <v>836</v>
      </c>
      <c r="D98" s="181" t="s">
        <v>125</v>
      </c>
      <c r="E98" s="181" t="s">
        <v>127</v>
      </c>
      <c r="F98" s="193">
        <v>0.33</v>
      </c>
      <c r="G98" s="194">
        <v>31.49</v>
      </c>
      <c r="H98" s="194">
        <f>G98*F98</f>
        <v>10.3917</v>
      </c>
      <c r="I98" s="194"/>
    </row>
    <row r="99" spans="2:9" s="104" customFormat="1" ht="12.75" customHeight="1">
      <c r="B99" s="181">
        <v>88316</v>
      </c>
      <c r="C99" s="181" t="s">
        <v>853</v>
      </c>
      <c r="D99" s="181" t="s">
        <v>125</v>
      </c>
      <c r="E99" s="181" t="s">
        <v>127</v>
      </c>
      <c r="F99" s="193">
        <v>0.33</v>
      </c>
      <c r="G99" s="194">
        <v>23.4</v>
      </c>
      <c r="H99" s="194">
        <f>G99*F99</f>
        <v>7.7219999999999995</v>
      </c>
      <c r="I99" s="194"/>
    </row>
    <row r="100" spans="2:9" s="104" customFormat="1" ht="12.75" customHeight="1">
      <c r="B100" s="103"/>
      <c r="C100" s="103"/>
      <c r="D100" s="103"/>
      <c r="E100" s="103"/>
      <c r="F100" s="108"/>
      <c r="G100" s="108"/>
      <c r="H100" s="108"/>
      <c r="I100" s="108"/>
    </row>
    <row r="101" spans="2:9" s="104" customFormat="1" ht="38.25">
      <c r="B101" s="102" t="s">
        <v>3513</v>
      </c>
      <c r="C101" s="102" t="s">
        <v>3514</v>
      </c>
      <c r="D101" s="180">
        <f>MEDIAN(F103:H103)</f>
        <v>9735.11</v>
      </c>
      <c r="E101" s="102" t="s">
        <v>384</v>
      </c>
      <c r="F101" s="102" t="s">
        <v>3515</v>
      </c>
      <c r="G101" s="102" t="s">
        <v>3516</v>
      </c>
      <c r="H101" s="102" t="s">
        <v>3517</v>
      </c>
      <c r="I101" s="102"/>
    </row>
    <row r="102" spans="2:9" s="104" customFormat="1" ht="12.75" customHeight="1">
      <c r="B102" s="181"/>
      <c r="C102" s="181"/>
      <c r="D102" s="181" t="s">
        <v>3303</v>
      </c>
      <c r="E102" s="181"/>
      <c r="F102" s="183" t="s">
        <v>3518</v>
      </c>
      <c r="G102" s="183" t="s">
        <v>3519</v>
      </c>
      <c r="H102" s="183" t="s">
        <v>3520</v>
      </c>
      <c r="I102" s="184"/>
    </row>
    <row r="103" spans="2:9" s="104" customFormat="1" ht="12.75" customHeight="1">
      <c r="B103" s="181"/>
      <c r="C103" s="181"/>
      <c r="D103" s="181" t="s">
        <v>3307</v>
      </c>
      <c r="E103" s="181"/>
      <c r="F103" s="185">
        <v>9735.11</v>
      </c>
      <c r="G103" s="185">
        <v>7957.37</v>
      </c>
      <c r="H103" s="185">
        <v>11200</v>
      </c>
      <c r="I103" s="185"/>
    </row>
    <row r="104" spans="2:9" s="104" customFormat="1" ht="26.25" customHeight="1">
      <c r="B104" s="181"/>
      <c r="C104" s="181"/>
      <c r="D104" s="181" t="s">
        <v>3308</v>
      </c>
      <c r="E104" s="181"/>
      <c r="F104" s="186" t="s">
        <v>3521</v>
      </c>
      <c r="G104" s="186" t="s">
        <v>3522</v>
      </c>
      <c r="H104" s="184" t="s">
        <v>3523</v>
      </c>
      <c r="I104" s="184"/>
    </row>
    <row r="105" spans="2:9" s="104" customFormat="1" ht="12.75" customHeight="1">
      <c r="B105" s="181"/>
      <c r="C105" s="181"/>
      <c r="D105" s="181" t="s">
        <v>3312</v>
      </c>
      <c r="E105" s="181"/>
      <c r="F105" s="186" t="s">
        <v>3524</v>
      </c>
      <c r="G105" s="186" t="s">
        <v>3525</v>
      </c>
      <c r="H105" s="190" t="s">
        <v>3526</v>
      </c>
      <c r="I105" s="186"/>
    </row>
    <row r="106" spans="2:9" s="104" customFormat="1" ht="12.75" customHeight="1">
      <c r="B106" s="181"/>
      <c r="C106" s="181"/>
      <c r="D106" s="181" t="s">
        <v>3316</v>
      </c>
      <c r="E106" s="181"/>
      <c r="F106" s="187">
        <v>45546</v>
      </c>
      <c r="G106" s="187">
        <v>45545</v>
      </c>
      <c r="H106" s="187">
        <v>45546</v>
      </c>
      <c r="I106" s="187"/>
    </row>
    <row r="107" spans="2:9" s="104" customFormat="1" ht="12.75" customHeight="1">
      <c r="B107" s="181"/>
      <c r="C107" s="181"/>
      <c r="D107" s="181" t="s">
        <v>3317</v>
      </c>
      <c r="E107" s="181"/>
      <c r="F107" s="186" t="s">
        <v>3527</v>
      </c>
      <c r="G107" s="186" t="s">
        <v>3528</v>
      </c>
      <c r="H107" s="186" t="s">
        <v>3529</v>
      </c>
      <c r="I107" s="184"/>
    </row>
    <row r="108" spans="2:9" s="104" customFormat="1" ht="12.75" customHeight="1">
      <c r="B108" s="103"/>
      <c r="C108" s="103"/>
      <c r="D108" s="103"/>
      <c r="E108" s="103"/>
      <c r="F108" s="108"/>
      <c r="G108" s="108"/>
      <c r="H108" s="108"/>
      <c r="I108" s="108"/>
    </row>
    <row r="109" spans="2:9" s="104" customFormat="1" ht="12.75" customHeight="1">
      <c r="B109" s="102" t="s">
        <v>3591</v>
      </c>
      <c r="C109" s="102" t="s">
        <v>3898</v>
      </c>
      <c r="D109" s="180">
        <f>AVERAGE(F111:H111)</f>
        <v>299</v>
      </c>
      <c r="E109" s="102" t="s">
        <v>145</v>
      </c>
      <c r="F109" s="102" t="s">
        <v>3899</v>
      </c>
      <c r="G109" s="102"/>
      <c r="H109" s="102"/>
      <c r="I109" s="102"/>
    </row>
    <row r="110" spans="2:9" s="104" customFormat="1" ht="12.75" customHeight="1">
      <c r="B110" s="181"/>
      <c r="C110" s="181"/>
      <c r="D110" s="181" t="s">
        <v>3303</v>
      </c>
      <c r="E110" s="181"/>
      <c r="F110" s="183" t="s">
        <v>3900</v>
      </c>
      <c r="G110" s="183"/>
      <c r="H110" s="183"/>
      <c r="I110" s="184"/>
    </row>
    <row r="111" spans="2:9" s="104" customFormat="1" ht="12.75" customHeight="1">
      <c r="B111" s="181"/>
      <c r="C111" s="181"/>
      <c r="D111" s="181" t="s">
        <v>3307</v>
      </c>
      <c r="E111" s="181"/>
      <c r="F111" s="185">
        <v>299</v>
      </c>
      <c r="G111" s="185"/>
      <c r="H111" s="185"/>
      <c r="I111" s="185"/>
    </row>
    <row r="112" spans="2:9" s="104" customFormat="1" ht="12.75" customHeight="1">
      <c r="B112" s="181"/>
      <c r="C112" s="181"/>
      <c r="D112" s="181" t="s">
        <v>3308</v>
      </c>
      <c r="E112" s="181"/>
      <c r="F112" s="186" t="s">
        <v>3901</v>
      </c>
      <c r="G112" s="186"/>
      <c r="H112" s="184"/>
      <c r="I112" s="184"/>
    </row>
    <row r="113" spans="2:9" s="104" customFormat="1" ht="12.75" customHeight="1">
      <c r="B113" s="181"/>
      <c r="C113" s="181"/>
      <c r="D113" s="181" t="s">
        <v>3312</v>
      </c>
      <c r="E113" s="181"/>
      <c r="F113" s="186" t="s">
        <v>3902</v>
      </c>
      <c r="G113" s="186"/>
      <c r="H113" s="190"/>
      <c r="I113" s="186"/>
    </row>
    <row r="114" spans="2:9" s="104" customFormat="1" ht="12.75" customHeight="1">
      <c r="B114" s="181"/>
      <c r="C114" s="181"/>
      <c r="D114" s="181" t="s">
        <v>3316</v>
      </c>
      <c r="E114" s="181"/>
      <c r="F114" s="187">
        <v>45555</v>
      </c>
      <c r="G114" s="187"/>
      <c r="H114" s="187"/>
      <c r="I114" s="187"/>
    </row>
    <row r="115" spans="2:9" s="104" customFormat="1" ht="12.75" customHeight="1">
      <c r="B115" s="181"/>
      <c r="C115" s="181"/>
      <c r="D115" s="181" t="s">
        <v>3317</v>
      </c>
      <c r="E115" s="181"/>
      <c r="F115" s="186" t="s">
        <v>3632</v>
      </c>
      <c r="G115" s="186"/>
      <c r="H115" s="186"/>
      <c r="I115" s="184"/>
    </row>
    <row r="116" spans="2:9" s="104" customFormat="1" ht="12.75" customHeight="1">
      <c r="B116" s="103"/>
      <c r="C116" s="298" t="s">
        <v>3633</v>
      </c>
      <c r="D116" s="180">
        <f>D109/[16]ORÇAMENTO!F244</f>
        <v>1.2056937779749184</v>
      </c>
      <c r="E116" s="103"/>
      <c r="F116" s="301"/>
      <c r="G116" s="301"/>
      <c r="H116" s="301"/>
      <c r="I116" s="301"/>
    </row>
    <row r="117" spans="2:9" s="104" customFormat="1" ht="12.75" customHeight="1">
      <c r="B117" s="103"/>
      <c r="C117" s="103"/>
      <c r="D117" s="103"/>
      <c r="E117" s="103"/>
      <c r="F117" s="108"/>
      <c r="G117" s="108"/>
      <c r="H117" s="108"/>
      <c r="I117" s="108"/>
    </row>
    <row r="118" spans="2:9" s="104" customFormat="1" ht="12.75" customHeight="1">
      <c r="B118" s="102" t="s">
        <v>3611</v>
      </c>
      <c r="C118" s="102" t="s">
        <v>3612</v>
      </c>
      <c r="D118" s="180">
        <f>AVERAGE((F120),(G120),(H120))</f>
        <v>1545.8333333333333</v>
      </c>
      <c r="E118" s="102"/>
      <c r="F118" s="102" t="s">
        <v>3613</v>
      </c>
      <c r="G118" s="102" t="s">
        <v>3614</v>
      </c>
      <c r="H118" s="102" t="s">
        <v>3615</v>
      </c>
      <c r="I118" s="102"/>
    </row>
    <row r="119" spans="2:9" s="104" customFormat="1" ht="12.75" customHeight="1">
      <c r="B119" s="181"/>
      <c r="C119" s="181"/>
      <c r="D119" s="181" t="s">
        <v>3303</v>
      </c>
      <c r="E119" s="181"/>
      <c r="F119" s="183" t="s">
        <v>3616</v>
      </c>
      <c r="G119" s="183" t="s">
        <v>3617</v>
      </c>
      <c r="H119" s="183" t="s">
        <v>3325</v>
      </c>
      <c r="I119" s="184"/>
    </row>
    <row r="120" spans="2:9" s="104" customFormat="1" ht="12.75" customHeight="1">
      <c r="B120" s="181"/>
      <c r="C120" s="181"/>
      <c r="D120" s="181" t="s">
        <v>3307</v>
      </c>
      <c r="E120" s="181"/>
      <c r="F120" s="185">
        <v>1544.22</v>
      </c>
      <c r="G120" s="185">
        <v>1484.82</v>
      </c>
      <c r="H120" s="185">
        <v>1608.46</v>
      </c>
      <c r="I120" s="185"/>
    </row>
    <row r="121" spans="2:9" s="104" customFormat="1" ht="12.75" customHeight="1">
      <c r="B121" s="181"/>
      <c r="C121" s="181"/>
      <c r="D121" s="181" t="s">
        <v>3308</v>
      </c>
      <c r="E121" s="181"/>
      <c r="F121" s="186" t="s">
        <v>3618</v>
      </c>
      <c r="G121" s="186" t="s">
        <v>3619</v>
      </c>
      <c r="H121" s="184" t="s">
        <v>3620</v>
      </c>
      <c r="I121" s="184"/>
    </row>
    <row r="122" spans="2:9" s="104" customFormat="1" ht="12.75" customHeight="1">
      <c r="B122" s="181"/>
      <c r="C122" s="181"/>
      <c r="D122" s="181" t="s">
        <v>3312</v>
      </c>
      <c r="E122" s="181"/>
      <c r="F122" s="186" t="s">
        <v>3621</v>
      </c>
      <c r="G122" s="186" t="s">
        <v>3622</v>
      </c>
      <c r="H122" s="190" t="s">
        <v>3623</v>
      </c>
      <c r="I122" s="186"/>
    </row>
    <row r="123" spans="2:9" s="104" customFormat="1" ht="12.75" customHeight="1">
      <c r="B123" s="181"/>
      <c r="C123" s="181"/>
      <c r="D123" s="181" t="s">
        <v>3316</v>
      </c>
      <c r="E123" s="181"/>
      <c r="F123" s="187">
        <v>45546</v>
      </c>
      <c r="G123" s="187">
        <v>45546</v>
      </c>
      <c r="H123" s="187">
        <v>45546</v>
      </c>
      <c r="I123" s="187"/>
    </row>
    <row r="124" spans="2:9" s="104" customFormat="1" ht="12.75" customHeight="1">
      <c r="B124" s="181"/>
      <c r="C124" s="181"/>
      <c r="D124" s="181" t="s">
        <v>3317</v>
      </c>
      <c r="E124" s="181"/>
      <c r="F124" s="186" t="s">
        <v>3624</v>
      </c>
      <c r="G124" s="186" t="s">
        <v>3625</v>
      </c>
      <c r="H124" s="186" t="s">
        <v>3626</v>
      </c>
      <c r="I124" s="184"/>
    </row>
    <row r="125" spans="2:9" s="104" customFormat="1" ht="12.75" customHeight="1">
      <c r="B125" s="103"/>
      <c r="C125" s="103"/>
      <c r="D125" s="103"/>
      <c r="E125" s="103"/>
      <c r="F125" s="108"/>
      <c r="G125" s="108"/>
      <c r="H125" s="108"/>
      <c r="I125" s="108"/>
    </row>
    <row r="126" spans="2:9" s="104" customFormat="1" ht="12.75" customHeight="1">
      <c r="B126" s="102" t="s">
        <v>3627</v>
      </c>
      <c r="C126" s="102" t="s">
        <v>3838</v>
      </c>
      <c r="D126" s="180">
        <f>F128</f>
        <v>1922.85</v>
      </c>
      <c r="E126" s="102" t="s">
        <v>150</v>
      </c>
      <c r="F126" s="102" t="s">
        <v>3837</v>
      </c>
      <c r="G126" s="102"/>
      <c r="H126" s="102"/>
      <c r="I126" s="102"/>
    </row>
    <row r="127" spans="2:9" s="104" customFormat="1" ht="12.75" customHeight="1">
      <c r="B127" s="181"/>
      <c r="C127" s="181"/>
      <c r="D127" s="181" t="s">
        <v>3303</v>
      </c>
      <c r="E127" s="181"/>
      <c r="F127" s="183" t="s">
        <v>3628</v>
      </c>
      <c r="G127" s="183"/>
      <c r="H127" s="183"/>
      <c r="I127" s="184"/>
    </row>
    <row r="128" spans="2:9" s="104" customFormat="1" ht="12.75" customHeight="1">
      <c r="B128" s="181"/>
      <c r="C128" s="181"/>
      <c r="D128" s="181" t="s">
        <v>3307</v>
      </c>
      <c r="E128" s="181"/>
      <c r="F128" s="185">
        <v>1922.85</v>
      </c>
      <c r="G128" s="185"/>
      <c r="H128" s="185"/>
      <c r="I128" s="185"/>
    </row>
    <row r="129" spans="2:9" s="104" customFormat="1" ht="12.75" customHeight="1">
      <c r="B129" s="181"/>
      <c r="C129" s="181"/>
      <c r="D129" s="181" t="s">
        <v>3308</v>
      </c>
      <c r="E129" s="181"/>
      <c r="F129" s="186" t="s">
        <v>3629</v>
      </c>
      <c r="G129" s="184"/>
      <c r="H129" s="184"/>
      <c r="I129" s="184"/>
    </row>
    <row r="130" spans="2:9" s="104" customFormat="1" ht="12.75" customHeight="1">
      <c r="B130" s="181"/>
      <c r="C130" s="181"/>
      <c r="D130" s="181" t="s">
        <v>3312</v>
      </c>
      <c r="E130" s="181"/>
      <c r="F130" s="186" t="s">
        <v>3630</v>
      </c>
      <c r="G130" s="186"/>
      <c r="H130" s="190"/>
      <c r="I130" s="186"/>
    </row>
    <row r="131" spans="2:9" s="104" customFormat="1" ht="12.75" customHeight="1">
      <c r="B131" s="181"/>
      <c r="C131" s="181"/>
      <c r="D131" s="181" t="s">
        <v>3316</v>
      </c>
      <c r="E131" s="181"/>
      <c r="F131" s="187">
        <v>45565</v>
      </c>
      <c r="G131" s="187"/>
      <c r="H131" s="187"/>
      <c r="I131" s="187"/>
    </row>
    <row r="132" spans="2:9" s="104" customFormat="1" ht="12.75" customHeight="1">
      <c r="B132" s="181"/>
      <c r="C132" s="181"/>
      <c r="D132" s="181" t="s">
        <v>3317</v>
      </c>
      <c r="E132" s="181"/>
      <c r="F132" s="186" t="s">
        <v>3836</v>
      </c>
      <c r="G132" s="184"/>
      <c r="H132" s="184"/>
      <c r="I132" s="184"/>
    </row>
    <row r="133" spans="2:9" s="104" customFormat="1" ht="12.75" customHeight="1">
      <c r="B133" s="103"/>
      <c r="C133" s="103"/>
      <c r="D133" s="103"/>
      <c r="E133" s="103"/>
      <c r="F133" s="108"/>
      <c r="G133" s="108"/>
      <c r="H133" s="108"/>
      <c r="I133" s="108"/>
    </row>
    <row r="134" spans="2:9" s="104" customFormat="1" ht="12.75" customHeight="1">
      <c r="B134" s="440" t="s">
        <v>3631</v>
      </c>
      <c r="C134" s="440"/>
      <c r="D134" s="440"/>
      <c r="E134" s="440"/>
      <c r="F134" s="440"/>
      <c r="G134" s="440"/>
      <c r="H134" s="440"/>
      <c r="I134" s="440"/>
    </row>
    <row r="135" spans="2:9" s="104" customFormat="1" ht="12.75" customHeight="1">
      <c r="B135" s="103"/>
      <c r="C135" s="103"/>
      <c r="D135" s="103"/>
      <c r="E135" s="103"/>
      <c r="F135" s="108"/>
      <c r="G135" s="108"/>
      <c r="H135" s="108"/>
      <c r="I135" s="108"/>
    </row>
    <row r="136" spans="2:9" s="104" customFormat="1" ht="12.75" customHeight="1">
      <c r="B136" s="102" t="s">
        <v>3637</v>
      </c>
      <c r="C136" s="102" t="s">
        <v>3839</v>
      </c>
      <c r="D136" s="180">
        <f>F138</f>
        <v>2160.0700000000002</v>
      </c>
      <c r="E136" s="102" t="s">
        <v>150</v>
      </c>
      <c r="F136" s="102" t="s">
        <v>3837</v>
      </c>
      <c r="G136" s="102"/>
      <c r="H136" s="102"/>
      <c r="I136" s="102"/>
    </row>
    <row r="137" spans="2:9" s="104" customFormat="1" ht="12.75" customHeight="1">
      <c r="B137" s="181"/>
      <c r="C137" s="181"/>
      <c r="D137" s="181" t="s">
        <v>3303</v>
      </c>
      <c r="E137" s="181"/>
      <c r="F137" s="183" t="s">
        <v>3628</v>
      </c>
      <c r="G137" s="183"/>
      <c r="H137" s="183"/>
      <c r="I137" s="184"/>
    </row>
    <row r="138" spans="2:9" s="104" customFormat="1" ht="12.75" customHeight="1">
      <c r="B138" s="181"/>
      <c r="C138" s="181"/>
      <c r="D138" s="181" t="s">
        <v>3307</v>
      </c>
      <c r="E138" s="181"/>
      <c r="F138" s="185">
        <v>2160.0700000000002</v>
      </c>
      <c r="G138" s="185"/>
      <c r="H138" s="185"/>
      <c r="I138" s="185"/>
    </row>
    <row r="139" spans="2:9" s="104" customFormat="1" ht="12.75" customHeight="1">
      <c r="B139" s="181"/>
      <c r="C139" s="181"/>
      <c r="D139" s="181" t="s">
        <v>3308</v>
      </c>
      <c r="E139" s="181"/>
      <c r="F139" s="186" t="s">
        <v>3629</v>
      </c>
      <c r="G139" s="184"/>
      <c r="H139" s="184"/>
      <c r="I139" s="184"/>
    </row>
    <row r="140" spans="2:9" s="104" customFormat="1" ht="12.75" customHeight="1">
      <c r="B140" s="181"/>
      <c r="C140" s="181"/>
      <c r="D140" s="181" t="s">
        <v>3312</v>
      </c>
      <c r="E140" s="181"/>
      <c r="F140" s="186" t="s">
        <v>3630</v>
      </c>
      <c r="G140" s="186"/>
      <c r="H140" s="190"/>
      <c r="I140" s="186"/>
    </row>
    <row r="141" spans="2:9" s="104" customFormat="1" ht="12.75" customHeight="1">
      <c r="B141" s="181"/>
      <c r="C141" s="181"/>
      <c r="D141" s="181" t="s">
        <v>3316</v>
      </c>
      <c r="E141" s="181"/>
      <c r="F141" s="187">
        <v>45565</v>
      </c>
      <c r="G141" s="187"/>
      <c r="H141" s="187"/>
      <c r="I141" s="187"/>
    </row>
    <row r="142" spans="2:9" s="104" customFormat="1" ht="12.75" customHeight="1">
      <c r="B142" s="181"/>
      <c r="C142" s="181"/>
      <c r="D142" s="181" t="s">
        <v>3317</v>
      </c>
      <c r="E142" s="181"/>
      <c r="F142" s="186" t="s">
        <v>3836</v>
      </c>
      <c r="G142" s="184"/>
      <c r="H142" s="184"/>
      <c r="I142" s="184"/>
    </row>
    <row r="143" spans="2:9" s="104" customFormat="1" ht="12.75" customHeight="1">
      <c r="B143" s="103"/>
      <c r="C143" s="103"/>
      <c r="D143" s="103"/>
      <c r="E143" s="103"/>
      <c r="F143" s="108"/>
      <c r="G143" s="108"/>
      <c r="H143" s="108"/>
      <c r="I143" s="108"/>
    </row>
    <row r="144" spans="2:9" s="104" customFormat="1" ht="12.75" customHeight="1">
      <c r="B144" s="440" t="s">
        <v>3631</v>
      </c>
      <c r="C144" s="440"/>
      <c r="D144" s="440"/>
      <c r="E144" s="440"/>
      <c r="F144" s="440"/>
      <c r="G144" s="440"/>
      <c r="H144" s="440"/>
      <c r="I144" s="440"/>
    </row>
    <row r="145" spans="1:9" s="104" customFormat="1" ht="12.75" customHeight="1">
      <c r="B145" s="103"/>
      <c r="C145" s="103"/>
      <c r="D145" s="103"/>
      <c r="E145" s="103"/>
      <c r="F145" s="108"/>
      <c r="G145" s="108"/>
      <c r="H145" s="108"/>
      <c r="I145" s="108"/>
    </row>
    <row r="146" spans="1:9" s="104" customFormat="1" ht="12.75" customHeight="1">
      <c r="B146" s="102" t="s">
        <v>3835</v>
      </c>
      <c r="C146" s="102" t="s">
        <v>3638</v>
      </c>
      <c r="D146" s="180">
        <f>MEDIAN((F148),(G148),(H148))</f>
        <v>1052.31</v>
      </c>
      <c r="E146" s="102" t="s">
        <v>150</v>
      </c>
      <c r="F146" s="102" t="s">
        <v>3639</v>
      </c>
      <c r="G146" s="102" t="s">
        <v>3640</v>
      </c>
      <c r="H146" s="102" t="s">
        <v>3641</v>
      </c>
      <c r="I146" s="102"/>
    </row>
    <row r="147" spans="1:9" s="104" customFormat="1" ht="12.75" customHeight="1">
      <c r="B147" s="181"/>
      <c r="C147" s="181"/>
      <c r="D147" s="181" t="s">
        <v>3303</v>
      </c>
      <c r="E147" s="181"/>
      <c r="F147" s="183" t="s">
        <v>3642</v>
      </c>
      <c r="G147" s="183" t="s">
        <v>3643</v>
      </c>
      <c r="H147" s="183" t="s">
        <v>3644</v>
      </c>
      <c r="I147" s="184"/>
    </row>
    <row r="148" spans="1:9" s="104" customFormat="1" ht="12.75" customHeight="1">
      <c r="B148" s="181"/>
      <c r="C148" s="181"/>
      <c r="D148" s="181" t="s">
        <v>3307</v>
      </c>
      <c r="E148" s="181"/>
      <c r="F148" s="185">
        <v>926.91</v>
      </c>
      <c r="G148" s="185">
        <v>1052.31</v>
      </c>
      <c r="H148" s="185">
        <v>1119.71</v>
      </c>
      <c r="I148" s="185"/>
    </row>
    <row r="149" spans="1:9" s="104" customFormat="1" ht="12.75" customHeight="1">
      <c r="B149" s="181"/>
      <c r="C149" s="181"/>
      <c r="D149" s="181" t="s">
        <v>3308</v>
      </c>
      <c r="E149" s="181"/>
      <c r="F149" s="186" t="s">
        <v>3645</v>
      </c>
      <c r="G149" s="186" t="s">
        <v>3646</v>
      </c>
      <c r="H149" s="184" t="s">
        <v>3647</v>
      </c>
      <c r="I149" s="184"/>
    </row>
    <row r="150" spans="1:9" s="104" customFormat="1" ht="12.75" customHeight="1">
      <c r="B150" s="181"/>
      <c r="C150" s="181"/>
      <c r="D150" s="181" t="s">
        <v>3312</v>
      </c>
      <c r="E150" s="181"/>
      <c r="F150" s="186" t="s">
        <v>3648</v>
      </c>
      <c r="G150" s="186" t="s">
        <v>3649</v>
      </c>
      <c r="H150" s="190" t="s">
        <v>3650</v>
      </c>
      <c r="I150" s="186"/>
    </row>
    <row r="151" spans="1:9" s="104" customFormat="1" ht="12.75" customHeight="1">
      <c r="B151" s="181"/>
      <c r="C151" s="181"/>
      <c r="D151" s="181" t="s">
        <v>3316</v>
      </c>
      <c r="E151" s="181"/>
      <c r="F151" s="187">
        <v>45552</v>
      </c>
      <c r="G151" s="187">
        <v>45552</v>
      </c>
      <c r="H151" s="187">
        <v>45552</v>
      </c>
      <c r="I151" s="187"/>
    </row>
    <row r="152" spans="1:9" s="104" customFormat="1" ht="12.75" customHeight="1">
      <c r="B152" s="181"/>
      <c r="C152" s="181"/>
      <c r="D152" s="181" t="s">
        <v>3317</v>
      </c>
      <c r="E152" s="181"/>
      <c r="F152" s="186" t="s">
        <v>3651</v>
      </c>
      <c r="G152" s="186" t="s">
        <v>3652</v>
      </c>
      <c r="H152" s="186" t="s">
        <v>3653</v>
      </c>
      <c r="I152" s="184"/>
    </row>
    <row r="153" spans="1:9" s="104" customFormat="1" ht="12.75" customHeight="1">
      <c r="B153" s="103"/>
      <c r="C153" s="103"/>
      <c r="D153" s="103"/>
      <c r="E153" s="103"/>
      <c r="F153" s="108"/>
      <c r="G153" s="108"/>
      <c r="H153" s="108"/>
      <c r="I153" s="108"/>
    </row>
    <row r="154" spans="1:9" s="104" customFormat="1" ht="135.75" customHeight="1">
      <c r="A154" s="439" t="s">
        <v>1117</v>
      </c>
      <c r="B154" s="439"/>
      <c r="C154" s="439"/>
      <c r="D154" s="439"/>
      <c r="E154" s="439"/>
      <c r="F154" s="439"/>
      <c r="G154" s="439"/>
      <c r="H154" s="439"/>
      <c r="I154" s="439"/>
    </row>
  </sheetData>
  <mergeCells count="5">
    <mergeCell ref="A154:I154"/>
    <mergeCell ref="A1:I4"/>
    <mergeCell ref="A5:I5"/>
    <mergeCell ref="B134:I134"/>
    <mergeCell ref="B144:I144"/>
  </mergeCells>
  <phoneticPr fontId="32" type="noConversion"/>
  <hyperlinks>
    <hyperlink ref="G8" r:id="rId1" xr:uid="{9327B1E0-2C7F-43F4-8BAB-B7D09DB7CAD3}"/>
    <hyperlink ref="H8" r:id="rId2" xr:uid="{A6461D97-5710-4576-A625-2698C545E594}"/>
    <hyperlink ref="F8" r:id="rId3" xr:uid="{B152D7B8-B2B9-486E-9DBF-1488751DF9D0}"/>
    <hyperlink ref="F16" r:id="rId4" xr:uid="{278E0C2D-2FFE-4DD8-AAFB-F3585F50CDB8}"/>
    <hyperlink ref="G16" r:id="rId5" xr:uid="{AC025D37-A7F2-4203-905A-3CCE8F84C117}"/>
    <hyperlink ref="F24" r:id="rId6" xr:uid="{DDB5D684-A1E6-4EF8-9AF7-B23684490717}"/>
    <hyperlink ref="G24" r:id="rId7" xr:uid="{FA6A7695-9F47-4E80-9328-BF8C1EC6F4E1}"/>
    <hyperlink ref="H24" r:id="rId8" xr:uid="{4F42B7D8-1414-4969-A875-FD801D9BC025}"/>
    <hyperlink ref="F53" r:id="rId9" xr:uid="{7DBB7B2F-5008-49F7-8D81-91437DA32FA1}"/>
    <hyperlink ref="G53" r:id="rId10" xr:uid="{C29E5587-5EEA-4821-AA94-47942B87CB83}"/>
    <hyperlink ref="H53" r:id="rId11" xr:uid="{E289FD13-51CE-483E-90A4-0D0686E5A1A5}"/>
    <hyperlink ref="F44" r:id="rId12" xr:uid="{1741805C-3138-486F-9F1D-698DE2AD8824}"/>
    <hyperlink ref="H16" r:id="rId13" xr:uid="{961E4B34-9585-4133-819B-04FA78BEB61C}"/>
    <hyperlink ref="F73" r:id="rId14" xr:uid="{25BD77BB-4AA0-4C83-88EA-29A273575EE1}"/>
    <hyperlink ref="H81" r:id="rId15" xr:uid="{87D29514-5A9C-46D1-85B0-4D509A421E18}"/>
    <hyperlink ref="F102" r:id="rId16" xr:uid="{C0ABA918-0273-48EC-93BB-65047B5E809A}"/>
    <hyperlink ref="G102" r:id="rId17" xr:uid="{08AD5A03-B687-49FF-B399-06BF5603EB0F}"/>
    <hyperlink ref="H102" r:id="rId18" xr:uid="{2357526D-CF05-47E5-BCAB-D68724D45E18}"/>
    <hyperlink ref="F89" r:id="rId19" xr:uid="{2CCDC7FB-D5D5-4C80-B16C-47A7564E98C7}"/>
    <hyperlink ref="G89" r:id="rId20" xr:uid="{17AC0A69-A2F1-4EFB-B8D2-E9256CA3F067}"/>
    <hyperlink ref="H89" r:id="rId21" xr:uid="{FEA9C727-A584-4244-B8C4-29129EED0861}"/>
    <hyperlink ref="F32" r:id="rId22" xr:uid="{259306B7-5E33-40BE-9700-2DD22E6093A7}"/>
    <hyperlink ref="F119" r:id="rId23" xr:uid="{54C09586-252B-4F02-A04A-4BE3D64BBC83}"/>
    <hyperlink ref="G119" r:id="rId24" xr:uid="{91492B5C-A64A-479A-A356-4EE4828F2A2F}"/>
    <hyperlink ref="H119" r:id="rId25" xr:uid="{E633E81B-BD74-408D-982F-D1978DF345DE}"/>
    <hyperlink ref="F127" r:id="rId26" xr:uid="{F0C687C0-8E75-4474-9776-D1B8BF43787B}"/>
    <hyperlink ref="F147" r:id="rId27" xr:uid="{006E06FF-AAA1-4094-BA21-C556E13772A9}"/>
    <hyperlink ref="G147" r:id="rId28" xr:uid="{48BF52ED-7358-46E4-80A7-41B63D3A7AF0}"/>
    <hyperlink ref="H147" r:id="rId29" xr:uid="{D7C1E723-BED6-4CB4-9ED6-6676A6A36B7E}"/>
    <hyperlink ref="F137" r:id="rId30" xr:uid="{D0FF1DF4-F957-4B46-ACB7-D85421C64B9F}"/>
    <hyperlink ref="F110" r:id="rId31" xr:uid="{A07BC2A7-A92B-4538-9EDD-0995F17A4CE0}"/>
  </hyperlinks>
  <pageMargins left="0.511811024" right="0.511811024" top="0.78740157499999996" bottom="0.78740157499999996" header="0.31496062000000002" footer="0.31496062000000002"/>
  <pageSetup paperSize="9" scale="68" fitToHeight="0" orientation="landscape" r:id="rId32"/>
  <drawing r:id="rId3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9A82C-3070-4AE9-951C-39DEA9E82DF5}">
  <sheetPr>
    <tabColor rgb="FF00B0F0"/>
    <pageSetUpPr fitToPage="1"/>
  </sheetPr>
  <dimension ref="A1:U201"/>
  <sheetViews>
    <sheetView zoomScale="55" zoomScaleNormal="55" workbookViewId="0">
      <selection activeCell="T32" sqref="T32"/>
    </sheetView>
  </sheetViews>
  <sheetFormatPr defaultColWidth="9.140625" defaultRowHeight="14.25"/>
  <cols>
    <col min="1" max="1" width="10.140625" style="195" customWidth="1"/>
    <col min="2" max="2" width="66.28515625" style="195" customWidth="1"/>
    <col min="3" max="3" width="18" style="195" customWidth="1"/>
    <col min="4" max="18" width="14.5703125" style="195" customWidth="1"/>
    <col min="19" max="19" width="21.7109375" style="195" customWidth="1"/>
    <col min="20" max="20" width="13.85546875" style="195" customWidth="1"/>
    <col min="21" max="21" width="26.140625" style="196" customWidth="1"/>
    <col min="22" max="16384" width="9.140625" style="195"/>
  </cols>
  <sheetData>
    <row r="1" spans="1:21" ht="12.75" customHeight="1">
      <c r="A1" s="395" t="s">
        <v>68</v>
      </c>
      <c r="B1" s="395"/>
      <c r="C1" s="395"/>
      <c r="D1" s="395"/>
      <c r="E1" s="395"/>
      <c r="F1" s="395"/>
      <c r="G1" s="395"/>
      <c r="H1" s="395"/>
      <c r="I1" s="395"/>
      <c r="J1" s="395"/>
      <c r="K1" s="395"/>
      <c r="L1" s="395"/>
      <c r="M1" s="395"/>
      <c r="N1" s="395"/>
      <c r="O1" s="395"/>
      <c r="P1" s="395"/>
      <c r="Q1" s="395"/>
      <c r="R1" s="395"/>
      <c r="S1" s="395"/>
    </row>
    <row r="2" spans="1:21" ht="30" customHeight="1">
      <c r="A2" s="395"/>
      <c r="B2" s="395"/>
      <c r="C2" s="395"/>
      <c r="D2" s="395"/>
      <c r="E2" s="395"/>
      <c r="F2" s="395"/>
      <c r="G2" s="395"/>
      <c r="H2" s="395"/>
      <c r="I2" s="395"/>
      <c r="J2" s="395"/>
      <c r="K2" s="395"/>
      <c r="L2" s="395"/>
      <c r="M2" s="395"/>
      <c r="N2" s="395"/>
      <c r="O2" s="395"/>
      <c r="P2" s="395"/>
      <c r="Q2" s="395"/>
      <c r="R2" s="395"/>
      <c r="S2" s="395"/>
    </row>
    <row r="3" spans="1:21" ht="19.5" customHeight="1">
      <c r="A3" s="395"/>
      <c r="B3" s="395"/>
      <c r="C3" s="395"/>
      <c r="D3" s="395"/>
      <c r="E3" s="395"/>
      <c r="F3" s="395"/>
      <c r="G3" s="395"/>
      <c r="H3" s="395"/>
      <c r="I3" s="395"/>
      <c r="J3" s="395"/>
      <c r="K3" s="395"/>
      <c r="L3" s="395"/>
      <c r="M3" s="395"/>
      <c r="N3" s="395"/>
      <c r="O3" s="395"/>
      <c r="P3" s="395"/>
      <c r="Q3" s="395"/>
      <c r="R3" s="395"/>
      <c r="S3" s="395"/>
    </row>
    <row r="4" spans="1:21" ht="15" customHeight="1">
      <c r="A4" s="395"/>
      <c r="B4" s="395"/>
      <c r="C4" s="395"/>
      <c r="D4" s="395"/>
      <c r="E4" s="395"/>
      <c r="F4" s="395"/>
      <c r="G4" s="395"/>
      <c r="H4" s="395"/>
      <c r="I4" s="395"/>
      <c r="J4" s="395"/>
      <c r="K4" s="395"/>
      <c r="L4" s="395"/>
      <c r="M4" s="395"/>
      <c r="N4" s="395"/>
      <c r="O4" s="395"/>
      <c r="P4" s="395"/>
      <c r="Q4" s="395"/>
      <c r="R4" s="395"/>
      <c r="S4" s="395"/>
    </row>
    <row r="5" spans="1:21" ht="30" customHeight="1">
      <c r="A5" s="435" t="s">
        <v>1048</v>
      </c>
      <c r="B5" s="435"/>
      <c r="C5" s="435"/>
      <c r="D5" s="435"/>
      <c r="E5" s="435"/>
      <c r="F5" s="435"/>
      <c r="G5" s="435"/>
      <c r="H5" s="435"/>
      <c r="I5" s="435"/>
      <c r="J5" s="435"/>
      <c r="K5" s="435"/>
      <c r="L5" s="435"/>
      <c r="M5" s="435"/>
      <c r="N5" s="435"/>
      <c r="O5" s="435"/>
      <c r="P5" s="435"/>
      <c r="Q5" s="435"/>
      <c r="R5" s="435"/>
      <c r="S5" s="435"/>
    </row>
    <row r="6" spans="1:21">
      <c r="A6" s="197"/>
      <c r="B6" s="197"/>
      <c r="C6" s="197"/>
      <c r="D6" s="197"/>
      <c r="E6" s="197"/>
      <c r="F6" s="197"/>
      <c r="G6" s="197"/>
      <c r="H6" s="197"/>
      <c r="I6" s="197"/>
      <c r="J6" s="197"/>
      <c r="K6" s="197"/>
      <c r="L6" s="197"/>
      <c r="M6" s="197"/>
      <c r="N6" s="197"/>
      <c r="O6" s="197"/>
      <c r="P6" s="197"/>
      <c r="Q6" s="197"/>
      <c r="R6" s="197"/>
      <c r="S6" s="197"/>
      <c r="T6" s="197"/>
    </row>
    <row r="7" spans="1:21">
      <c r="A7" s="197"/>
      <c r="B7" s="197"/>
      <c r="C7" s="197"/>
      <c r="D7" s="197"/>
      <c r="E7" s="197"/>
      <c r="F7" s="197"/>
      <c r="G7" s="197"/>
      <c r="H7" s="197"/>
      <c r="I7" s="197"/>
      <c r="J7" s="197"/>
      <c r="K7" s="197"/>
      <c r="L7" s="197"/>
      <c r="M7" s="197"/>
      <c r="N7" s="197"/>
      <c r="O7" s="197"/>
      <c r="P7" s="197"/>
      <c r="Q7" s="197"/>
      <c r="R7" s="197"/>
      <c r="S7" s="197"/>
      <c r="T7" s="197"/>
      <c r="U7" s="196" t="s">
        <v>3384</v>
      </c>
    </row>
    <row r="8" spans="1:21" s="200" customFormat="1" ht="15.95" customHeight="1">
      <c r="A8" s="132" t="s">
        <v>23</v>
      </c>
      <c r="B8" s="132" t="s">
        <v>38</v>
      </c>
      <c r="C8" s="132" t="s">
        <v>1182</v>
      </c>
      <c r="D8" s="132" t="s">
        <v>1183</v>
      </c>
      <c r="E8" s="132" t="s">
        <v>1184</v>
      </c>
      <c r="F8" s="132" t="s">
        <v>1185</v>
      </c>
      <c r="G8" s="132" t="s">
        <v>1186</v>
      </c>
      <c r="H8" s="133" t="s">
        <v>1187</v>
      </c>
      <c r="I8" s="132" t="s">
        <v>1188</v>
      </c>
      <c r="J8" s="132" t="s">
        <v>1189</v>
      </c>
      <c r="K8" s="132" t="s">
        <v>1190</v>
      </c>
      <c r="L8" s="132" t="s">
        <v>1191</v>
      </c>
      <c r="M8" s="132" t="s">
        <v>1192</v>
      </c>
      <c r="N8" s="132" t="s">
        <v>1193</v>
      </c>
      <c r="O8" s="132" t="s">
        <v>1194</v>
      </c>
      <c r="P8" s="132" t="s">
        <v>1195</v>
      </c>
      <c r="Q8" s="132" t="s">
        <v>1196</v>
      </c>
      <c r="R8" s="132" t="s">
        <v>1197</v>
      </c>
      <c r="S8" s="132" t="s">
        <v>1198</v>
      </c>
      <c r="T8" s="198"/>
      <c r="U8" s="199"/>
    </row>
    <row r="9" spans="1:21" ht="12" customHeight="1">
      <c r="A9" s="201" t="s">
        <v>124</v>
      </c>
      <c r="B9" s="201" t="str">
        <f>ORÇAMENTO!B15</f>
        <v>SERVIÇOS TÉCNICOS PROFISSIONAIS</v>
      </c>
      <c r="C9" s="202">
        <f>ORÇAMENTO!J15</f>
        <v>624796.10000000009</v>
      </c>
      <c r="D9" s="126">
        <f t="shared" ref="D9:R9" si="0">IF((D10/$C9)=0," ",D10/$C9)</f>
        <v>6.6666666666666666E-2</v>
      </c>
      <c r="E9" s="126">
        <f t="shared" si="0"/>
        <v>6.6666666666666666E-2</v>
      </c>
      <c r="F9" s="126">
        <f t="shared" si="0"/>
        <v>6.6666666666666666E-2</v>
      </c>
      <c r="G9" s="126">
        <f t="shared" si="0"/>
        <v>6.6666666666666666E-2</v>
      </c>
      <c r="H9" s="126">
        <f t="shared" si="0"/>
        <v>6.6666666666666666E-2</v>
      </c>
      <c r="I9" s="126">
        <f t="shared" si="0"/>
        <v>6.6666666666666666E-2</v>
      </c>
      <c r="J9" s="126">
        <f t="shared" si="0"/>
        <v>6.6666666666666666E-2</v>
      </c>
      <c r="K9" s="126">
        <f t="shared" si="0"/>
        <v>6.6666666666666666E-2</v>
      </c>
      <c r="L9" s="126">
        <f t="shared" si="0"/>
        <v>6.6666666666666666E-2</v>
      </c>
      <c r="M9" s="126">
        <f t="shared" si="0"/>
        <v>6.6666666666666666E-2</v>
      </c>
      <c r="N9" s="126">
        <f t="shared" si="0"/>
        <v>6.6666666666666666E-2</v>
      </c>
      <c r="O9" s="126">
        <f t="shared" si="0"/>
        <v>6.6666666666666666E-2</v>
      </c>
      <c r="P9" s="126">
        <f t="shared" si="0"/>
        <v>6.6666666666666666E-2</v>
      </c>
      <c r="Q9" s="126">
        <f t="shared" si="0"/>
        <v>6.6666666666666666E-2</v>
      </c>
      <c r="R9" s="126">
        <f t="shared" si="0"/>
        <v>6.6666666666666666E-2</v>
      </c>
      <c r="S9" s="203">
        <f t="shared" ref="S9:S40" si="1">SUM(D9:R9)</f>
        <v>0.99999999999999989</v>
      </c>
      <c r="T9" s="197"/>
      <c r="U9" s="204" t="s">
        <v>1321</v>
      </c>
    </row>
    <row r="10" spans="1:21" ht="12.95" customHeight="1">
      <c r="A10" s="205"/>
      <c r="B10" s="205"/>
      <c r="C10" s="206"/>
      <c r="D10" s="207">
        <f>ORÇAMENTO!J15/ORÇAMENTO!F17</f>
        <v>41653.073333333341</v>
      </c>
      <c r="E10" s="207">
        <f>ORÇAMENTO!J15/ORÇAMENTO!F17</f>
        <v>41653.073333333341</v>
      </c>
      <c r="F10" s="207">
        <f>ORÇAMENTO!J15/ORÇAMENTO!F17</f>
        <v>41653.073333333341</v>
      </c>
      <c r="G10" s="207">
        <f>ORÇAMENTO!J15/ORÇAMENTO!F17</f>
        <v>41653.073333333341</v>
      </c>
      <c r="H10" s="207">
        <f>ORÇAMENTO!J15/ORÇAMENTO!F17</f>
        <v>41653.073333333341</v>
      </c>
      <c r="I10" s="207">
        <f>ORÇAMENTO!J15/ORÇAMENTO!F17</f>
        <v>41653.073333333341</v>
      </c>
      <c r="J10" s="207">
        <f>ORÇAMENTO!J15/ORÇAMENTO!F17</f>
        <v>41653.073333333341</v>
      </c>
      <c r="K10" s="207">
        <f>ORÇAMENTO!J15/ORÇAMENTO!F17</f>
        <v>41653.073333333341</v>
      </c>
      <c r="L10" s="207">
        <f>ORÇAMENTO!J15/ORÇAMENTO!F17</f>
        <v>41653.073333333341</v>
      </c>
      <c r="M10" s="207">
        <f>ORÇAMENTO!J15/ORÇAMENTO!F17</f>
        <v>41653.073333333341</v>
      </c>
      <c r="N10" s="207">
        <f>ORÇAMENTO!J15/ORÇAMENTO!F17</f>
        <v>41653.073333333341</v>
      </c>
      <c r="O10" s="207">
        <f>ORÇAMENTO!J15/ORÇAMENTO!F17</f>
        <v>41653.073333333341</v>
      </c>
      <c r="P10" s="207">
        <f>ORÇAMENTO!J15/ORÇAMENTO!F17</f>
        <v>41653.073333333341</v>
      </c>
      <c r="Q10" s="207">
        <f>ORÇAMENTO!J15/ORÇAMENTO!F17</f>
        <v>41653.073333333341</v>
      </c>
      <c r="R10" s="207">
        <f>ORÇAMENTO!J15/ORÇAMENTO!F17</f>
        <v>41653.073333333341</v>
      </c>
      <c r="S10" s="208">
        <f t="shared" si="1"/>
        <v>624796.10000000021</v>
      </c>
      <c r="T10" s="197"/>
      <c r="U10" s="204">
        <f>IF(S10-C9=0,"-",S10-C9)</f>
        <v>1.1641532182693481E-10</v>
      </c>
    </row>
    <row r="11" spans="1:21" ht="12" customHeight="1">
      <c r="A11" s="209" t="s">
        <v>130</v>
      </c>
      <c r="B11" s="209" t="str">
        <f>ORÇAMENTO!B23</f>
        <v>SERVIÇOS PRELIMINARES</v>
      </c>
      <c r="C11" s="210">
        <f>ORÇAMENTO!J23</f>
        <v>316244.19</v>
      </c>
      <c r="D11" s="211">
        <f t="shared" ref="D11:R11" si="2">IF((D12/$C11)=0," ",D12/$C11)</f>
        <v>0.57572311130838483</v>
      </c>
      <c r="E11" s="211">
        <f t="shared" si="2"/>
        <v>0.36010364174595588</v>
      </c>
      <c r="F11" s="211">
        <f t="shared" si="2"/>
        <v>3.6278121030460676E-3</v>
      </c>
      <c r="G11" s="211">
        <f t="shared" si="2"/>
        <v>3.6278121030460676E-3</v>
      </c>
      <c r="H11" s="211">
        <f t="shared" si="2"/>
        <v>3.6278121030460676E-3</v>
      </c>
      <c r="I11" s="211">
        <f t="shared" si="2"/>
        <v>7.2556242060921351E-3</v>
      </c>
      <c r="J11" s="211">
        <f t="shared" si="2"/>
        <v>7.2556242060921351E-3</v>
      </c>
      <c r="K11" s="211">
        <f t="shared" si="2"/>
        <v>7.2556242060921351E-3</v>
      </c>
      <c r="L11" s="211">
        <f t="shared" si="2"/>
        <v>7.2556242060921351E-3</v>
      </c>
      <c r="M11" s="211">
        <f t="shared" si="2"/>
        <v>7.2556242060921351E-3</v>
      </c>
      <c r="N11" s="211">
        <f t="shared" si="2"/>
        <v>7.2556242060921351E-3</v>
      </c>
      <c r="O11" s="211">
        <f t="shared" si="2"/>
        <v>1.8139060515230338E-3</v>
      </c>
      <c r="P11" s="211">
        <f t="shared" si="2"/>
        <v>3.1833541352965255E-3</v>
      </c>
      <c r="Q11" s="211">
        <f t="shared" si="2"/>
        <v>1.8139060515230338E-3</v>
      </c>
      <c r="R11" s="211">
        <f t="shared" si="2"/>
        <v>2.9448991616257045E-3</v>
      </c>
      <c r="S11" s="212">
        <f t="shared" si="1"/>
        <v>1.0000000000000002</v>
      </c>
      <c r="T11" s="197"/>
      <c r="U11" s="204" t="s">
        <v>1321</v>
      </c>
    </row>
    <row r="12" spans="1:21" ht="12.95" customHeight="1">
      <c r="A12" s="205"/>
      <c r="B12" s="205"/>
      <c r="C12" s="206"/>
      <c r="D12" s="213">
        <f t="shared" ref="D12:R12" si="3">D14+D22+D28+D34</f>
        <v>182069.08900000001</v>
      </c>
      <c r="E12" s="213">
        <f t="shared" si="3"/>
        <v>113880.6845</v>
      </c>
      <c r="F12" s="213">
        <f t="shared" si="3"/>
        <v>1147.2745000000002</v>
      </c>
      <c r="G12" s="213">
        <f t="shared" si="3"/>
        <v>1147.2745000000002</v>
      </c>
      <c r="H12" s="213">
        <f t="shared" si="3"/>
        <v>1147.2745000000002</v>
      </c>
      <c r="I12" s="213">
        <f t="shared" si="3"/>
        <v>2294.5490000000004</v>
      </c>
      <c r="J12" s="213">
        <f t="shared" si="3"/>
        <v>2294.5490000000004</v>
      </c>
      <c r="K12" s="213">
        <f t="shared" si="3"/>
        <v>2294.5490000000004</v>
      </c>
      <c r="L12" s="213">
        <f t="shared" si="3"/>
        <v>2294.5490000000004</v>
      </c>
      <c r="M12" s="213">
        <f t="shared" si="3"/>
        <v>2294.5490000000004</v>
      </c>
      <c r="N12" s="213">
        <f t="shared" si="3"/>
        <v>2294.5490000000004</v>
      </c>
      <c r="O12" s="213">
        <f t="shared" si="3"/>
        <v>573.63725000000011</v>
      </c>
      <c r="P12" s="213">
        <f t="shared" si="3"/>
        <v>1006.7172500000001</v>
      </c>
      <c r="Q12" s="213">
        <f t="shared" si="3"/>
        <v>573.63725000000011</v>
      </c>
      <c r="R12" s="213">
        <f t="shared" si="3"/>
        <v>931.30725000000007</v>
      </c>
      <c r="S12" s="208">
        <f t="shared" si="1"/>
        <v>316244.19000000006</v>
      </c>
      <c r="T12" s="197"/>
      <c r="U12" s="204">
        <f>IF(S12-C11=0,"-",S12-C11)</f>
        <v>5.8207660913467407E-11</v>
      </c>
    </row>
    <row r="13" spans="1:21" ht="12" customHeight="1">
      <c r="A13" s="209" t="s">
        <v>41</v>
      </c>
      <c r="B13" s="209" t="str">
        <f>ORÇAMENTO!B24</f>
        <v>CANTEIRO DE OBRA</v>
      </c>
      <c r="C13" s="210">
        <f>ORÇAMENTO!J24</f>
        <v>117601.45000000001</v>
      </c>
      <c r="D13" s="211">
        <f t="shared" ref="D13:R13" si="4">IF((D14/$C13)=0," ",D14/$C13)</f>
        <v>0.98202479646296881</v>
      </c>
      <c r="E13" s="211">
        <f t="shared" si="4"/>
        <v>1.4933829472340688E-2</v>
      </c>
      <c r="F13" s="211" t="str">
        <f t="shared" si="4"/>
        <v xml:space="preserve"> </v>
      </c>
      <c r="G13" s="211" t="str">
        <f t="shared" si="4"/>
        <v xml:space="preserve"> </v>
      </c>
      <c r="H13" s="211" t="str">
        <f t="shared" si="4"/>
        <v xml:space="preserve"> </v>
      </c>
      <c r="I13" s="211" t="str">
        <f t="shared" si="4"/>
        <v xml:space="preserve"> </v>
      </c>
      <c r="J13" s="211" t="str">
        <f t="shared" si="4"/>
        <v xml:space="preserve"> </v>
      </c>
      <c r="K13" s="211" t="str">
        <f t="shared" si="4"/>
        <v xml:space="preserve"> </v>
      </c>
      <c r="L13" s="211" t="str">
        <f t="shared" si="4"/>
        <v xml:space="preserve"> </v>
      </c>
      <c r="M13" s="211" t="str">
        <f t="shared" si="4"/>
        <v xml:space="preserve"> </v>
      </c>
      <c r="N13" s="211" t="str">
        <f t="shared" si="4"/>
        <v xml:space="preserve"> </v>
      </c>
      <c r="O13" s="211" t="str">
        <f t="shared" si="4"/>
        <v xml:space="preserve"> </v>
      </c>
      <c r="P13" s="211" t="str">
        <f t="shared" si="4"/>
        <v xml:space="preserve"> </v>
      </c>
      <c r="Q13" s="211" t="str">
        <f t="shared" si="4"/>
        <v xml:space="preserve"> </v>
      </c>
      <c r="R13" s="211">
        <f t="shared" si="4"/>
        <v>3.0413740646905289E-3</v>
      </c>
      <c r="S13" s="212">
        <f t="shared" si="1"/>
        <v>1</v>
      </c>
      <c r="T13" s="197"/>
      <c r="U13" s="204" t="s">
        <v>1321</v>
      </c>
    </row>
    <row r="14" spans="1:21" ht="12.95" customHeight="1">
      <c r="A14" s="205"/>
      <c r="B14" s="205"/>
      <c r="C14" s="206"/>
      <c r="D14" s="213">
        <f t="shared" ref="D14:R14" si="5">D16+D18+D20</f>
        <v>115487.54000000001</v>
      </c>
      <c r="E14" s="213">
        <f t="shared" si="5"/>
        <v>1756.24</v>
      </c>
      <c r="F14" s="213">
        <f t="shared" si="5"/>
        <v>0</v>
      </c>
      <c r="G14" s="213">
        <f t="shared" si="5"/>
        <v>0</v>
      </c>
      <c r="H14" s="213">
        <f t="shared" si="5"/>
        <v>0</v>
      </c>
      <c r="I14" s="213">
        <f t="shared" si="5"/>
        <v>0</v>
      </c>
      <c r="J14" s="213">
        <f t="shared" si="5"/>
        <v>0</v>
      </c>
      <c r="K14" s="213">
        <f t="shared" si="5"/>
        <v>0</v>
      </c>
      <c r="L14" s="213">
        <f t="shared" si="5"/>
        <v>0</v>
      </c>
      <c r="M14" s="213">
        <f t="shared" si="5"/>
        <v>0</v>
      </c>
      <c r="N14" s="213">
        <f t="shared" si="5"/>
        <v>0</v>
      </c>
      <c r="O14" s="213">
        <f t="shared" si="5"/>
        <v>0</v>
      </c>
      <c r="P14" s="213">
        <f t="shared" si="5"/>
        <v>0</v>
      </c>
      <c r="Q14" s="213">
        <f t="shared" si="5"/>
        <v>0</v>
      </c>
      <c r="R14" s="213">
        <f t="shared" si="5"/>
        <v>357.67</v>
      </c>
      <c r="S14" s="208">
        <f t="shared" si="1"/>
        <v>117601.45000000001</v>
      </c>
      <c r="T14" s="197"/>
      <c r="U14" s="204" t="str">
        <f>IF(S14-C13=0,"-",S14-C13)</f>
        <v>-</v>
      </c>
    </row>
    <row r="15" spans="1:21" ht="12" customHeight="1">
      <c r="A15" s="201" t="s">
        <v>132</v>
      </c>
      <c r="B15" s="201" t="str">
        <f>ORÇAMENTO!B25</f>
        <v>CONSTRUÇÕES PROVISÓRIAS</v>
      </c>
      <c r="C15" s="202">
        <f>ORÇAMENTO!J25</f>
        <v>103662.96</v>
      </c>
      <c r="D15" s="126">
        <f t="shared" ref="D15:R15" si="6">IF((D16/$C15)=0," ",D16/$C15)</f>
        <v>1</v>
      </c>
      <c r="E15" s="126" t="str">
        <f t="shared" si="6"/>
        <v xml:space="preserve"> </v>
      </c>
      <c r="F15" s="126" t="str">
        <f t="shared" si="6"/>
        <v xml:space="preserve"> </v>
      </c>
      <c r="G15" s="126" t="str">
        <f t="shared" si="6"/>
        <v xml:space="preserve"> </v>
      </c>
      <c r="H15" s="126" t="str">
        <f t="shared" si="6"/>
        <v xml:space="preserve"> </v>
      </c>
      <c r="I15" s="126" t="str">
        <f t="shared" si="6"/>
        <v xml:space="preserve"> </v>
      </c>
      <c r="J15" s="126" t="str">
        <f t="shared" si="6"/>
        <v xml:space="preserve"> </v>
      </c>
      <c r="K15" s="126" t="str">
        <f t="shared" si="6"/>
        <v xml:space="preserve"> </v>
      </c>
      <c r="L15" s="126" t="str">
        <f t="shared" si="6"/>
        <v xml:space="preserve"> </v>
      </c>
      <c r="M15" s="126" t="str">
        <f t="shared" si="6"/>
        <v xml:space="preserve"> </v>
      </c>
      <c r="N15" s="126" t="str">
        <f t="shared" si="6"/>
        <v xml:space="preserve"> </v>
      </c>
      <c r="O15" s="126" t="str">
        <f t="shared" si="6"/>
        <v xml:space="preserve"> </v>
      </c>
      <c r="P15" s="126" t="str">
        <f t="shared" si="6"/>
        <v xml:space="preserve"> </v>
      </c>
      <c r="Q15" s="126" t="str">
        <f t="shared" si="6"/>
        <v xml:space="preserve"> </v>
      </c>
      <c r="R15" s="126" t="str">
        <f t="shared" si="6"/>
        <v xml:space="preserve"> </v>
      </c>
      <c r="S15" s="203">
        <f t="shared" si="1"/>
        <v>1</v>
      </c>
      <c r="T15" s="197"/>
      <c r="U15" s="204" t="s">
        <v>1321</v>
      </c>
    </row>
    <row r="16" spans="1:21" ht="12.95" customHeight="1">
      <c r="A16" s="205"/>
      <c r="B16" s="205"/>
      <c r="C16" s="206"/>
      <c r="D16" s="207">
        <f>ORÇAMENTO!J25</f>
        <v>103662.96</v>
      </c>
      <c r="E16" s="207"/>
      <c r="F16" s="207"/>
      <c r="G16" s="207"/>
      <c r="H16" s="207"/>
      <c r="I16" s="207"/>
      <c r="J16" s="207"/>
      <c r="K16" s="207"/>
      <c r="L16" s="207"/>
      <c r="M16" s="207"/>
      <c r="N16" s="207"/>
      <c r="O16" s="207"/>
      <c r="P16" s="207"/>
      <c r="Q16" s="207"/>
      <c r="R16" s="207"/>
      <c r="S16" s="208">
        <f t="shared" si="1"/>
        <v>103662.96</v>
      </c>
      <c r="T16" s="197"/>
      <c r="U16" s="204" t="str">
        <f>IF(S16-C15=0,"-",S16-C15)</f>
        <v>-</v>
      </c>
    </row>
    <row r="17" spans="1:21" ht="12" customHeight="1">
      <c r="A17" s="201" t="s">
        <v>146</v>
      </c>
      <c r="B17" s="201" t="s">
        <v>147</v>
      </c>
      <c r="C17" s="202">
        <f>ORÇAMENTO!J31</f>
        <v>5039.78</v>
      </c>
      <c r="D17" s="126">
        <f t="shared" ref="D17:R17" si="7">IF((D18/$C17)=0," ",D18/$C17)</f>
        <v>1</v>
      </c>
      <c r="E17" s="126" t="str">
        <f t="shared" si="7"/>
        <v xml:space="preserve"> </v>
      </c>
      <c r="F17" s="126" t="str">
        <f t="shared" si="7"/>
        <v xml:space="preserve"> </v>
      </c>
      <c r="G17" s="126" t="str">
        <f t="shared" si="7"/>
        <v xml:space="preserve"> </v>
      </c>
      <c r="H17" s="126" t="str">
        <f t="shared" si="7"/>
        <v xml:space="preserve"> </v>
      </c>
      <c r="I17" s="126" t="str">
        <f t="shared" si="7"/>
        <v xml:space="preserve"> </v>
      </c>
      <c r="J17" s="126" t="str">
        <f t="shared" si="7"/>
        <v xml:space="preserve"> </v>
      </c>
      <c r="K17" s="126" t="str">
        <f t="shared" si="7"/>
        <v xml:space="preserve"> </v>
      </c>
      <c r="L17" s="126" t="str">
        <f t="shared" si="7"/>
        <v xml:space="preserve"> </v>
      </c>
      <c r="M17" s="126" t="str">
        <f t="shared" si="7"/>
        <v xml:space="preserve"> </v>
      </c>
      <c r="N17" s="126" t="str">
        <f t="shared" si="7"/>
        <v xml:space="preserve"> </v>
      </c>
      <c r="O17" s="126" t="str">
        <f t="shared" si="7"/>
        <v xml:space="preserve"> </v>
      </c>
      <c r="P17" s="126" t="str">
        <f t="shared" si="7"/>
        <v xml:space="preserve"> </v>
      </c>
      <c r="Q17" s="126" t="str">
        <f t="shared" si="7"/>
        <v xml:space="preserve"> </v>
      </c>
      <c r="R17" s="126" t="str">
        <f t="shared" si="7"/>
        <v xml:space="preserve"> </v>
      </c>
      <c r="S17" s="203">
        <f t="shared" si="1"/>
        <v>1</v>
      </c>
      <c r="T17" s="197"/>
      <c r="U17" s="204" t="s">
        <v>1321</v>
      </c>
    </row>
    <row r="18" spans="1:21" ht="12.95" customHeight="1">
      <c r="A18" s="205"/>
      <c r="B18" s="205"/>
      <c r="C18" s="206"/>
      <c r="D18" s="207">
        <f>ORÇAMENTO!J31</f>
        <v>5039.78</v>
      </c>
      <c r="E18" s="207"/>
      <c r="F18" s="207"/>
      <c r="G18" s="207"/>
      <c r="H18" s="207"/>
      <c r="I18" s="207"/>
      <c r="J18" s="207"/>
      <c r="K18" s="207"/>
      <c r="L18" s="207"/>
      <c r="M18" s="207"/>
      <c r="N18" s="207"/>
      <c r="O18" s="207"/>
      <c r="P18" s="207"/>
      <c r="Q18" s="207"/>
      <c r="R18" s="207"/>
      <c r="S18" s="208">
        <f t="shared" si="1"/>
        <v>5039.78</v>
      </c>
      <c r="T18" s="197"/>
      <c r="U18" s="204" t="str">
        <f>IF(S18-C17=0,"-",S18-C17)</f>
        <v>-</v>
      </c>
    </row>
    <row r="19" spans="1:21" ht="12" customHeight="1">
      <c r="A19" s="201" t="s">
        <v>159</v>
      </c>
      <c r="B19" s="201" t="s">
        <v>160</v>
      </c>
      <c r="C19" s="202">
        <f>ORÇAMENTO!J36</f>
        <v>8898.7100000000009</v>
      </c>
      <c r="D19" s="126">
        <f t="shared" ref="D19:R19" si="8">IF((D20/$C19)=0," ",D20/$C19)</f>
        <v>0.76244759071820511</v>
      </c>
      <c r="E19" s="126">
        <f t="shared" si="8"/>
        <v>0.19735894303781107</v>
      </c>
      <c r="F19" s="126" t="str">
        <f t="shared" si="8"/>
        <v xml:space="preserve"> </v>
      </c>
      <c r="G19" s="126" t="str">
        <f t="shared" si="8"/>
        <v xml:space="preserve"> </v>
      </c>
      <c r="H19" s="126" t="str">
        <f t="shared" si="8"/>
        <v xml:space="preserve"> </v>
      </c>
      <c r="I19" s="126" t="str">
        <f t="shared" si="8"/>
        <v xml:space="preserve"> </v>
      </c>
      <c r="J19" s="126" t="str">
        <f t="shared" si="8"/>
        <v xml:space="preserve"> </v>
      </c>
      <c r="K19" s="126" t="str">
        <f t="shared" si="8"/>
        <v xml:space="preserve"> </v>
      </c>
      <c r="L19" s="126" t="str">
        <f t="shared" si="8"/>
        <v xml:space="preserve"> </v>
      </c>
      <c r="M19" s="126" t="str">
        <f t="shared" si="8"/>
        <v xml:space="preserve"> </v>
      </c>
      <c r="N19" s="126" t="str">
        <f t="shared" si="8"/>
        <v xml:space="preserve"> </v>
      </c>
      <c r="O19" s="126" t="str">
        <f t="shared" si="8"/>
        <v xml:space="preserve"> </v>
      </c>
      <c r="P19" s="126" t="str">
        <f t="shared" si="8"/>
        <v xml:space="preserve"> </v>
      </c>
      <c r="Q19" s="126" t="str">
        <f t="shared" si="8"/>
        <v xml:space="preserve"> </v>
      </c>
      <c r="R19" s="126">
        <f t="shared" si="8"/>
        <v>4.0193466243983678E-2</v>
      </c>
      <c r="S19" s="203">
        <f t="shared" si="1"/>
        <v>0.99999999999999989</v>
      </c>
      <c r="T19" s="197"/>
      <c r="U19" s="204" t="s">
        <v>1321</v>
      </c>
    </row>
    <row r="20" spans="1:21" ht="12.95" customHeight="1">
      <c r="A20" s="205"/>
      <c r="B20" s="205"/>
      <c r="C20" s="206"/>
      <c r="D20" s="207">
        <f>ORÇAMENTO!J38</f>
        <v>6784.8</v>
      </c>
      <c r="E20" s="207">
        <f>ORÇAMENTO!J37</f>
        <v>1756.24</v>
      </c>
      <c r="F20" s="207"/>
      <c r="G20" s="207"/>
      <c r="H20" s="207"/>
      <c r="I20" s="207"/>
      <c r="J20" s="207"/>
      <c r="K20" s="207"/>
      <c r="L20" s="207"/>
      <c r="M20" s="207"/>
      <c r="N20" s="207"/>
      <c r="O20" s="207"/>
      <c r="P20" s="207"/>
      <c r="Q20" s="207"/>
      <c r="R20" s="207">
        <f>ORÇAMENTO!J39</f>
        <v>357.67</v>
      </c>
      <c r="S20" s="208">
        <f t="shared" si="1"/>
        <v>8898.7100000000009</v>
      </c>
      <c r="T20" s="197"/>
      <c r="U20" s="204" t="str">
        <f>IF(S20-C19=0,"-",S20-C19)</f>
        <v>-</v>
      </c>
    </row>
    <row r="21" spans="1:21" ht="12" customHeight="1">
      <c r="A21" s="209" t="s">
        <v>42</v>
      </c>
      <c r="B21" s="209" t="s">
        <v>166</v>
      </c>
      <c r="C21" s="210">
        <f>ORÇAMENTO!J40</f>
        <v>23378.570000000003</v>
      </c>
      <c r="D21" s="211">
        <f t="shared" ref="D21:R21" si="9">IF((D22/$C21)=0," ",D22/$C21)</f>
        <v>9.8147534258938851E-2</v>
      </c>
      <c r="E21" s="211">
        <f t="shared" si="9"/>
        <v>4.9073767129469426E-2</v>
      </c>
      <c r="F21" s="211">
        <f t="shared" si="9"/>
        <v>4.9073767129469426E-2</v>
      </c>
      <c r="G21" s="211">
        <f t="shared" si="9"/>
        <v>4.9073767129469426E-2</v>
      </c>
      <c r="H21" s="211">
        <f t="shared" si="9"/>
        <v>4.9073767129469426E-2</v>
      </c>
      <c r="I21" s="211">
        <f t="shared" si="9"/>
        <v>9.8147534258938851E-2</v>
      </c>
      <c r="J21" s="211">
        <f t="shared" si="9"/>
        <v>9.8147534258938851E-2</v>
      </c>
      <c r="K21" s="211">
        <f t="shared" si="9"/>
        <v>9.8147534258938851E-2</v>
      </c>
      <c r="L21" s="211">
        <f t="shared" si="9"/>
        <v>9.8147534258938851E-2</v>
      </c>
      <c r="M21" s="211">
        <f t="shared" si="9"/>
        <v>9.8147534258938851E-2</v>
      </c>
      <c r="N21" s="211">
        <f t="shared" si="9"/>
        <v>9.8147534258938851E-2</v>
      </c>
      <c r="O21" s="211">
        <f t="shared" si="9"/>
        <v>2.4536883564734713E-2</v>
      </c>
      <c r="P21" s="211">
        <f t="shared" si="9"/>
        <v>4.3061540975346223E-2</v>
      </c>
      <c r="Q21" s="211">
        <f t="shared" si="9"/>
        <v>2.4536883564734713E-2</v>
      </c>
      <c r="R21" s="211">
        <f t="shared" si="9"/>
        <v>2.4536883564734713E-2</v>
      </c>
      <c r="S21" s="212">
        <f t="shared" si="1"/>
        <v>1</v>
      </c>
      <c r="T21" s="197"/>
      <c r="U21" s="204" t="s">
        <v>1321</v>
      </c>
    </row>
    <row r="22" spans="1:21" ht="12.95" customHeight="1">
      <c r="A22" s="205"/>
      <c r="B22" s="205"/>
      <c r="C22" s="206"/>
      <c r="D22" s="213">
        <f t="shared" ref="D22:R22" si="10">D24+D26</f>
        <v>2294.5490000000004</v>
      </c>
      <c r="E22" s="213">
        <f t="shared" si="10"/>
        <v>1147.2745000000002</v>
      </c>
      <c r="F22" s="213">
        <f t="shared" si="10"/>
        <v>1147.2745000000002</v>
      </c>
      <c r="G22" s="213">
        <f t="shared" si="10"/>
        <v>1147.2745000000002</v>
      </c>
      <c r="H22" s="213">
        <f t="shared" si="10"/>
        <v>1147.2745000000002</v>
      </c>
      <c r="I22" s="213">
        <f t="shared" si="10"/>
        <v>2294.5490000000004</v>
      </c>
      <c r="J22" s="213">
        <f t="shared" si="10"/>
        <v>2294.5490000000004</v>
      </c>
      <c r="K22" s="213">
        <f t="shared" si="10"/>
        <v>2294.5490000000004</v>
      </c>
      <c r="L22" s="213">
        <f t="shared" si="10"/>
        <v>2294.5490000000004</v>
      </c>
      <c r="M22" s="213">
        <f t="shared" si="10"/>
        <v>2294.5490000000004</v>
      </c>
      <c r="N22" s="213">
        <f t="shared" si="10"/>
        <v>2294.5490000000004</v>
      </c>
      <c r="O22" s="213">
        <f t="shared" si="10"/>
        <v>573.63725000000011</v>
      </c>
      <c r="P22" s="213">
        <f t="shared" si="10"/>
        <v>1006.7172500000001</v>
      </c>
      <c r="Q22" s="213">
        <f t="shared" si="10"/>
        <v>573.63725000000011</v>
      </c>
      <c r="R22" s="213">
        <f t="shared" si="10"/>
        <v>573.63725000000011</v>
      </c>
      <c r="S22" s="208">
        <f t="shared" si="1"/>
        <v>23378.570000000003</v>
      </c>
      <c r="T22" s="197"/>
      <c r="U22" s="204" t="str">
        <f>IF(S22-C21=0,"-",S22-C21)</f>
        <v>-</v>
      </c>
    </row>
    <row r="23" spans="1:21" ht="12" customHeight="1">
      <c r="A23" s="201" t="s">
        <v>167</v>
      </c>
      <c r="B23" s="201" t="s">
        <v>168</v>
      </c>
      <c r="C23" s="202">
        <f>ORÇAMENTO!J41</f>
        <v>433.08</v>
      </c>
      <c r="D23" s="126" t="str">
        <f t="shared" ref="D23:R23" si="11">IF((D24/$C23)=0," ",D24/$C23)</f>
        <v xml:space="preserve"> </v>
      </c>
      <c r="E23" s="126" t="str">
        <f t="shared" si="11"/>
        <v xml:space="preserve"> </v>
      </c>
      <c r="F23" s="126" t="str">
        <f t="shared" si="11"/>
        <v xml:space="preserve"> </v>
      </c>
      <c r="G23" s="126" t="str">
        <f t="shared" si="11"/>
        <v xml:space="preserve"> </v>
      </c>
      <c r="H23" s="126" t="str">
        <f t="shared" si="11"/>
        <v xml:space="preserve"> </v>
      </c>
      <c r="I23" s="126" t="str">
        <f t="shared" si="11"/>
        <v xml:space="preserve"> </v>
      </c>
      <c r="J23" s="126" t="str">
        <f t="shared" si="11"/>
        <v xml:space="preserve"> </v>
      </c>
      <c r="K23" s="126" t="str">
        <f t="shared" si="11"/>
        <v xml:space="preserve"> </v>
      </c>
      <c r="L23" s="126" t="str">
        <f t="shared" si="11"/>
        <v xml:space="preserve"> </v>
      </c>
      <c r="M23" s="126" t="str">
        <f t="shared" si="11"/>
        <v xml:space="preserve"> </v>
      </c>
      <c r="N23" s="126" t="str">
        <f t="shared" si="11"/>
        <v xml:space="preserve"> </v>
      </c>
      <c r="O23" s="126" t="str">
        <f t="shared" si="11"/>
        <v xml:space="preserve"> </v>
      </c>
      <c r="P23" s="126">
        <f t="shared" si="11"/>
        <v>1</v>
      </c>
      <c r="Q23" s="126" t="str">
        <f t="shared" si="11"/>
        <v xml:space="preserve"> </v>
      </c>
      <c r="R23" s="126" t="str">
        <f t="shared" si="11"/>
        <v xml:space="preserve"> </v>
      </c>
      <c r="S23" s="203">
        <f t="shared" si="1"/>
        <v>1</v>
      </c>
      <c r="T23" s="197"/>
      <c r="U23" s="204" t="s">
        <v>1321</v>
      </c>
    </row>
    <row r="24" spans="1:21" ht="12.95" customHeight="1">
      <c r="A24" s="205"/>
      <c r="B24" s="205"/>
      <c r="C24" s="206"/>
      <c r="D24" s="207"/>
      <c r="E24" s="207"/>
      <c r="F24" s="207"/>
      <c r="G24" s="207"/>
      <c r="H24" s="207"/>
      <c r="I24" s="207"/>
      <c r="J24" s="207"/>
      <c r="K24" s="207"/>
      <c r="L24" s="207"/>
      <c r="M24" s="207"/>
      <c r="N24" s="207"/>
      <c r="O24" s="207"/>
      <c r="P24" s="207">
        <f>SUM(ORÇAMENTO!J42:J43)</f>
        <v>433.08</v>
      </c>
      <c r="Q24" s="207"/>
      <c r="R24" s="207"/>
      <c r="S24" s="208">
        <f t="shared" si="1"/>
        <v>433.08</v>
      </c>
      <c r="T24" s="197"/>
      <c r="U24" s="204" t="str">
        <f>IF(S24-C23=0,"-",S24-C23)</f>
        <v>-</v>
      </c>
    </row>
    <row r="25" spans="1:21" ht="12" customHeight="1">
      <c r="A25" s="201" t="s">
        <v>171</v>
      </c>
      <c r="B25" s="201" t="s">
        <v>172</v>
      </c>
      <c r="C25" s="202">
        <f>ORÇAMENTO!J44</f>
        <v>22945.49</v>
      </c>
      <c r="D25" s="126">
        <f t="shared" ref="D25:R25" si="12">IF((D26/$C25)=0," ",D26/$C25)</f>
        <v>0.1</v>
      </c>
      <c r="E25" s="126">
        <f t="shared" si="12"/>
        <v>0.05</v>
      </c>
      <c r="F25" s="126">
        <f t="shared" si="12"/>
        <v>0.05</v>
      </c>
      <c r="G25" s="126">
        <f t="shared" si="12"/>
        <v>0.05</v>
      </c>
      <c r="H25" s="126">
        <f t="shared" si="12"/>
        <v>0.05</v>
      </c>
      <c r="I25" s="126">
        <f t="shared" si="12"/>
        <v>0.1</v>
      </c>
      <c r="J25" s="126">
        <f t="shared" si="12"/>
        <v>0.1</v>
      </c>
      <c r="K25" s="126">
        <f t="shared" si="12"/>
        <v>0.1</v>
      </c>
      <c r="L25" s="126">
        <f t="shared" si="12"/>
        <v>0.1</v>
      </c>
      <c r="M25" s="126">
        <f t="shared" si="12"/>
        <v>0.1</v>
      </c>
      <c r="N25" s="126">
        <f t="shared" si="12"/>
        <v>0.1</v>
      </c>
      <c r="O25" s="126">
        <f t="shared" si="12"/>
        <v>2.5000000000000001E-2</v>
      </c>
      <c r="P25" s="126">
        <f t="shared" si="12"/>
        <v>2.5000000000000001E-2</v>
      </c>
      <c r="Q25" s="126">
        <f t="shared" si="12"/>
        <v>2.5000000000000001E-2</v>
      </c>
      <c r="R25" s="126">
        <f t="shared" si="12"/>
        <v>2.5000000000000001E-2</v>
      </c>
      <c r="S25" s="203">
        <f t="shared" si="1"/>
        <v>1</v>
      </c>
      <c r="T25" s="197"/>
      <c r="U25" s="204" t="s">
        <v>1321</v>
      </c>
    </row>
    <row r="26" spans="1:21" ht="12.95" customHeight="1">
      <c r="A26" s="205"/>
      <c r="B26" s="205"/>
      <c r="C26" s="206"/>
      <c r="D26" s="207">
        <f>ORÇAMENTO!J44*0.1</f>
        <v>2294.5490000000004</v>
      </c>
      <c r="E26" s="207">
        <f>ORÇAMENTO!J44*0.05</f>
        <v>1147.2745000000002</v>
      </c>
      <c r="F26" s="207">
        <f>ORÇAMENTO!J44*0.05</f>
        <v>1147.2745000000002</v>
      </c>
      <c r="G26" s="207">
        <f>ORÇAMENTO!J44*0.05</f>
        <v>1147.2745000000002</v>
      </c>
      <c r="H26" s="207">
        <f>ORÇAMENTO!J44*0.05</f>
        <v>1147.2745000000002</v>
      </c>
      <c r="I26" s="207">
        <f>ORÇAMENTO!J44*0.1</f>
        <v>2294.5490000000004</v>
      </c>
      <c r="J26" s="207">
        <f>ORÇAMENTO!J44*0.1</f>
        <v>2294.5490000000004</v>
      </c>
      <c r="K26" s="207">
        <f>ORÇAMENTO!J44*0.1</f>
        <v>2294.5490000000004</v>
      </c>
      <c r="L26" s="207">
        <f>ORÇAMENTO!J44*0.1</f>
        <v>2294.5490000000004</v>
      </c>
      <c r="M26" s="207">
        <f>ORÇAMENTO!J44*0.1</f>
        <v>2294.5490000000004</v>
      </c>
      <c r="N26" s="207">
        <f>ORÇAMENTO!J44*0.1</f>
        <v>2294.5490000000004</v>
      </c>
      <c r="O26" s="207">
        <f>ORÇAMENTO!J44*0.025</f>
        <v>573.63725000000011</v>
      </c>
      <c r="P26" s="207">
        <f>ORÇAMENTO!J44*0.025</f>
        <v>573.63725000000011</v>
      </c>
      <c r="Q26" s="207">
        <f>ORÇAMENTO!J44*0.025</f>
        <v>573.63725000000011</v>
      </c>
      <c r="R26" s="207">
        <f>ORÇAMENTO!J44*0.025</f>
        <v>573.63725000000011</v>
      </c>
      <c r="S26" s="208">
        <f t="shared" si="1"/>
        <v>22945.49</v>
      </c>
      <c r="T26" s="197"/>
      <c r="U26" s="204" t="str">
        <f>IF(S26-C25=0,"-",S26-C25)</f>
        <v>-</v>
      </c>
    </row>
    <row r="27" spans="1:21" ht="12" customHeight="1">
      <c r="A27" s="209" t="s">
        <v>43</v>
      </c>
      <c r="B27" s="209" t="s">
        <v>175</v>
      </c>
      <c r="C27" s="210">
        <f>ORÇAMENTO!J46</f>
        <v>13148.369999999999</v>
      </c>
      <c r="D27" s="211" t="str">
        <f t="shared" ref="D27:R27" si="13">IF((D28/$C27)=0," ",D28/$C27)</f>
        <v xml:space="preserve"> </v>
      </c>
      <c r="E27" s="211">
        <f t="shared" si="13"/>
        <v>1</v>
      </c>
      <c r="F27" s="211" t="str">
        <f t="shared" si="13"/>
        <v xml:space="preserve"> </v>
      </c>
      <c r="G27" s="211" t="str">
        <f t="shared" si="13"/>
        <v xml:space="preserve"> </v>
      </c>
      <c r="H27" s="211" t="str">
        <f t="shared" si="13"/>
        <v xml:space="preserve"> </v>
      </c>
      <c r="I27" s="211" t="str">
        <f t="shared" si="13"/>
        <v xml:space="preserve"> </v>
      </c>
      <c r="J27" s="211" t="str">
        <f t="shared" si="13"/>
        <v xml:space="preserve"> </v>
      </c>
      <c r="K27" s="211" t="str">
        <f t="shared" si="13"/>
        <v xml:space="preserve"> </v>
      </c>
      <c r="L27" s="211" t="str">
        <f t="shared" si="13"/>
        <v xml:space="preserve"> </v>
      </c>
      <c r="M27" s="211" t="str">
        <f t="shared" si="13"/>
        <v xml:space="preserve"> </v>
      </c>
      <c r="N27" s="211" t="str">
        <f t="shared" si="13"/>
        <v xml:space="preserve"> </v>
      </c>
      <c r="O27" s="211" t="str">
        <f t="shared" si="13"/>
        <v xml:space="preserve"> </v>
      </c>
      <c r="P27" s="211" t="str">
        <f t="shared" si="13"/>
        <v xml:space="preserve"> </v>
      </c>
      <c r="Q27" s="211" t="str">
        <f t="shared" si="13"/>
        <v xml:space="preserve"> </v>
      </c>
      <c r="R27" s="211" t="str">
        <f t="shared" si="13"/>
        <v xml:space="preserve"> </v>
      </c>
      <c r="S27" s="212">
        <f t="shared" si="1"/>
        <v>1</v>
      </c>
      <c r="T27" s="197"/>
      <c r="U27" s="204" t="s">
        <v>1321</v>
      </c>
    </row>
    <row r="28" spans="1:21" ht="12.95" customHeight="1">
      <c r="A28" s="205"/>
      <c r="B28" s="205"/>
      <c r="C28" s="206"/>
      <c r="D28" s="213">
        <f t="shared" ref="D28:R28" si="14">D30+D32</f>
        <v>0</v>
      </c>
      <c r="E28" s="213">
        <f t="shared" si="14"/>
        <v>13148.369999999999</v>
      </c>
      <c r="F28" s="213">
        <f t="shared" si="14"/>
        <v>0</v>
      </c>
      <c r="G28" s="213">
        <f t="shared" si="14"/>
        <v>0</v>
      </c>
      <c r="H28" s="213">
        <f t="shared" si="14"/>
        <v>0</v>
      </c>
      <c r="I28" s="213">
        <f t="shared" si="14"/>
        <v>0</v>
      </c>
      <c r="J28" s="213">
        <f t="shared" si="14"/>
        <v>0</v>
      </c>
      <c r="K28" s="213">
        <f t="shared" si="14"/>
        <v>0</v>
      </c>
      <c r="L28" s="213">
        <f t="shared" si="14"/>
        <v>0</v>
      </c>
      <c r="M28" s="213">
        <f t="shared" si="14"/>
        <v>0</v>
      </c>
      <c r="N28" s="213">
        <f t="shared" si="14"/>
        <v>0</v>
      </c>
      <c r="O28" s="213">
        <f t="shared" si="14"/>
        <v>0</v>
      </c>
      <c r="P28" s="213">
        <f t="shared" si="14"/>
        <v>0</v>
      </c>
      <c r="Q28" s="213">
        <f t="shared" si="14"/>
        <v>0</v>
      </c>
      <c r="R28" s="213">
        <f t="shared" si="14"/>
        <v>0</v>
      </c>
      <c r="S28" s="208">
        <f t="shared" si="1"/>
        <v>13148.369999999999</v>
      </c>
      <c r="T28" s="197"/>
      <c r="U28" s="204" t="str">
        <f>IF(S28-C27=0,"-",S28-C27)</f>
        <v>-</v>
      </c>
    </row>
    <row r="29" spans="1:21" ht="12" customHeight="1">
      <c r="A29" s="201" t="s">
        <v>176</v>
      </c>
      <c r="B29" s="201" t="s">
        <v>177</v>
      </c>
      <c r="C29" s="202">
        <f>ORÇAMENTO!J47</f>
        <v>12619.9</v>
      </c>
      <c r="D29" s="126" t="str">
        <f t="shared" ref="D29:R29" si="15">IF((D30/$C29)=0," ",D30/$C29)</f>
        <v xml:space="preserve"> </v>
      </c>
      <c r="E29" s="126">
        <f t="shared" si="15"/>
        <v>1</v>
      </c>
      <c r="F29" s="126" t="str">
        <f t="shared" si="15"/>
        <v xml:space="preserve"> </v>
      </c>
      <c r="G29" s="126" t="str">
        <f t="shared" si="15"/>
        <v xml:space="preserve"> </v>
      </c>
      <c r="H29" s="126" t="str">
        <f t="shared" si="15"/>
        <v xml:space="preserve"> </v>
      </c>
      <c r="I29" s="126" t="str">
        <f t="shared" si="15"/>
        <v xml:space="preserve"> </v>
      </c>
      <c r="J29" s="126" t="str">
        <f t="shared" si="15"/>
        <v xml:space="preserve"> </v>
      </c>
      <c r="K29" s="126" t="str">
        <f t="shared" si="15"/>
        <v xml:space="preserve"> </v>
      </c>
      <c r="L29" s="126" t="str">
        <f t="shared" si="15"/>
        <v xml:space="preserve"> </v>
      </c>
      <c r="M29" s="126" t="str">
        <f t="shared" si="15"/>
        <v xml:space="preserve"> </v>
      </c>
      <c r="N29" s="126" t="str">
        <f t="shared" si="15"/>
        <v xml:space="preserve"> </v>
      </c>
      <c r="O29" s="126" t="str">
        <f t="shared" si="15"/>
        <v xml:space="preserve"> </v>
      </c>
      <c r="P29" s="126" t="str">
        <f t="shared" si="15"/>
        <v xml:space="preserve"> </v>
      </c>
      <c r="Q29" s="126" t="str">
        <f t="shared" si="15"/>
        <v xml:space="preserve"> </v>
      </c>
      <c r="R29" s="126" t="str">
        <f t="shared" si="15"/>
        <v xml:space="preserve"> </v>
      </c>
      <c r="S29" s="203">
        <f t="shared" si="1"/>
        <v>1</v>
      </c>
      <c r="T29" s="197"/>
      <c r="U29" s="204" t="s">
        <v>1321</v>
      </c>
    </row>
    <row r="30" spans="1:21" ht="12.95" customHeight="1">
      <c r="A30" s="205"/>
      <c r="B30" s="205"/>
      <c r="C30" s="206"/>
      <c r="D30" s="207"/>
      <c r="E30" s="207">
        <f>ORÇAMENTO!J47</f>
        <v>12619.9</v>
      </c>
      <c r="F30" s="207"/>
      <c r="G30" s="207"/>
      <c r="H30" s="207"/>
      <c r="I30" s="207"/>
      <c r="J30" s="207"/>
      <c r="K30" s="207"/>
      <c r="L30" s="207"/>
      <c r="M30" s="207"/>
      <c r="N30" s="207"/>
      <c r="O30" s="207"/>
      <c r="P30" s="207"/>
      <c r="Q30" s="207"/>
      <c r="R30" s="207"/>
      <c r="S30" s="208">
        <f t="shared" si="1"/>
        <v>12619.9</v>
      </c>
      <c r="T30" s="197"/>
      <c r="U30" s="204" t="str">
        <f>IF(S30-C29=0,"-",S30-C29)</f>
        <v>-</v>
      </c>
    </row>
    <row r="31" spans="1:21" ht="12" customHeight="1">
      <c r="A31" s="201" t="s">
        <v>183</v>
      </c>
      <c r="B31" s="201" t="s">
        <v>184</v>
      </c>
      <c r="C31" s="202">
        <f>ORÇAMENTO!J50</f>
        <v>528.47</v>
      </c>
      <c r="D31" s="126" t="str">
        <f t="shared" ref="D31:R31" si="16">IF((D32/$C31)=0," ",D32/$C31)</f>
        <v xml:space="preserve"> </v>
      </c>
      <c r="E31" s="126">
        <f t="shared" si="16"/>
        <v>1</v>
      </c>
      <c r="F31" s="126" t="str">
        <f t="shared" si="16"/>
        <v xml:space="preserve"> </v>
      </c>
      <c r="G31" s="126" t="str">
        <f t="shared" si="16"/>
        <v xml:space="preserve"> </v>
      </c>
      <c r="H31" s="126" t="str">
        <f t="shared" si="16"/>
        <v xml:space="preserve"> </v>
      </c>
      <c r="I31" s="126" t="str">
        <f t="shared" si="16"/>
        <v xml:space="preserve"> </v>
      </c>
      <c r="J31" s="126" t="str">
        <f t="shared" si="16"/>
        <v xml:space="preserve"> </v>
      </c>
      <c r="K31" s="126" t="str">
        <f t="shared" si="16"/>
        <v xml:space="preserve"> </v>
      </c>
      <c r="L31" s="126" t="str">
        <f t="shared" si="16"/>
        <v xml:space="preserve"> </v>
      </c>
      <c r="M31" s="126" t="str">
        <f t="shared" si="16"/>
        <v xml:space="preserve"> </v>
      </c>
      <c r="N31" s="126" t="str">
        <f t="shared" si="16"/>
        <v xml:space="preserve"> </v>
      </c>
      <c r="O31" s="126" t="str">
        <f t="shared" si="16"/>
        <v xml:space="preserve"> </v>
      </c>
      <c r="P31" s="126" t="str">
        <f t="shared" si="16"/>
        <v xml:space="preserve"> </v>
      </c>
      <c r="Q31" s="126" t="str">
        <f t="shared" si="16"/>
        <v xml:space="preserve"> </v>
      </c>
      <c r="R31" s="126" t="str">
        <f t="shared" si="16"/>
        <v xml:space="preserve"> </v>
      </c>
      <c r="S31" s="203">
        <f t="shared" si="1"/>
        <v>1</v>
      </c>
      <c r="T31" s="197"/>
      <c r="U31" s="204" t="s">
        <v>1321</v>
      </c>
    </row>
    <row r="32" spans="1:21" ht="12.95" customHeight="1">
      <c r="A32" s="205"/>
      <c r="B32" s="205"/>
      <c r="C32" s="206"/>
      <c r="D32" s="207"/>
      <c r="E32" s="207">
        <f>ORÇAMENTO!J50</f>
        <v>528.47</v>
      </c>
      <c r="F32" s="207"/>
      <c r="G32" s="207"/>
      <c r="H32" s="207"/>
      <c r="I32" s="207"/>
      <c r="J32" s="207"/>
      <c r="K32" s="207"/>
      <c r="L32" s="207"/>
      <c r="M32" s="207"/>
      <c r="N32" s="207"/>
      <c r="O32" s="207"/>
      <c r="P32" s="207"/>
      <c r="Q32" s="207"/>
      <c r="R32" s="207"/>
      <c r="S32" s="208">
        <f t="shared" si="1"/>
        <v>528.47</v>
      </c>
      <c r="T32" s="197"/>
      <c r="U32" s="204" t="str">
        <f>IF(S32-C31=0,"-",S32-C31)</f>
        <v>-</v>
      </c>
    </row>
    <row r="33" spans="1:21" ht="12" customHeight="1">
      <c r="A33" s="209" t="s">
        <v>44</v>
      </c>
      <c r="B33" s="209" t="s">
        <v>186</v>
      </c>
      <c r="C33" s="210">
        <f>ORÇAMENTO!J52</f>
        <v>162115.79999999999</v>
      </c>
      <c r="D33" s="211">
        <f t="shared" ref="D33:R33" si="17">IF((D34/$C33)=0," ",D34/$C33)</f>
        <v>0.39654987360886479</v>
      </c>
      <c r="E33" s="211">
        <f t="shared" si="17"/>
        <v>0.60345012639113527</v>
      </c>
      <c r="F33" s="211" t="str">
        <f t="shared" si="17"/>
        <v xml:space="preserve"> </v>
      </c>
      <c r="G33" s="211" t="str">
        <f t="shared" si="17"/>
        <v xml:space="preserve"> </v>
      </c>
      <c r="H33" s="211" t="str">
        <f t="shared" si="17"/>
        <v xml:space="preserve"> </v>
      </c>
      <c r="I33" s="211" t="str">
        <f t="shared" si="17"/>
        <v xml:space="preserve"> </v>
      </c>
      <c r="J33" s="211" t="str">
        <f t="shared" si="17"/>
        <v xml:space="preserve"> </v>
      </c>
      <c r="K33" s="211" t="str">
        <f t="shared" si="17"/>
        <v xml:space="preserve"> </v>
      </c>
      <c r="L33" s="211" t="str">
        <f t="shared" si="17"/>
        <v xml:space="preserve"> </v>
      </c>
      <c r="M33" s="211" t="str">
        <f t="shared" si="17"/>
        <v xml:space="preserve"> </v>
      </c>
      <c r="N33" s="211" t="str">
        <f t="shared" si="17"/>
        <v xml:space="preserve"> </v>
      </c>
      <c r="O33" s="211" t="str">
        <f t="shared" si="17"/>
        <v xml:space="preserve"> </v>
      </c>
      <c r="P33" s="211" t="str">
        <f t="shared" si="17"/>
        <v xml:space="preserve"> </v>
      </c>
      <c r="Q33" s="211" t="str">
        <f t="shared" si="17"/>
        <v xml:space="preserve"> </v>
      </c>
      <c r="R33" s="211" t="str">
        <f t="shared" si="17"/>
        <v xml:space="preserve"> </v>
      </c>
      <c r="S33" s="212">
        <f t="shared" si="1"/>
        <v>1</v>
      </c>
      <c r="T33" s="197"/>
      <c r="U33" s="204" t="s">
        <v>1321</v>
      </c>
    </row>
    <row r="34" spans="1:21" ht="12.95" customHeight="1">
      <c r="A34" s="205"/>
      <c r="B34" s="205"/>
      <c r="C34" s="206"/>
      <c r="D34" s="213">
        <f t="shared" ref="D34:R34" si="18">D36+D38+D40</f>
        <v>64287</v>
      </c>
      <c r="E34" s="213">
        <f t="shared" si="18"/>
        <v>97828.800000000003</v>
      </c>
      <c r="F34" s="213">
        <f t="shared" si="18"/>
        <v>0</v>
      </c>
      <c r="G34" s="213">
        <f t="shared" si="18"/>
        <v>0</v>
      </c>
      <c r="H34" s="213">
        <f t="shared" si="18"/>
        <v>0</v>
      </c>
      <c r="I34" s="213">
        <f t="shared" si="18"/>
        <v>0</v>
      </c>
      <c r="J34" s="213">
        <f t="shared" si="18"/>
        <v>0</v>
      </c>
      <c r="K34" s="213">
        <f t="shared" si="18"/>
        <v>0</v>
      </c>
      <c r="L34" s="213">
        <f t="shared" si="18"/>
        <v>0</v>
      </c>
      <c r="M34" s="213">
        <f t="shared" si="18"/>
        <v>0</v>
      </c>
      <c r="N34" s="213">
        <f t="shared" si="18"/>
        <v>0</v>
      </c>
      <c r="O34" s="213">
        <f t="shared" si="18"/>
        <v>0</v>
      </c>
      <c r="P34" s="213">
        <f t="shared" si="18"/>
        <v>0</v>
      </c>
      <c r="Q34" s="213">
        <f t="shared" si="18"/>
        <v>0</v>
      </c>
      <c r="R34" s="213">
        <f t="shared" si="18"/>
        <v>0</v>
      </c>
      <c r="S34" s="208">
        <f t="shared" si="1"/>
        <v>162115.79999999999</v>
      </c>
      <c r="T34" s="197"/>
      <c r="U34" s="204" t="str">
        <f>IF(S34-C33=0,"-",S34-C33)</f>
        <v>-</v>
      </c>
    </row>
    <row r="35" spans="1:21" ht="12" customHeight="1">
      <c r="A35" s="201" t="s">
        <v>187</v>
      </c>
      <c r="B35" s="201" t="s">
        <v>188</v>
      </c>
      <c r="C35" s="202">
        <f>ORÇAMENTO!J53</f>
        <v>56698.36</v>
      </c>
      <c r="D35" s="126">
        <f t="shared" ref="D35:R35" si="19">IF((D36/$C35)=0," ",D36/$C35)</f>
        <v>1</v>
      </c>
      <c r="E35" s="126" t="str">
        <f t="shared" si="19"/>
        <v xml:space="preserve"> </v>
      </c>
      <c r="F35" s="126" t="str">
        <f t="shared" si="19"/>
        <v xml:space="preserve"> </v>
      </c>
      <c r="G35" s="126" t="str">
        <f t="shared" si="19"/>
        <v xml:space="preserve"> </v>
      </c>
      <c r="H35" s="126" t="str">
        <f t="shared" si="19"/>
        <v xml:space="preserve"> </v>
      </c>
      <c r="I35" s="126" t="str">
        <f t="shared" si="19"/>
        <v xml:space="preserve"> </v>
      </c>
      <c r="J35" s="126" t="str">
        <f t="shared" si="19"/>
        <v xml:space="preserve"> </v>
      </c>
      <c r="K35" s="126" t="str">
        <f t="shared" si="19"/>
        <v xml:space="preserve"> </v>
      </c>
      <c r="L35" s="126" t="str">
        <f t="shared" si="19"/>
        <v xml:space="preserve"> </v>
      </c>
      <c r="M35" s="126" t="str">
        <f t="shared" si="19"/>
        <v xml:space="preserve"> </v>
      </c>
      <c r="N35" s="126" t="str">
        <f t="shared" si="19"/>
        <v xml:space="preserve"> </v>
      </c>
      <c r="O35" s="126" t="str">
        <f t="shared" si="19"/>
        <v xml:space="preserve"> </v>
      </c>
      <c r="P35" s="126" t="str">
        <f t="shared" si="19"/>
        <v xml:space="preserve"> </v>
      </c>
      <c r="Q35" s="126" t="str">
        <f t="shared" si="19"/>
        <v xml:space="preserve"> </v>
      </c>
      <c r="R35" s="126" t="str">
        <f t="shared" si="19"/>
        <v xml:space="preserve"> </v>
      </c>
      <c r="S35" s="203">
        <f t="shared" si="1"/>
        <v>1</v>
      </c>
      <c r="T35" s="197"/>
      <c r="U35" s="204" t="s">
        <v>1321</v>
      </c>
    </row>
    <row r="36" spans="1:21" ht="12.95" customHeight="1">
      <c r="A36" s="205"/>
      <c r="B36" s="205"/>
      <c r="C36" s="206"/>
      <c r="D36" s="207">
        <f>ORÇAMENTO!J53</f>
        <v>56698.36</v>
      </c>
      <c r="E36" s="207"/>
      <c r="F36" s="207"/>
      <c r="G36" s="207"/>
      <c r="H36" s="207"/>
      <c r="I36" s="207"/>
      <c r="J36" s="207"/>
      <c r="K36" s="207"/>
      <c r="L36" s="207"/>
      <c r="M36" s="207"/>
      <c r="N36" s="207"/>
      <c r="O36" s="207"/>
      <c r="P36" s="207"/>
      <c r="Q36" s="207"/>
      <c r="R36" s="207"/>
      <c r="S36" s="208">
        <f t="shared" si="1"/>
        <v>56698.36</v>
      </c>
      <c r="T36" s="197"/>
      <c r="U36" s="204" t="str">
        <f>IF(S36-C35=0,"-",S36-C35)</f>
        <v>-</v>
      </c>
    </row>
    <row r="37" spans="1:21" ht="12" customHeight="1">
      <c r="A37" s="201" t="s">
        <v>198</v>
      </c>
      <c r="B37" s="201" t="s">
        <v>199</v>
      </c>
      <c r="C37" s="202">
        <f>ORÇAMENTO!J61</f>
        <v>16395</v>
      </c>
      <c r="D37" s="126">
        <f t="shared" ref="D37:R37" si="20">IF((D38/$C37)=0," ",D38/$C37)</f>
        <v>0.46286306800853921</v>
      </c>
      <c r="E37" s="126">
        <f t="shared" si="20"/>
        <v>0.53713693199146084</v>
      </c>
      <c r="F37" s="126" t="str">
        <f t="shared" si="20"/>
        <v xml:space="preserve"> </v>
      </c>
      <c r="G37" s="126" t="str">
        <f t="shared" si="20"/>
        <v xml:space="preserve"> </v>
      </c>
      <c r="H37" s="126" t="str">
        <f t="shared" si="20"/>
        <v xml:space="preserve"> </v>
      </c>
      <c r="I37" s="126" t="str">
        <f t="shared" si="20"/>
        <v xml:space="preserve"> </v>
      </c>
      <c r="J37" s="126" t="str">
        <f t="shared" si="20"/>
        <v xml:space="preserve"> </v>
      </c>
      <c r="K37" s="126" t="str">
        <f t="shared" si="20"/>
        <v xml:space="preserve"> </v>
      </c>
      <c r="L37" s="126" t="str">
        <f t="shared" si="20"/>
        <v xml:space="preserve"> </v>
      </c>
      <c r="M37" s="126" t="str">
        <f t="shared" si="20"/>
        <v xml:space="preserve"> </v>
      </c>
      <c r="N37" s="126" t="str">
        <f t="shared" si="20"/>
        <v xml:space="preserve"> </v>
      </c>
      <c r="O37" s="126" t="str">
        <f t="shared" si="20"/>
        <v xml:space="preserve"> </v>
      </c>
      <c r="P37" s="126" t="str">
        <f t="shared" si="20"/>
        <v xml:space="preserve"> </v>
      </c>
      <c r="Q37" s="126" t="str">
        <f t="shared" si="20"/>
        <v xml:space="preserve"> </v>
      </c>
      <c r="R37" s="126" t="str">
        <f t="shared" si="20"/>
        <v xml:space="preserve"> </v>
      </c>
      <c r="S37" s="203">
        <f t="shared" si="1"/>
        <v>1</v>
      </c>
      <c r="T37" s="197"/>
      <c r="U37" s="204" t="s">
        <v>1321</v>
      </c>
    </row>
    <row r="38" spans="1:21" ht="12.95" customHeight="1">
      <c r="A38" s="205"/>
      <c r="B38" s="205"/>
      <c r="C38" s="206"/>
      <c r="D38" s="207">
        <f>ORÇAMENTO!J62</f>
        <v>7588.64</v>
      </c>
      <c r="E38" s="207">
        <f>ORÇAMENTO!J63+ORÇAMENTO!J64</f>
        <v>8806.36</v>
      </c>
      <c r="F38" s="207"/>
      <c r="G38" s="207"/>
      <c r="H38" s="207"/>
      <c r="I38" s="207"/>
      <c r="J38" s="207"/>
      <c r="K38" s="207"/>
      <c r="L38" s="207"/>
      <c r="M38" s="207"/>
      <c r="N38" s="207"/>
      <c r="O38" s="207"/>
      <c r="P38" s="207"/>
      <c r="Q38" s="207"/>
      <c r="R38" s="207"/>
      <c r="S38" s="208">
        <f t="shared" si="1"/>
        <v>16395</v>
      </c>
      <c r="T38" s="197"/>
      <c r="U38" s="204" t="str">
        <f>IF(S38-C37=0,"-",S38-C37)</f>
        <v>-</v>
      </c>
    </row>
    <row r="39" spans="1:21" ht="12" customHeight="1">
      <c r="A39" s="201" t="s">
        <v>205</v>
      </c>
      <c r="B39" s="201" t="s">
        <v>206</v>
      </c>
      <c r="C39" s="202">
        <f>ORÇAMENTO!J65</f>
        <v>89022.44</v>
      </c>
      <c r="D39" s="126" t="str">
        <f t="shared" ref="D39:R39" si="21">IF((D40/$C39)=0," ",D40/$C39)</f>
        <v xml:space="preserve"> </v>
      </c>
      <c r="E39" s="126">
        <f t="shared" si="21"/>
        <v>1</v>
      </c>
      <c r="F39" s="126" t="str">
        <f t="shared" si="21"/>
        <v xml:space="preserve"> </v>
      </c>
      <c r="G39" s="126" t="str">
        <f t="shared" si="21"/>
        <v xml:space="preserve"> </v>
      </c>
      <c r="H39" s="126" t="str">
        <f t="shared" si="21"/>
        <v xml:space="preserve"> </v>
      </c>
      <c r="I39" s="126" t="str">
        <f t="shared" si="21"/>
        <v xml:space="preserve"> </v>
      </c>
      <c r="J39" s="126" t="str">
        <f t="shared" si="21"/>
        <v xml:space="preserve"> </v>
      </c>
      <c r="K39" s="126" t="str">
        <f t="shared" si="21"/>
        <v xml:space="preserve"> </v>
      </c>
      <c r="L39" s="126" t="str">
        <f t="shared" si="21"/>
        <v xml:space="preserve"> </v>
      </c>
      <c r="M39" s="126" t="str">
        <f t="shared" si="21"/>
        <v xml:space="preserve"> </v>
      </c>
      <c r="N39" s="126" t="str">
        <f t="shared" si="21"/>
        <v xml:space="preserve"> </v>
      </c>
      <c r="O39" s="126" t="str">
        <f t="shared" si="21"/>
        <v xml:space="preserve"> </v>
      </c>
      <c r="P39" s="126" t="str">
        <f t="shared" si="21"/>
        <v xml:space="preserve"> </v>
      </c>
      <c r="Q39" s="126" t="str">
        <f t="shared" si="21"/>
        <v xml:space="preserve"> </v>
      </c>
      <c r="R39" s="126" t="str">
        <f t="shared" si="21"/>
        <v xml:space="preserve"> </v>
      </c>
      <c r="S39" s="203">
        <f t="shared" si="1"/>
        <v>1</v>
      </c>
      <c r="T39" s="197"/>
      <c r="U39" s="204" t="s">
        <v>1321</v>
      </c>
    </row>
    <row r="40" spans="1:21" ht="12.95" customHeight="1">
      <c r="A40" s="205"/>
      <c r="B40" s="205"/>
      <c r="C40" s="206"/>
      <c r="D40" s="207"/>
      <c r="E40" s="207">
        <f>ORÇAMENTO!J65</f>
        <v>89022.44</v>
      </c>
      <c r="F40" s="207"/>
      <c r="G40" s="207"/>
      <c r="H40" s="207"/>
      <c r="I40" s="207"/>
      <c r="J40" s="207"/>
      <c r="K40" s="207"/>
      <c r="L40" s="207"/>
      <c r="M40" s="207"/>
      <c r="N40" s="207"/>
      <c r="O40" s="207"/>
      <c r="P40" s="207"/>
      <c r="Q40" s="207"/>
      <c r="R40" s="207"/>
      <c r="S40" s="208">
        <f t="shared" si="1"/>
        <v>89022.44</v>
      </c>
      <c r="T40" s="197"/>
      <c r="U40" s="204" t="str">
        <f>IF(S40-C39=0,"-",S40-C39)</f>
        <v>-</v>
      </c>
    </row>
    <row r="41" spans="1:21" ht="12" customHeight="1">
      <c r="A41" s="209" t="s">
        <v>209</v>
      </c>
      <c r="B41" s="209" t="s">
        <v>29</v>
      </c>
      <c r="C41" s="210">
        <f>ORÇAMENTO!J69</f>
        <v>1922880.6</v>
      </c>
      <c r="D41" s="211">
        <f t="shared" ref="D41:R41" si="22">IF((D42/$C41)=0," ",D42/$C41)</f>
        <v>0.10915726124648613</v>
      </c>
      <c r="E41" s="211">
        <f t="shared" si="22"/>
        <v>5.6753081808615671E-2</v>
      </c>
      <c r="F41" s="211">
        <f t="shared" si="22"/>
        <v>0.20153626803453109</v>
      </c>
      <c r="G41" s="211">
        <f t="shared" si="22"/>
        <v>5.2221405738869062E-2</v>
      </c>
      <c r="H41" s="211">
        <f t="shared" si="22"/>
        <v>0.17610978913615333</v>
      </c>
      <c r="I41" s="211">
        <f t="shared" si="22"/>
        <v>3.2094591832691012E-2</v>
      </c>
      <c r="J41" s="211">
        <f t="shared" si="22"/>
        <v>0.17610978913615333</v>
      </c>
      <c r="K41" s="211" t="str">
        <f t="shared" si="22"/>
        <v xml:space="preserve"> </v>
      </c>
      <c r="L41" s="211">
        <f t="shared" si="22"/>
        <v>0.1710128387586832</v>
      </c>
      <c r="M41" s="211" t="str">
        <f t="shared" si="22"/>
        <v xml:space="preserve"> </v>
      </c>
      <c r="N41" s="211" t="str">
        <f t="shared" si="22"/>
        <v xml:space="preserve"> </v>
      </c>
      <c r="O41" s="211">
        <f t="shared" si="22"/>
        <v>2.5004974307817139E-2</v>
      </c>
      <c r="P41" s="211" t="str">
        <f t="shared" si="22"/>
        <v xml:space="preserve"> </v>
      </c>
      <c r="Q41" s="211" t="str">
        <f t="shared" si="22"/>
        <v xml:space="preserve"> </v>
      </c>
      <c r="R41" s="211" t="str">
        <f t="shared" si="22"/>
        <v xml:space="preserve"> </v>
      </c>
      <c r="S41" s="212">
        <f t="shared" ref="S41:S72" si="23">SUM(D41:R41)</f>
        <v>0.99999999999999989</v>
      </c>
      <c r="T41" s="197"/>
      <c r="U41" s="204" t="s">
        <v>1321</v>
      </c>
    </row>
    <row r="42" spans="1:21" ht="12.95" customHeight="1">
      <c r="A42" s="205"/>
      <c r="B42" s="205"/>
      <c r="C42" s="206"/>
      <c r="D42" s="213">
        <f t="shared" ref="D42:R42" si="24">D44+D56+D68+D76</f>
        <v>209896.38</v>
      </c>
      <c r="E42" s="213">
        <f t="shared" si="24"/>
        <v>109129.4</v>
      </c>
      <c r="F42" s="213">
        <f t="shared" si="24"/>
        <v>387530.18</v>
      </c>
      <c r="G42" s="213">
        <f t="shared" si="24"/>
        <v>100415.52799999999</v>
      </c>
      <c r="H42" s="213">
        <f t="shared" si="24"/>
        <v>338638.09700000001</v>
      </c>
      <c r="I42" s="213">
        <f t="shared" si="24"/>
        <v>61714.067999999999</v>
      </c>
      <c r="J42" s="213">
        <f t="shared" si="24"/>
        <v>338638.09700000001</v>
      </c>
      <c r="K42" s="213">
        <f t="shared" si="24"/>
        <v>0</v>
      </c>
      <c r="L42" s="213">
        <f t="shared" si="24"/>
        <v>328837.27</v>
      </c>
      <c r="M42" s="213">
        <f t="shared" si="24"/>
        <v>0</v>
      </c>
      <c r="N42" s="213">
        <f t="shared" si="24"/>
        <v>0</v>
      </c>
      <c r="O42" s="213">
        <f t="shared" si="24"/>
        <v>48081.580000000009</v>
      </c>
      <c r="P42" s="213">
        <f t="shared" si="24"/>
        <v>0</v>
      </c>
      <c r="Q42" s="213">
        <f t="shared" si="24"/>
        <v>0</v>
      </c>
      <c r="R42" s="213">
        <f t="shared" si="24"/>
        <v>0</v>
      </c>
      <c r="S42" s="208">
        <f t="shared" si="23"/>
        <v>1922880.6</v>
      </c>
      <c r="T42" s="197"/>
      <c r="U42" s="204" t="str">
        <f>IF(S42-C41=0,"-",S42-C41)</f>
        <v>-</v>
      </c>
    </row>
    <row r="43" spans="1:21" ht="12" customHeight="1">
      <c r="A43" s="209" t="s">
        <v>45</v>
      </c>
      <c r="B43" s="209" t="s">
        <v>210</v>
      </c>
      <c r="C43" s="210">
        <f>ORÇAMENTO!J70</f>
        <v>426231.64</v>
      </c>
      <c r="D43" s="211" t="str">
        <f t="shared" ref="D43:R43" si="25">IF((D44/$C43)=0," ",D44/$C43)</f>
        <v xml:space="preserve"> </v>
      </c>
      <c r="E43" s="211" t="str">
        <f t="shared" si="25"/>
        <v xml:space="preserve"> </v>
      </c>
      <c r="F43" s="211">
        <f t="shared" si="25"/>
        <v>0.90920087490454715</v>
      </c>
      <c r="G43" s="211">
        <f t="shared" si="25"/>
        <v>9.0799125095452793E-2</v>
      </c>
      <c r="H43" s="211" t="str">
        <f t="shared" si="25"/>
        <v xml:space="preserve"> </v>
      </c>
      <c r="I43" s="211" t="str">
        <f t="shared" si="25"/>
        <v xml:space="preserve"> </v>
      </c>
      <c r="J43" s="211" t="str">
        <f t="shared" si="25"/>
        <v xml:space="preserve"> </v>
      </c>
      <c r="K43" s="211" t="str">
        <f t="shared" si="25"/>
        <v xml:space="preserve"> </v>
      </c>
      <c r="L43" s="211" t="str">
        <f t="shared" si="25"/>
        <v xml:space="preserve"> </v>
      </c>
      <c r="M43" s="211" t="str">
        <f t="shared" si="25"/>
        <v xml:space="preserve"> </v>
      </c>
      <c r="N43" s="211" t="str">
        <f t="shared" si="25"/>
        <v xml:space="preserve"> </v>
      </c>
      <c r="O43" s="211" t="str">
        <f t="shared" si="25"/>
        <v xml:space="preserve"> </v>
      </c>
      <c r="P43" s="211" t="str">
        <f t="shared" si="25"/>
        <v xml:space="preserve"> </v>
      </c>
      <c r="Q43" s="211" t="str">
        <f t="shared" si="25"/>
        <v xml:space="preserve"> </v>
      </c>
      <c r="R43" s="211" t="str">
        <f t="shared" si="25"/>
        <v xml:space="preserve"> </v>
      </c>
      <c r="S43" s="212">
        <f t="shared" si="23"/>
        <v>1</v>
      </c>
      <c r="T43" s="197"/>
      <c r="U43" s="204" t="s">
        <v>1321</v>
      </c>
    </row>
    <row r="44" spans="1:21" ht="12.95" customHeight="1">
      <c r="A44" s="205"/>
      <c r="B44" s="205"/>
      <c r="C44" s="206"/>
      <c r="D44" s="213">
        <f t="shared" ref="D44:R44" si="26">D46+D48+D50+D52+D54</f>
        <v>0</v>
      </c>
      <c r="E44" s="213">
        <f t="shared" si="26"/>
        <v>0</v>
      </c>
      <c r="F44" s="213">
        <f t="shared" si="26"/>
        <v>387530.18</v>
      </c>
      <c r="G44" s="213">
        <f t="shared" si="26"/>
        <v>38701.46</v>
      </c>
      <c r="H44" s="213">
        <f t="shared" si="26"/>
        <v>0</v>
      </c>
      <c r="I44" s="213">
        <f t="shared" si="26"/>
        <v>0</v>
      </c>
      <c r="J44" s="213">
        <f t="shared" si="26"/>
        <v>0</v>
      </c>
      <c r="K44" s="213">
        <f t="shared" si="26"/>
        <v>0</v>
      </c>
      <c r="L44" s="213">
        <f t="shared" si="26"/>
        <v>0</v>
      </c>
      <c r="M44" s="213">
        <f t="shared" si="26"/>
        <v>0</v>
      </c>
      <c r="N44" s="213">
        <f t="shared" si="26"/>
        <v>0</v>
      </c>
      <c r="O44" s="213">
        <f t="shared" si="26"/>
        <v>0</v>
      </c>
      <c r="P44" s="213">
        <f t="shared" si="26"/>
        <v>0</v>
      </c>
      <c r="Q44" s="213">
        <f t="shared" si="26"/>
        <v>0</v>
      </c>
      <c r="R44" s="213">
        <f t="shared" si="26"/>
        <v>0</v>
      </c>
      <c r="S44" s="208">
        <f t="shared" si="23"/>
        <v>426231.64</v>
      </c>
      <c r="T44" s="197"/>
      <c r="U44" s="204" t="str">
        <f>IF(S44-C43=0,"-",S44-C43)</f>
        <v>-</v>
      </c>
    </row>
    <row r="45" spans="1:21" ht="12" customHeight="1">
      <c r="A45" s="201" t="s">
        <v>211</v>
      </c>
      <c r="B45" s="201" t="s">
        <v>212</v>
      </c>
      <c r="C45" s="202">
        <f>ORÇAMENTO!J71</f>
        <v>196002.77</v>
      </c>
      <c r="D45" s="126" t="str">
        <f t="shared" ref="D45:R45" si="27">IF((D46/$C45)=0," ",D46/$C45)</f>
        <v xml:space="preserve"> </v>
      </c>
      <c r="E45" s="126" t="str">
        <f t="shared" si="27"/>
        <v xml:space="preserve"> </v>
      </c>
      <c r="F45" s="126">
        <f t="shared" si="27"/>
        <v>1</v>
      </c>
      <c r="G45" s="126" t="str">
        <f t="shared" si="27"/>
        <v xml:space="preserve"> </v>
      </c>
      <c r="H45" s="126" t="str">
        <f t="shared" si="27"/>
        <v xml:space="preserve"> </v>
      </c>
      <c r="I45" s="126" t="str">
        <f t="shared" si="27"/>
        <v xml:space="preserve"> </v>
      </c>
      <c r="J45" s="126" t="str">
        <f t="shared" si="27"/>
        <v xml:space="preserve"> </v>
      </c>
      <c r="K45" s="126" t="str">
        <f t="shared" si="27"/>
        <v xml:space="preserve"> </v>
      </c>
      <c r="L45" s="126" t="str">
        <f t="shared" si="27"/>
        <v xml:space="preserve"> </v>
      </c>
      <c r="M45" s="126" t="str">
        <f t="shared" si="27"/>
        <v xml:space="preserve"> </v>
      </c>
      <c r="N45" s="126" t="str">
        <f t="shared" si="27"/>
        <v xml:space="preserve"> </v>
      </c>
      <c r="O45" s="126" t="str">
        <f t="shared" si="27"/>
        <v xml:space="preserve"> </v>
      </c>
      <c r="P45" s="126" t="str">
        <f t="shared" si="27"/>
        <v xml:space="preserve"> </v>
      </c>
      <c r="Q45" s="126" t="str">
        <f t="shared" si="27"/>
        <v xml:space="preserve"> </v>
      </c>
      <c r="R45" s="126" t="str">
        <f t="shared" si="27"/>
        <v xml:space="preserve"> </v>
      </c>
      <c r="S45" s="203">
        <f t="shared" si="23"/>
        <v>1</v>
      </c>
      <c r="T45" s="197"/>
      <c r="U45" s="204" t="s">
        <v>1321</v>
      </c>
    </row>
    <row r="46" spans="1:21" ht="12.95" customHeight="1">
      <c r="A46" s="205"/>
      <c r="B46" s="205"/>
      <c r="C46" s="206"/>
      <c r="D46" s="207"/>
      <c r="E46" s="207"/>
      <c r="F46" s="207">
        <f>ORÇAMENTO!J71</f>
        <v>196002.77</v>
      </c>
      <c r="G46" s="207"/>
      <c r="H46" s="207"/>
      <c r="I46" s="207"/>
      <c r="J46" s="207"/>
      <c r="K46" s="207"/>
      <c r="L46" s="207"/>
      <c r="M46" s="207"/>
      <c r="N46" s="207"/>
      <c r="O46" s="207"/>
      <c r="P46" s="207"/>
      <c r="Q46" s="207"/>
      <c r="R46" s="207"/>
      <c r="S46" s="208">
        <f t="shared" si="23"/>
        <v>196002.77</v>
      </c>
      <c r="T46" s="197"/>
      <c r="U46" s="204" t="str">
        <f>IF(S46-C45=0,"-",S46-C45)</f>
        <v>-</v>
      </c>
    </row>
    <row r="47" spans="1:21" ht="12" customHeight="1">
      <c r="A47" s="201" t="s">
        <v>222</v>
      </c>
      <c r="B47" s="201" t="s">
        <v>223</v>
      </c>
      <c r="C47" s="202">
        <f>ORÇAMENTO!J79</f>
        <v>49957.400000000009</v>
      </c>
      <c r="D47" s="126" t="str">
        <f t="shared" ref="D47:R47" si="28">IF((D48/$C47)=0," ",D48/$C47)</f>
        <v xml:space="preserve"> </v>
      </c>
      <c r="E47" s="126" t="str">
        <f t="shared" si="28"/>
        <v xml:space="preserve"> </v>
      </c>
      <c r="F47" s="126">
        <f t="shared" si="28"/>
        <v>1</v>
      </c>
      <c r="G47" s="126" t="str">
        <f t="shared" si="28"/>
        <v xml:space="preserve"> </v>
      </c>
      <c r="H47" s="126" t="str">
        <f t="shared" si="28"/>
        <v xml:space="preserve"> </v>
      </c>
      <c r="I47" s="126" t="str">
        <f t="shared" si="28"/>
        <v xml:space="preserve"> </v>
      </c>
      <c r="J47" s="126" t="str">
        <f t="shared" si="28"/>
        <v xml:space="preserve"> </v>
      </c>
      <c r="K47" s="126" t="str">
        <f t="shared" si="28"/>
        <v xml:space="preserve"> </v>
      </c>
      <c r="L47" s="126" t="str">
        <f t="shared" si="28"/>
        <v xml:space="preserve"> </v>
      </c>
      <c r="M47" s="126" t="str">
        <f t="shared" si="28"/>
        <v xml:space="preserve"> </v>
      </c>
      <c r="N47" s="126" t="str">
        <f t="shared" si="28"/>
        <v xml:space="preserve"> </v>
      </c>
      <c r="O47" s="126" t="str">
        <f t="shared" si="28"/>
        <v xml:space="preserve"> </v>
      </c>
      <c r="P47" s="126" t="str">
        <f t="shared" si="28"/>
        <v xml:space="preserve"> </v>
      </c>
      <c r="Q47" s="126" t="str">
        <f t="shared" si="28"/>
        <v xml:space="preserve"> </v>
      </c>
      <c r="R47" s="126" t="str">
        <f t="shared" si="28"/>
        <v xml:space="preserve"> </v>
      </c>
      <c r="S47" s="203">
        <f t="shared" si="23"/>
        <v>1</v>
      </c>
      <c r="T47" s="197"/>
      <c r="U47" s="204" t="s">
        <v>1321</v>
      </c>
    </row>
    <row r="48" spans="1:21" ht="12.95" customHeight="1">
      <c r="A48" s="205"/>
      <c r="B48" s="205"/>
      <c r="C48" s="206"/>
      <c r="D48" s="207"/>
      <c r="E48" s="207"/>
      <c r="F48" s="207">
        <f>ORÇAMENTO!J79</f>
        <v>49957.400000000009</v>
      </c>
      <c r="G48" s="207"/>
      <c r="H48" s="207"/>
      <c r="I48" s="207"/>
      <c r="J48" s="207"/>
      <c r="K48" s="207"/>
      <c r="L48" s="207"/>
      <c r="M48" s="207"/>
      <c r="N48" s="207"/>
      <c r="O48" s="207"/>
      <c r="P48" s="207"/>
      <c r="Q48" s="207"/>
      <c r="R48" s="207"/>
      <c r="S48" s="208">
        <f t="shared" si="23"/>
        <v>49957.400000000009</v>
      </c>
      <c r="T48" s="197"/>
      <c r="U48" s="204" t="str">
        <f>IF(S48-C47=0,"-",S48-C47)</f>
        <v>-</v>
      </c>
    </row>
    <row r="49" spans="1:21" ht="12" customHeight="1">
      <c r="A49" s="201" t="s">
        <v>239</v>
      </c>
      <c r="B49" s="201" t="s">
        <v>240</v>
      </c>
      <c r="C49" s="202">
        <f>ORÇAMENTO!J87</f>
        <v>89644.98</v>
      </c>
      <c r="D49" s="126" t="str">
        <f t="shared" ref="D49:R49" si="29">IF((D50/$C49)=0," ",D50/$C49)</f>
        <v xml:space="preserve"> </v>
      </c>
      <c r="E49" s="126" t="str">
        <f t="shared" si="29"/>
        <v xml:space="preserve"> </v>
      </c>
      <c r="F49" s="126">
        <f t="shared" si="29"/>
        <v>1</v>
      </c>
      <c r="G49" s="126" t="str">
        <f t="shared" si="29"/>
        <v xml:space="preserve"> </v>
      </c>
      <c r="H49" s="126" t="str">
        <f t="shared" si="29"/>
        <v xml:space="preserve"> </v>
      </c>
      <c r="I49" s="126" t="str">
        <f t="shared" si="29"/>
        <v xml:space="preserve"> </v>
      </c>
      <c r="J49" s="126" t="str">
        <f t="shared" si="29"/>
        <v xml:space="preserve"> </v>
      </c>
      <c r="K49" s="126" t="str">
        <f t="shared" si="29"/>
        <v xml:space="preserve"> </v>
      </c>
      <c r="L49" s="126" t="str">
        <f t="shared" si="29"/>
        <v xml:space="preserve"> </v>
      </c>
      <c r="M49" s="126" t="str">
        <f t="shared" si="29"/>
        <v xml:space="preserve"> </v>
      </c>
      <c r="N49" s="126" t="str">
        <f t="shared" si="29"/>
        <v xml:space="preserve"> </v>
      </c>
      <c r="O49" s="126" t="str">
        <f t="shared" si="29"/>
        <v xml:space="preserve"> </v>
      </c>
      <c r="P49" s="126" t="str">
        <f t="shared" si="29"/>
        <v xml:space="preserve"> </v>
      </c>
      <c r="Q49" s="126" t="str">
        <f t="shared" si="29"/>
        <v xml:space="preserve"> </v>
      </c>
      <c r="R49" s="126" t="str">
        <f t="shared" si="29"/>
        <v xml:space="preserve"> </v>
      </c>
      <c r="S49" s="203">
        <f t="shared" si="23"/>
        <v>1</v>
      </c>
      <c r="T49" s="197"/>
      <c r="U49" s="204" t="s">
        <v>1321</v>
      </c>
    </row>
    <row r="50" spans="1:21" ht="12.95" customHeight="1">
      <c r="A50" s="205"/>
      <c r="B50" s="205"/>
      <c r="C50" s="206"/>
      <c r="D50" s="207"/>
      <c r="E50" s="207"/>
      <c r="F50" s="207">
        <f>ORÇAMENTO!J87</f>
        <v>89644.98</v>
      </c>
      <c r="G50" s="207"/>
      <c r="H50" s="207"/>
      <c r="I50" s="207"/>
      <c r="J50" s="207"/>
      <c r="K50" s="207"/>
      <c r="L50" s="207"/>
      <c r="M50" s="207"/>
      <c r="N50" s="207"/>
      <c r="O50" s="207"/>
      <c r="P50" s="207"/>
      <c r="Q50" s="207"/>
      <c r="R50" s="207"/>
      <c r="S50" s="208">
        <f t="shared" si="23"/>
        <v>89644.98</v>
      </c>
      <c r="T50" s="197"/>
      <c r="U50" s="204" t="str">
        <f>IF(S50-C49=0,"-",S50-C49)</f>
        <v>-</v>
      </c>
    </row>
    <row r="51" spans="1:21" ht="12" customHeight="1">
      <c r="A51" s="201" t="s">
        <v>250</v>
      </c>
      <c r="B51" s="201" t="s">
        <v>251</v>
      </c>
      <c r="C51" s="202">
        <f>ORÇAMENTO!J95</f>
        <v>38701.46</v>
      </c>
      <c r="D51" s="126" t="str">
        <f t="shared" ref="D51:R51" si="30">IF((D52/$C51)=0," ",D52/$C51)</f>
        <v xml:space="preserve"> </v>
      </c>
      <c r="E51" s="126" t="str">
        <f t="shared" si="30"/>
        <v xml:space="preserve"> </v>
      </c>
      <c r="F51" s="126" t="str">
        <f t="shared" si="30"/>
        <v xml:space="preserve"> </v>
      </c>
      <c r="G51" s="126">
        <f t="shared" si="30"/>
        <v>1</v>
      </c>
      <c r="H51" s="126" t="str">
        <f t="shared" si="30"/>
        <v xml:space="preserve"> </v>
      </c>
      <c r="I51" s="126" t="str">
        <f t="shared" si="30"/>
        <v xml:space="preserve"> </v>
      </c>
      <c r="J51" s="126" t="str">
        <f t="shared" si="30"/>
        <v xml:space="preserve"> </v>
      </c>
      <c r="K51" s="126" t="str">
        <f t="shared" si="30"/>
        <v xml:space="preserve"> </v>
      </c>
      <c r="L51" s="126" t="str">
        <f t="shared" si="30"/>
        <v xml:space="preserve"> </v>
      </c>
      <c r="M51" s="126" t="str">
        <f t="shared" si="30"/>
        <v xml:space="preserve"> </v>
      </c>
      <c r="N51" s="126" t="str">
        <f t="shared" si="30"/>
        <v xml:space="preserve"> </v>
      </c>
      <c r="O51" s="126" t="str">
        <f t="shared" si="30"/>
        <v xml:space="preserve"> </v>
      </c>
      <c r="P51" s="126" t="str">
        <f t="shared" si="30"/>
        <v xml:space="preserve"> </v>
      </c>
      <c r="Q51" s="126" t="str">
        <f t="shared" si="30"/>
        <v xml:space="preserve"> </v>
      </c>
      <c r="R51" s="126" t="str">
        <f t="shared" si="30"/>
        <v xml:space="preserve"> </v>
      </c>
      <c r="S51" s="203">
        <f t="shared" si="23"/>
        <v>1</v>
      </c>
      <c r="T51" s="197"/>
      <c r="U51" s="204" t="s">
        <v>1321</v>
      </c>
    </row>
    <row r="52" spans="1:21" ht="12.95" customHeight="1">
      <c r="A52" s="205"/>
      <c r="B52" s="205"/>
      <c r="C52" s="206"/>
      <c r="D52" s="207"/>
      <c r="E52" s="207"/>
      <c r="F52" s="207"/>
      <c r="G52" s="207">
        <f>ORÇAMENTO!J95</f>
        <v>38701.46</v>
      </c>
      <c r="H52" s="207"/>
      <c r="I52" s="207"/>
      <c r="J52" s="207"/>
      <c r="K52" s="207"/>
      <c r="L52" s="207"/>
      <c r="M52" s="207"/>
      <c r="N52" s="207"/>
      <c r="O52" s="207"/>
      <c r="P52" s="207"/>
      <c r="Q52" s="207"/>
      <c r="R52" s="207"/>
      <c r="S52" s="208">
        <f t="shared" si="23"/>
        <v>38701.46</v>
      </c>
      <c r="T52" s="197"/>
      <c r="U52" s="204" t="str">
        <f>IF(S52-C51=0,"-",S52-C51)</f>
        <v>-</v>
      </c>
    </row>
    <row r="53" spans="1:21" ht="12" customHeight="1">
      <c r="A53" s="201" t="s">
        <v>1049</v>
      </c>
      <c r="B53" s="201" t="s">
        <v>590</v>
      </c>
      <c r="C53" s="202">
        <f>ORÇAMENTO!J100</f>
        <v>51925.030000000006</v>
      </c>
      <c r="D53" s="126" t="str">
        <f t="shared" ref="D53:R53" si="31">IF((D54/$C53)=0," ",D54/$C53)</f>
        <v xml:space="preserve"> </v>
      </c>
      <c r="E53" s="126" t="str">
        <f t="shared" si="31"/>
        <v xml:space="preserve"> </v>
      </c>
      <c r="F53" s="126">
        <f t="shared" si="31"/>
        <v>1</v>
      </c>
      <c r="G53" s="126" t="str">
        <f t="shared" si="31"/>
        <v xml:space="preserve"> </v>
      </c>
      <c r="H53" s="126" t="str">
        <f t="shared" si="31"/>
        <v xml:space="preserve"> </v>
      </c>
      <c r="I53" s="126" t="str">
        <f t="shared" si="31"/>
        <v xml:space="preserve"> </v>
      </c>
      <c r="J53" s="126" t="str">
        <f t="shared" si="31"/>
        <v xml:space="preserve"> </v>
      </c>
      <c r="K53" s="126" t="str">
        <f t="shared" si="31"/>
        <v xml:space="preserve"> </v>
      </c>
      <c r="L53" s="126" t="str">
        <f t="shared" si="31"/>
        <v xml:space="preserve"> </v>
      </c>
      <c r="M53" s="126" t="str">
        <f t="shared" si="31"/>
        <v xml:space="preserve"> </v>
      </c>
      <c r="N53" s="126" t="str">
        <f t="shared" si="31"/>
        <v xml:space="preserve"> </v>
      </c>
      <c r="O53" s="126" t="str">
        <f t="shared" si="31"/>
        <v xml:space="preserve"> </v>
      </c>
      <c r="P53" s="126" t="str">
        <f t="shared" si="31"/>
        <v xml:space="preserve"> </v>
      </c>
      <c r="Q53" s="126" t="str">
        <f t="shared" si="31"/>
        <v xml:space="preserve"> </v>
      </c>
      <c r="R53" s="126" t="str">
        <f t="shared" si="31"/>
        <v xml:space="preserve"> </v>
      </c>
      <c r="S53" s="203">
        <f t="shared" si="23"/>
        <v>1</v>
      </c>
      <c r="T53" s="197"/>
      <c r="U53" s="204" t="s">
        <v>1321</v>
      </c>
    </row>
    <row r="54" spans="1:21" ht="12.95" customHeight="1">
      <c r="A54" s="205"/>
      <c r="B54" s="205"/>
      <c r="C54" s="206"/>
      <c r="D54" s="207"/>
      <c r="E54" s="207"/>
      <c r="F54" s="207">
        <f>ORÇAMENTO!J100</f>
        <v>51925.030000000006</v>
      </c>
      <c r="G54" s="207"/>
      <c r="H54" s="207"/>
      <c r="I54" s="207"/>
      <c r="J54" s="207"/>
      <c r="K54" s="207"/>
      <c r="L54" s="207"/>
      <c r="M54" s="207"/>
      <c r="N54" s="207"/>
      <c r="O54" s="207"/>
      <c r="P54" s="207"/>
      <c r="Q54" s="207"/>
      <c r="R54" s="207"/>
      <c r="S54" s="208">
        <f t="shared" si="23"/>
        <v>51925.030000000006</v>
      </c>
      <c r="T54" s="197"/>
      <c r="U54" s="204" t="str">
        <f>IF(S54-C53=0,"-",S54-C53)</f>
        <v>-</v>
      </c>
    </row>
    <row r="55" spans="1:21" ht="12" customHeight="1">
      <c r="A55" s="209" t="s">
        <v>46</v>
      </c>
      <c r="B55" s="209" t="s">
        <v>258</v>
      </c>
      <c r="C55" s="210">
        <f>ORÇAMENTO!J106</f>
        <v>800704.33</v>
      </c>
      <c r="D55" s="211" t="str">
        <f t="shared" ref="D55:R55" si="32">IF((D56/$C55)=0," ",D56/$C55)</f>
        <v xml:space="preserve"> </v>
      </c>
      <c r="E55" s="211" t="str">
        <f t="shared" si="32"/>
        <v xml:space="preserve"> </v>
      </c>
      <c r="F55" s="211" t="str">
        <f t="shared" si="32"/>
        <v xml:space="preserve"> </v>
      </c>
      <c r="G55" s="211">
        <f t="shared" si="32"/>
        <v>7.7074727446521996E-2</v>
      </c>
      <c r="H55" s="211">
        <f t="shared" si="32"/>
        <v>0.42292527255347806</v>
      </c>
      <c r="I55" s="211">
        <f t="shared" si="32"/>
        <v>7.7074727446521996E-2</v>
      </c>
      <c r="J55" s="211">
        <f t="shared" si="32"/>
        <v>0.42292527255347806</v>
      </c>
      <c r="K55" s="211" t="str">
        <f t="shared" si="32"/>
        <v xml:space="preserve"> </v>
      </c>
      <c r="L55" s="211" t="str">
        <f t="shared" si="32"/>
        <v xml:space="preserve"> </v>
      </c>
      <c r="M55" s="211" t="str">
        <f t="shared" si="32"/>
        <v xml:space="preserve"> </v>
      </c>
      <c r="N55" s="211" t="str">
        <f t="shared" si="32"/>
        <v xml:space="preserve"> </v>
      </c>
      <c r="O55" s="211" t="str">
        <f t="shared" si="32"/>
        <v xml:space="preserve"> </v>
      </c>
      <c r="P55" s="211" t="str">
        <f t="shared" si="32"/>
        <v xml:space="preserve"> </v>
      </c>
      <c r="Q55" s="211" t="str">
        <f t="shared" si="32"/>
        <v xml:space="preserve"> </v>
      </c>
      <c r="R55" s="211" t="str">
        <f t="shared" si="32"/>
        <v xml:space="preserve"> </v>
      </c>
      <c r="S55" s="212">
        <f t="shared" si="23"/>
        <v>1</v>
      </c>
      <c r="T55" s="197"/>
      <c r="U55" s="204" t="s">
        <v>1321</v>
      </c>
    </row>
    <row r="56" spans="1:21" ht="12.95" customHeight="1">
      <c r="A56" s="205"/>
      <c r="B56" s="205"/>
      <c r="C56" s="206"/>
      <c r="D56" s="213">
        <f t="shared" ref="D56:R56" si="33">D58+D60+D62+D64+D66</f>
        <v>0</v>
      </c>
      <c r="E56" s="213">
        <f t="shared" si="33"/>
        <v>0</v>
      </c>
      <c r="F56" s="213">
        <f t="shared" si="33"/>
        <v>0</v>
      </c>
      <c r="G56" s="213">
        <f t="shared" si="33"/>
        <v>61714.067999999999</v>
      </c>
      <c r="H56" s="213">
        <f t="shared" si="33"/>
        <v>338638.09700000001</v>
      </c>
      <c r="I56" s="213">
        <f t="shared" si="33"/>
        <v>61714.067999999999</v>
      </c>
      <c r="J56" s="213">
        <f t="shared" si="33"/>
        <v>338638.09700000001</v>
      </c>
      <c r="K56" s="213">
        <f t="shared" si="33"/>
        <v>0</v>
      </c>
      <c r="L56" s="213">
        <f t="shared" si="33"/>
        <v>0</v>
      </c>
      <c r="M56" s="213">
        <f t="shared" si="33"/>
        <v>0</v>
      </c>
      <c r="N56" s="213">
        <f t="shared" si="33"/>
        <v>0</v>
      </c>
      <c r="O56" s="213">
        <f t="shared" si="33"/>
        <v>0</v>
      </c>
      <c r="P56" s="213">
        <f t="shared" si="33"/>
        <v>0</v>
      </c>
      <c r="Q56" s="213">
        <f t="shared" si="33"/>
        <v>0</v>
      </c>
      <c r="R56" s="213">
        <f t="shared" si="33"/>
        <v>0</v>
      </c>
      <c r="S56" s="208">
        <f t="shared" si="23"/>
        <v>800704.33000000007</v>
      </c>
      <c r="T56" s="197"/>
      <c r="U56" s="204">
        <f>IF(S56-C55=0,"-",S56-C55)</f>
        <v>1.1641532182693481E-10</v>
      </c>
    </row>
    <row r="57" spans="1:21" ht="12" customHeight="1">
      <c r="A57" s="201" t="s">
        <v>259</v>
      </c>
      <c r="B57" s="201" t="s">
        <v>260</v>
      </c>
      <c r="C57" s="202">
        <f>ORÇAMENTO!J107</f>
        <v>61940.639999999999</v>
      </c>
      <c r="D57" s="126" t="str">
        <f t="shared" ref="D57:R57" si="34">IF((D58/$C57)=0," ",D58/$C57)</f>
        <v xml:space="preserve"> </v>
      </c>
      <c r="E57" s="126" t="str">
        <f t="shared" si="34"/>
        <v xml:space="preserve"> </v>
      </c>
      <c r="F57" s="126" t="str">
        <f t="shared" si="34"/>
        <v xml:space="preserve"> </v>
      </c>
      <c r="G57" s="126">
        <f t="shared" si="34"/>
        <v>0.5</v>
      </c>
      <c r="H57" s="126" t="str">
        <f t="shared" si="34"/>
        <v xml:space="preserve"> </v>
      </c>
      <c r="I57" s="126">
        <f t="shared" si="34"/>
        <v>0.5</v>
      </c>
      <c r="J57" s="126" t="str">
        <f t="shared" si="34"/>
        <v xml:space="preserve"> </v>
      </c>
      <c r="K57" s="126" t="str">
        <f t="shared" si="34"/>
        <v xml:space="preserve"> </v>
      </c>
      <c r="L57" s="126" t="str">
        <f t="shared" si="34"/>
        <v xml:space="preserve"> </v>
      </c>
      <c r="M57" s="126" t="str">
        <f t="shared" si="34"/>
        <v xml:space="preserve"> </v>
      </c>
      <c r="N57" s="126" t="str">
        <f t="shared" si="34"/>
        <v xml:space="preserve"> </v>
      </c>
      <c r="O57" s="126" t="str">
        <f t="shared" si="34"/>
        <v xml:space="preserve"> </v>
      </c>
      <c r="P57" s="126" t="str">
        <f t="shared" si="34"/>
        <v xml:space="preserve"> </v>
      </c>
      <c r="Q57" s="126" t="str">
        <f t="shared" si="34"/>
        <v xml:space="preserve"> </v>
      </c>
      <c r="R57" s="126" t="str">
        <f t="shared" si="34"/>
        <v xml:space="preserve"> </v>
      </c>
      <c r="S57" s="203">
        <f t="shared" si="23"/>
        <v>1</v>
      </c>
      <c r="T57" s="197"/>
      <c r="U57" s="204" t="s">
        <v>1321</v>
      </c>
    </row>
    <row r="58" spans="1:21" ht="12.95" customHeight="1">
      <c r="A58" s="205"/>
      <c r="B58" s="205"/>
      <c r="C58" s="206"/>
      <c r="D58" s="207"/>
      <c r="E58" s="207"/>
      <c r="F58" s="207"/>
      <c r="G58" s="207">
        <f>ORÇAMENTO!J107*0.5</f>
        <v>30970.32</v>
      </c>
      <c r="H58" s="207"/>
      <c r="I58" s="207">
        <f>ORÇAMENTO!J107*0.5</f>
        <v>30970.32</v>
      </c>
      <c r="J58" s="207"/>
      <c r="K58" s="207"/>
      <c r="L58" s="207"/>
      <c r="M58" s="207"/>
      <c r="N58" s="207"/>
      <c r="O58" s="207"/>
      <c r="P58" s="207"/>
      <c r="Q58" s="207"/>
      <c r="R58" s="207"/>
      <c r="S58" s="208">
        <f t="shared" si="23"/>
        <v>61940.639999999999</v>
      </c>
      <c r="T58" s="197"/>
      <c r="U58" s="204" t="str">
        <f>IF(S58-C57=0,"-",S58-C57)</f>
        <v>-</v>
      </c>
    </row>
    <row r="59" spans="1:21" ht="12" customHeight="1">
      <c r="A59" s="201" t="s">
        <v>264</v>
      </c>
      <c r="B59" s="201" t="s">
        <v>265</v>
      </c>
      <c r="C59" s="202">
        <f>ORÇAMENTO!J110</f>
        <v>210408.54</v>
      </c>
      <c r="D59" s="126" t="str">
        <f t="shared" ref="D59:R59" si="35">IF((D60/$C59)=0," ",D60/$C59)</f>
        <v xml:space="preserve"> </v>
      </c>
      <c r="E59" s="126" t="str">
        <f t="shared" si="35"/>
        <v xml:space="preserve"> </v>
      </c>
      <c r="F59" s="126" t="str">
        <f t="shared" si="35"/>
        <v xml:space="preserve"> </v>
      </c>
      <c r="G59" s="126" t="str">
        <f t="shared" si="35"/>
        <v xml:space="preserve"> </v>
      </c>
      <c r="H59" s="126">
        <f t="shared" si="35"/>
        <v>0.5</v>
      </c>
      <c r="I59" s="126" t="str">
        <f t="shared" si="35"/>
        <v xml:space="preserve"> </v>
      </c>
      <c r="J59" s="126">
        <f t="shared" si="35"/>
        <v>0.5</v>
      </c>
      <c r="K59" s="126" t="str">
        <f t="shared" si="35"/>
        <v xml:space="preserve"> </v>
      </c>
      <c r="L59" s="126" t="str">
        <f t="shared" si="35"/>
        <v xml:space="preserve"> </v>
      </c>
      <c r="M59" s="126" t="str">
        <f t="shared" si="35"/>
        <v xml:space="preserve"> </v>
      </c>
      <c r="N59" s="126" t="str">
        <f t="shared" si="35"/>
        <v xml:space="preserve"> </v>
      </c>
      <c r="O59" s="126" t="str">
        <f t="shared" si="35"/>
        <v xml:space="preserve"> </v>
      </c>
      <c r="P59" s="126" t="str">
        <f t="shared" si="35"/>
        <v xml:space="preserve"> </v>
      </c>
      <c r="Q59" s="126" t="str">
        <f t="shared" si="35"/>
        <v xml:space="preserve"> </v>
      </c>
      <c r="R59" s="126" t="str">
        <f t="shared" si="35"/>
        <v xml:space="preserve"> </v>
      </c>
      <c r="S59" s="203">
        <f t="shared" si="23"/>
        <v>1</v>
      </c>
      <c r="T59" s="197"/>
      <c r="U59" s="204" t="s">
        <v>1321</v>
      </c>
    </row>
    <row r="60" spans="1:21" ht="12.95" customHeight="1">
      <c r="A60" s="205"/>
      <c r="B60" s="205"/>
      <c r="C60" s="206"/>
      <c r="D60" s="207"/>
      <c r="E60" s="207"/>
      <c r="F60" s="207"/>
      <c r="G60" s="207"/>
      <c r="H60" s="207">
        <f>ORÇAMENTO!J110*0.5</f>
        <v>105204.27</v>
      </c>
      <c r="I60" s="207"/>
      <c r="J60" s="207">
        <f>ORÇAMENTO!J110*0.5</f>
        <v>105204.27</v>
      </c>
      <c r="K60" s="207"/>
      <c r="L60" s="207"/>
      <c r="M60" s="207"/>
      <c r="N60" s="207"/>
      <c r="O60" s="207"/>
      <c r="P60" s="207"/>
      <c r="Q60" s="207"/>
      <c r="R60" s="207"/>
      <c r="S60" s="208">
        <f t="shared" si="23"/>
        <v>210408.54</v>
      </c>
      <c r="T60" s="197"/>
      <c r="U60" s="204" t="str">
        <f>IF(S60-C59=0,"-",S60-C59)</f>
        <v>-</v>
      </c>
    </row>
    <row r="61" spans="1:21" ht="12" customHeight="1">
      <c r="A61" s="201" t="s">
        <v>269</v>
      </c>
      <c r="B61" s="201" t="s">
        <v>270</v>
      </c>
      <c r="C61" s="202">
        <f>ORÇAMENTO!J113</f>
        <v>356623.54000000004</v>
      </c>
      <c r="D61" s="126" t="str">
        <f t="shared" ref="D61:R61" si="36">IF((D62/$C61)=0," ",D62/$C61)</f>
        <v xml:space="preserve"> </v>
      </c>
      <c r="E61" s="126" t="str">
        <f t="shared" si="36"/>
        <v xml:space="preserve"> </v>
      </c>
      <c r="F61" s="126" t="str">
        <f t="shared" si="36"/>
        <v xml:space="preserve"> </v>
      </c>
      <c r="G61" s="126" t="str">
        <f t="shared" si="36"/>
        <v xml:space="preserve"> </v>
      </c>
      <c r="H61" s="126">
        <f t="shared" si="36"/>
        <v>0.5</v>
      </c>
      <c r="I61" s="126" t="str">
        <f t="shared" si="36"/>
        <v xml:space="preserve"> </v>
      </c>
      <c r="J61" s="126">
        <f t="shared" si="36"/>
        <v>0.5</v>
      </c>
      <c r="K61" s="126" t="str">
        <f t="shared" si="36"/>
        <v xml:space="preserve"> </v>
      </c>
      <c r="L61" s="126" t="str">
        <f t="shared" si="36"/>
        <v xml:space="preserve"> </v>
      </c>
      <c r="M61" s="126" t="str">
        <f t="shared" si="36"/>
        <v xml:space="preserve"> </v>
      </c>
      <c r="N61" s="126" t="str">
        <f t="shared" si="36"/>
        <v xml:space="preserve"> </v>
      </c>
      <c r="O61" s="126" t="str">
        <f t="shared" si="36"/>
        <v xml:space="preserve"> </v>
      </c>
      <c r="P61" s="126" t="str">
        <f t="shared" si="36"/>
        <v xml:space="preserve"> </v>
      </c>
      <c r="Q61" s="126" t="str">
        <f t="shared" si="36"/>
        <v xml:space="preserve"> </v>
      </c>
      <c r="R61" s="126" t="str">
        <f t="shared" si="36"/>
        <v xml:space="preserve"> </v>
      </c>
      <c r="S61" s="203">
        <f t="shared" si="23"/>
        <v>1</v>
      </c>
      <c r="T61" s="197"/>
      <c r="U61" s="204" t="s">
        <v>1321</v>
      </c>
    </row>
    <row r="62" spans="1:21" ht="12.95" customHeight="1">
      <c r="A62" s="205"/>
      <c r="B62" s="205"/>
      <c r="C62" s="206"/>
      <c r="D62" s="207"/>
      <c r="E62" s="207"/>
      <c r="F62" s="207"/>
      <c r="G62" s="207"/>
      <c r="H62" s="207">
        <f>ORÇAMENTO!J113*0.5</f>
        <v>178311.77000000002</v>
      </c>
      <c r="I62" s="207"/>
      <c r="J62" s="207">
        <f>ORÇAMENTO!J113*0.5</f>
        <v>178311.77000000002</v>
      </c>
      <c r="K62" s="207"/>
      <c r="L62" s="207"/>
      <c r="M62" s="207"/>
      <c r="N62" s="207"/>
      <c r="O62" s="207"/>
      <c r="P62" s="207"/>
      <c r="Q62" s="207"/>
      <c r="R62" s="207"/>
      <c r="S62" s="208">
        <f t="shared" si="23"/>
        <v>356623.54000000004</v>
      </c>
      <c r="T62" s="197"/>
      <c r="U62" s="204" t="str">
        <f>IF(S62-C61=0,"-",S62-C61)</f>
        <v>-</v>
      </c>
    </row>
    <row r="63" spans="1:21" ht="12" customHeight="1">
      <c r="A63" s="201" t="s">
        <v>271</v>
      </c>
      <c r="B63" s="201" t="s">
        <v>272</v>
      </c>
      <c r="C63" s="202">
        <f>ORÇAMENTO!J126</f>
        <v>18012.87</v>
      </c>
      <c r="D63" s="126" t="str">
        <f t="shared" ref="D63:R63" si="37">IF((D64/$C63)=0," ",D64/$C63)</f>
        <v xml:space="preserve"> </v>
      </c>
      <c r="E63" s="126" t="str">
        <f t="shared" si="37"/>
        <v xml:space="preserve"> </v>
      </c>
      <c r="F63" s="126" t="str">
        <f t="shared" si="37"/>
        <v xml:space="preserve"> </v>
      </c>
      <c r="G63" s="126" t="str">
        <f t="shared" si="37"/>
        <v xml:space="preserve"> </v>
      </c>
      <c r="H63" s="126">
        <f t="shared" si="37"/>
        <v>0.5</v>
      </c>
      <c r="I63" s="126" t="str">
        <f t="shared" si="37"/>
        <v xml:space="preserve"> </v>
      </c>
      <c r="J63" s="126">
        <f t="shared" si="37"/>
        <v>0.5</v>
      </c>
      <c r="K63" s="126" t="str">
        <f t="shared" si="37"/>
        <v xml:space="preserve"> </v>
      </c>
      <c r="L63" s="126" t="str">
        <f t="shared" si="37"/>
        <v xml:space="preserve"> </v>
      </c>
      <c r="M63" s="126" t="str">
        <f t="shared" si="37"/>
        <v xml:space="preserve"> </v>
      </c>
      <c r="N63" s="126" t="str">
        <f t="shared" si="37"/>
        <v xml:space="preserve"> </v>
      </c>
      <c r="O63" s="126" t="str">
        <f t="shared" si="37"/>
        <v xml:space="preserve"> </v>
      </c>
      <c r="P63" s="126" t="str">
        <f t="shared" si="37"/>
        <v xml:space="preserve"> </v>
      </c>
      <c r="Q63" s="126" t="str">
        <f t="shared" si="37"/>
        <v xml:space="preserve"> </v>
      </c>
      <c r="R63" s="126" t="str">
        <f t="shared" si="37"/>
        <v xml:space="preserve"> </v>
      </c>
      <c r="S63" s="203">
        <f t="shared" si="23"/>
        <v>1</v>
      </c>
      <c r="T63" s="197"/>
      <c r="U63" s="204" t="s">
        <v>1321</v>
      </c>
    </row>
    <row r="64" spans="1:21" ht="12.95" customHeight="1">
      <c r="A64" s="205"/>
      <c r="B64" s="205"/>
      <c r="C64" s="206"/>
      <c r="D64" s="207"/>
      <c r="E64" s="207"/>
      <c r="F64" s="207"/>
      <c r="G64" s="207"/>
      <c r="H64" s="207">
        <f>ORÇAMENTO!J126*0.5</f>
        <v>9006.4349999999995</v>
      </c>
      <c r="I64" s="207"/>
      <c r="J64" s="207">
        <f>ORÇAMENTO!J126*0.5</f>
        <v>9006.4349999999995</v>
      </c>
      <c r="K64" s="207"/>
      <c r="L64" s="207"/>
      <c r="M64" s="207"/>
      <c r="N64" s="207"/>
      <c r="O64" s="207"/>
      <c r="P64" s="207"/>
      <c r="Q64" s="207"/>
      <c r="R64" s="207"/>
      <c r="S64" s="208">
        <f t="shared" si="23"/>
        <v>18012.87</v>
      </c>
      <c r="T64" s="197"/>
      <c r="U64" s="204" t="str">
        <f>IF(S64-C63=0,"-",S64-C63)</f>
        <v>-</v>
      </c>
    </row>
    <row r="65" spans="1:21" ht="12" customHeight="1">
      <c r="A65" s="201" t="s">
        <v>1066</v>
      </c>
      <c r="B65" s="201" t="s">
        <v>590</v>
      </c>
      <c r="C65" s="202">
        <f>ORÇAMENTO!J129</f>
        <v>153718.74</v>
      </c>
      <c r="D65" s="126" t="str">
        <f t="shared" ref="D65:R65" si="38">IF((D66/$C65)=0," ",D66/$C65)</f>
        <v xml:space="preserve"> </v>
      </c>
      <c r="E65" s="126" t="str">
        <f t="shared" si="38"/>
        <v xml:space="preserve"> </v>
      </c>
      <c r="F65" s="126" t="str">
        <f t="shared" si="38"/>
        <v xml:space="preserve"> </v>
      </c>
      <c r="G65" s="126">
        <f t="shared" si="38"/>
        <v>0.2</v>
      </c>
      <c r="H65" s="126">
        <f t="shared" si="38"/>
        <v>0.3</v>
      </c>
      <c r="I65" s="126">
        <f t="shared" si="38"/>
        <v>0.2</v>
      </c>
      <c r="J65" s="126">
        <f t="shared" si="38"/>
        <v>0.3</v>
      </c>
      <c r="K65" s="126" t="str">
        <f t="shared" si="38"/>
        <v xml:space="preserve"> </v>
      </c>
      <c r="L65" s="126" t="str">
        <f t="shared" si="38"/>
        <v xml:space="preserve"> </v>
      </c>
      <c r="M65" s="126" t="str">
        <f t="shared" si="38"/>
        <v xml:space="preserve"> </v>
      </c>
      <c r="N65" s="126" t="str">
        <f t="shared" si="38"/>
        <v xml:space="preserve"> </v>
      </c>
      <c r="O65" s="126" t="str">
        <f t="shared" si="38"/>
        <v xml:space="preserve"> </v>
      </c>
      <c r="P65" s="126" t="str">
        <f t="shared" si="38"/>
        <v xml:space="preserve"> </v>
      </c>
      <c r="Q65" s="126" t="str">
        <f t="shared" si="38"/>
        <v xml:space="preserve"> </v>
      </c>
      <c r="R65" s="126" t="str">
        <f t="shared" si="38"/>
        <v xml:space="preserve"> </v>
      </c>
      <c r="S65" s="203">
        <f t="shared" si="23"/>
        <v>1</v>
      </c>
      <c r="T65" s="197"/>
      <c r="U65" s="204" t="s">
        <v>1321</v>
      </c>
    </row>
    <row r="66" spans="1:21" ht="12.95" customHeight="1">
      <c r="A66" s="205"/>
      <c r="B66" s="205"/>
      <c r="C66" s="206"/>
      <c r="D66" s="207"/>
      <c r="E66" s="207"/>
      <c r="F66" s="207"/>
      <c r="G66" s="207">
        <f>ORÇAMENTO!J129*0.2</f>
        <v>30743.748</v>
      </c>
      <c r="H66" s="207">
        <f>ORÇAMENTO!J129*0.3</f>
        <v>46115.621999999996</v>
      </c>
      <c r="I66" s="207">
        <f>ORÇAMENTO!J129*0.2</f>
        <v>30743.748</v>
      </c>
      <c r="J66" s="207">
        <f>ORÇAMENTO!J129*0.3</f>
        <v>46115.621999999996</v>
      </c>
      <c r="K66" s="207"/>
      <c r="L66" s="207"/>
      <c r="M66" s="207"/>
      <c r="N66" s="207"/>
      <c r="O66" s="207"/>
      <c r="P66" s="207"/>
      <c r="Q66" s="207"/>
      <c r="R66" s="207"/>
      <c r="S66" s="208">
        <f t="shared" si="23"/>
        <v>153718.74</v>
      </c>
      <c r="T66" s="197"/>
      <c r="U66" s="204" t="str">
        <f>IF(S66-C65=0,"-",S66-C65)</f>
        <v>-</v>
      </c>
    </row>
    <row r="67" spans="1:21" ht="12" customHeight="1">
      <c r="A67" s="209" t="s">
        <v>47</v>
      </c>
      <c r="B67" s="209" t="s">
        <v>297</v>
      </c>
      <c r="C67" s="210">
        <f>ORÇAMENTO!J140</f>
        <v>376918.85000000003</v>
      </c>
      <c r="D67" s="211" t="str">
        <f t="shared" ref="D67:R67" si="39">IF((D68/$C67)=0," ",D68/$C67)</f>
        <v xml:space="preserve"> </v>
      </c>
      <c r="E67" s="211" t="str">
        <f t="shared" si="39"/>
        <v xml:space="preserve"> </v>
      </c>
      <c r="F67" s="211" t="str">
        <f t="shared" si="39"/>
        <v xml:space="preserve"> </v>
      </c>
      <c r="G67" s="211" t="str">
        <f t="shared" si="39"/>
        <v xml:space="preserve"> </v>
      </c>
      <c r="H67" s="211" t="str">
        <f t="shared" si="39"/>
        <v xml:space="preserve"> </v>
      </c>
      <c r="I67" s="211" t="str">
        <f t="shared" si="39"/>
        <v xml:space="preserve"> </v>
      </c>
      <c r="J67" s="211" t="str">
        <f t="shared" si="39"/>
        <v xml:space="preserve"> </v>
      </c>
      <c r="K67" s="211" t="str">
        <f t="shared" si="39"/>
        <v xml:space="preserve"> </v>
      </c>
      <c r="L67" s="211">
        <f t="shared" si="39"/>
        <v>0.87243519394161362</v>
      </c>
      <c r="M67" s="211" t="str">
        <f t="shared" si="39"/>
        <v xml:space="preserve"> </v>
      </c>
      <c r="N67" s="211" t="str">
        <f t="shared" si="39"/>
        <v xml:space="preserve"> </v>
      </c>
      <c r="O67" s="211">
        <f t="shared" si="39"/>
        <v>0.12756480605838633</v>
      </c>
      <c r="P67" s="211" t="str">
        <f t="shared" si="39"/>
        <v xml:space="preserve"> </v>
      </c>
      <c r="Q67" s="211" t="str">
        <f t="shared" si="39"/>
        <v xml:space="preserve"> </v>
      </c>
      <c r="R67" s="211" t="str">
        <f t="shared" si="39"/>
        <v xml:space="preserve"> </v>
      </c>
      <c r="S67" s="212">
        <f t="shared" si="23"/>
        <v>1</v>
      </c>
      <c r="T67" s="197"/>
      <c r="U67" s="204" t="s">
        <v>1321</v>
      </c>
    </row>
    <row r="68" spans="1:21" ht="12.95" customHeight="1">
      <c r="A68" s="205"/>
      <c r="B68" s="205"/>
      <c r="C68" s="206"/>
      <c r="D68" s="213">
        <f t="shared" ref="D68:R68" si="40">D70+D72+D74</f>
        <v>0</v>
      </c>
      <c r="E68" s="213">
        <f t="shared" si="40"/>
        <v>0</v>
      </c>
      <c r="F68" s="213">
        <f t="shared" si="40"/>
        <v>0</v>
      </c>
      <c r="G68" s="213">
        <f t="shared" si="40"/>
        <v>0</v>
      </c>
      <c r="H68" s="213">
        <f t="shared" si="40"/>
        <v>0</v>
      </c>
      <c r="I68" s="213">
        <f t="shared" si="40"/>
        <v>0</v>
      </c>
      <c r="J68" s="213">
        <f t="shared" si="40"/>
        <v>0</v>
      </c>
      <c r="K68" s="213">
        <f t="shared" si="40"/>
        <v>0</v>
      </c>
      <c r="L68" s="213">
        <f t="shared" si="40"/>
        <v>328837.27</v>
      </c>
      <c r="M68" s="213">
        <f t="shared" si="40"/>
        <v>0</v>
      </c>
      <c r="N68" s="213">
        <f t="shared" si="40"/>
        <v>0</v>
      </c>
      <c r="O68" s="213">
        <f t="shared" si="40"/>
        <v>48081.580000000009</v>
      </c>
      <c r="P68" s="213">
        <f t="shared" si="40"/>
        <v>0</v>
      </c>
      <c r="Q68" s="213">
        <f t="shared" si="40"/>
        <v>0</v>
      </c>
      <c r="R68" s="213">
        <f t="shared" si="40"/>
        <v>0</v>
      </c>
      <c r="S68" s="208">
        <f t="shared" si="23"/>
        <v>376918.85000000003</v>
      </c>
      <c r="T68" s="197"/>
      <c r="U68" s="204" t="str">
        <f>IF(S68-C67=0,"-",S68-C67)</f>
        <v>-</v>
      </c>
    </row>
    <row r="69" spans="1:21" ht="12" customHeight="1">
      <c r="A69" s="201" t="s">
        <v>277</v>
      </c>
      <c r="B69" s="201" t="s">
        <v>298</v>
      </c>
      <c r="C69" s="202">
        <f>ORÇAMENTO!J141</f>
        <v>328837.27</v>
      </c>
      <c r="D69" s="126" t="str">
        <f t="shared" ref="D69:R69" si="41">IF((D70/$C69)=0," ",D70/$C69)</f>
        <v xml:space="preserve"> </v>
      </c>
      <c r="E69" s="126" t="str">
        <f t="shared" si="41"/>
        <v xml:space="preserve"> </v>
      </c>
      <c r="F69" s="126" t="str">
        <f t="shared" si="41"/>
        <v xml:space="preserve"> </v>
      </c>
      <c r="G69" s="126" t="str">
        <f t="shared" si="41"/>
        <v xml:space="preserve"> </v>
      </c>
      <c r="H69" s="126" t="str">
        <f t="shared" si="41"/>
        <v xml:space="preserve"> </v>
      </c>
      <c r="I69" s="126" t="str">
        <f t="shared" si="41"/>
        <v xml:space="preserve"> </v>
      </c>
      <c r="J69" s="126" t="str">
        <f t="shared" si="41"/>
        <v xml:space="preserve"> </v>
      </c>
      <c r="K69" s="126" t="str">
        <f t="shared" si="41"/>
        <v xml:space="preserve"> </v>
      </c>
      <c r="L69" s="126">
        <f t="shared" si="41"/>
        <v>1</v>
      </c>
      <c r="M69" s="126" t="str">
        <f t="shared" si="41"/>
        <v xml:space="preserve"> </v>
      </c>
      <c r="N69" s="126" t="str">
        <f t="shared" si="41"/>
        <v xml:space="preserve"> </v>
      </c>
      <c r="O69" s="126" t="str">
        <f t="shared" si="41"/>
        <v xml:space="preserve"> </v>
      </c>
      <c r="P69" s="126" t="str">
        <f t="shared" si="41"/>
        <v xml:space="preserve"> </v>
      </c>
      <c r="Q69" s="126" t="str">
        <f t="shared" si="41"/>
        <v xml:space="preserve"> </v>
      </c>
      <c r="R69" s="126" t="str">
        <f t="shared" si="41"/>
        <v xml:space="preserve"> </v>
      </c>
      <c r="S69" s="203">
        <f t="shared" si="23"/>
        <v>1</v>
      </c>
      <c r="T69" s="197"/>
      <c r="U69" s="204" t="s">
        <v>1321</v>
      </c>
    </row>
    <row r="70" spans="1:21" ht="12.95" customHeight="1">
      <c r="A70" s="205"/>
      <c r="B70" s="205"/>
      <c r="C70" s="206"/>
      <c r="D70" s="207"/>
      <c r="E70" s="207"/>
      <c r="F70" s="207"/>
      <c r="G70" s="207"/>
      <c r="H70" s="207"/>
      <c r="I70" s="207"/>
      <c r="J70" s="207"/>
      <c r="K70" s="207"/>
      <c r="L70" s="207">
        <f>ORÇAMENTO!J141</f>
        <v>328837.27</v>
      </c>
      <c r="M70" s="207"/>
      <c r="N70" s="207"/>
      <c r="O70" s="207"/>
      <c r="P70" s="207"/>
      <c r="Q70" s="207"/>
      <c r="R70" s="207"/>
      <c r="S70" s="208">
        <f t="shared" si="23"/>
        <v>328837.27</v>
      </c>
      <c r="T70" s="197"/>
      <c r="U70" s="204" t="str">
        <f>IF(S70-C69=0,"-",S70-C69)</f>
        <v>-</v>
      </c>
    </row>
    <row r="71" spans="1:21" ht="12" customHeight="1">
      <c r="A71" s="201" t="s">
        <v>284</v>
      </c>
      <c r="B71" s="201" t="s">
        <v>299</v>
      </c>
      <c r="C71" s="202">
        <f>ORÇAMENTO!J145</f>
        <v>34015.290000000008</v>
      </c>
      <c r="D71" s="126" t="str">
        <f t="shared" ref="D71:R71" si="42">IF((D72/$C71)=0," ",D72/$C71)</f>
        <v xml:space="preserve"> </v>
      </c>
      <c r="E71" s="126" t="str">
        <f t="shared" si="42"/>
        <v xml:space="preserve"> </v>
      </c>
      <c r="F71" s="126" t="str">
        <f t="shared" si="42"/>
        <v xml:space="preserve"> </v>
      </c>
      <c r="G71" s="126" t="str">
        <f t="shared" si="42"/>
        <v xml:space="preserve"> </v>
      </c>
      <c r="H71" s="126" t="str">
        <f t="shared" si="42"/>
        <v xml:space="preserve"> </v>
      </c>
      <c r="I71" s="126" t="str">
        <f t="shared" si="42"/>
        <v xml:space="preserve"> </v>
      </c>
      <c r="J71" s="126" t="str">
        <f t="shared" si="42"/>
        <v xml:space="preserve"> </v>
      </c>
      <c r="K71" s="126" t="str">
        <f t="shared" si="42"/>
        <v xml:space="preserve"> </v>
      </c>
      <c r="L71" s="126" t="str">
        <f t="shared" si="42"/>
        <v xml:space="preserve"> </v>
      </c>
      <c r="M71" s="126" t="str">
        <f t="shared" si="42"/>
        <v xml:space="preserve"> </v>
      </c>
      <c r="N71" s="126" t="str">
        <f t="shared" si="42"/>
        <v xml:space="preserve"> </v>
      </c>
      <c r="O71" s="126">
        <f t="shared" si="42"/>
        <v>1</v>
      </c>
      <c r="P71" s="126" t="str">
        <f t="shared" si="42"/>
        <v xml:space="preserve"> </v>
      </c>
      <c r="Q71" s="126" t="str">
        <f t="shared" si="42"/>
        <v xml:space="preserve"> </v>
      </c>
      <c r="R71" s="126" t="str">
        <f t="shared" si="42"/>
        <v xml:space="preserve"> </v>
      </c>
      <c r="S71" s="203">
        <f t="shared" si="23"/>
        <v>1</v>
      </c>
      <c r="T71" s="197"/>
      <c r="U71" s="204" t="s">
        <v>1321</v>
      </c>
    </row>
    <row r="72" spans="1:21" ht="12.95" customHeight="1">
      <c r="A72" s="205"/>
      <c r="B72" s="205"/>
      <c r="C72" s="206"/>
      <c r="D72" s="207"/>
      <c r="E72" s="207"/>
      <c r="F72" s="207"/>
      <c r="G72" s="207"/>
      <c r="H72" s="207"/>
      <c r="I72" s="207"/>
      <c r="J72" s="207"/>
      <c r="K72" s="207"/>
      <c r="L72" s="207"/>
      <c r="M72" s="207"/>
      <c r="N72" s="207"/>
      <c r="O72" s="207">
        <f>ORÇAMENTO!J145</f>
        <v>34015.290000000008</v>
      </c>
      <c r="P72" s="207"/>
      <c r="Q72" s="207"/>
      <c r="R72" s="207"/>
      <c r="S72" s="208">
        <f t="shared" si="23"/>
        <v>34015.290000000008</v>
      </c>
      <c r="T72" s="197"/>
      <c r="U72" s="204" t="str">
        <f>IF(S72-C71=0,"-",S72-C71)</f>
        <v>-</v>
      </c>
    </row>
    <row r="73" spans="1:21" ht="12" customHeight="1">
      <c r="A73" s="201" t="s">
        <v>293</v>
      </c>
      <c r="B73" s="201" t="s">
        <v>300</v>
      </c>
      <c r="C73" s="202">
        <f>ORÇAMENTO!J150</f>
        <v>14066.289999999999</v>
      </c>
      <c r="D73" s="126" t="str">
        <f t="shared" ref="D73:R73" si="43">IF((D74/$C73)=0," ",D74/$C73)</f>
        <v xml:space="preserve"> </v>
      </c>
      <c r="E73" s="126" t="str">
        <f t="shared" si="43"/>
        <v xml:space="preserve"> </v>
      </c>
      <c r="F73" s="126" t="str">
        <f t="shared" si="43"/>
        <v xml:space="preserve"> </v>
      </c>
      <c r="G73" s="126" t="str">
        <f t="shared" si="43"/>
        <v xml:space="preserve"> </v>
      </c>
      <c r="H73" s="126" t="str">
        <f t="shared" si="43"/>
        <v xml:space="preserve"> </v>
      </c>
      <c r="I73" s="126" t="str">
        <f t="shared" si="43"/>
        <v xml:space="preserve"> </v>
      </c>
      <c r="J73" s="126" t="str">
        <f t="shared" si="43"/>
        <v xml:space="preserve"> </v>
      </c>
      <c r="K73" s="126" t="str">
        <f t="shared" si="43"/>
        <v xml:space="preserve"> </v>
      </c>
      <c r="L73" s="126" t="str">
        <f t="shared" si="43"/>
        <v xml:space="preserve"> </v>
      </c>
      <c r="M73" s="126" t="str">
        <f t="shared" si="43"/>
        <v xml:space="preserve"> </v>
      </c>
      <c r="N73" s="126" t="str">
        <f t="shared" si="43"/>
        <v xml:space="preserve"> </v>
      </c>
      <c r="O73" s="126">
        <f t="shared" si="43"/>
        <v>1</v>
      </c>
      <c r="P73" s="126" t="str">
        <f t="shared" si="43"/>
        <v xml:space="preserve"> </v>
      </c>
      <c r="Q73" s="126" t="str">
        <f t="shared" si="43"/>
        <v xml:space="preserve"> </v>
      </c>
      <c r="R73" s="126" t="str">
        <f t="shared" si="43"/>
        <v xml:space="preserve"> </v>
      </c>
      <c r="S73" s="203">
        <f t="shared" ref="S73:S104" si="44">SUM(D73:R73)</f>
        <v>1</v>
      </c>
      <c r="T73" s="197"/>
      <c r="U73" s="204" t="s">
        <v>1321</v>
      </c>
    </row>
    <row r="74" spans="1:21" ht="12.95" customHeight="1">
      <c r="A74" s="205"/>
      <c r="B74" s="205"/>
      <c r="C74" s="206"/>
      <c r="D74" s="207"/>
      <c r="E74" s="207"/>
      <c r="F74" s="207"/>
      <c r="G74" s="207"/>
      <c r="H74" s="207"/>
      <c r="I74" s="207"/>
      <c r="J74" s="207"/>
      <c r="K74" s="207"/>
      <c r="L74" s="207"/>
      <c r="M74" s="207"/>
      <c r="N74" s="207"/>
      <c r="O74" s="207">
        <f>ORÇAMENTO!J150</f>
        <v>14066.289999999999</v>
      </c>
      <c r="P74" s="207"/>
      <c r="Q74" s="207"/>
      <c r="R74" s="207"/>
      <c r="S74" s="208">
        <f t="shared" si="44"/>
        <v>14066.289999999999</v>
      </c>
      <c r="T74" s="197"/>
      <c r="U74" s="204" t="str">
        <f>IF(S74-C73=0,"-",S74-C73)</f>
        <v>-</v>
      </c>
    </row>
    <row r="75" spans="1:21" ht="12" customHeight="1">
      <c r="A75" s="209" t="s">
        <v>1323</v>
      </c>
      <c r="B75" s="209" t="s">
        <v>589</v>
      </c>
      <c r="C75" s="210">
        <f>ORÇAMENTO!J154</f>
        <v>319025.78000000003</v>
      </c>
      <c r="D75" s="211">
        <f t="shared" ref="D75:R75" si="45">IF((D76/$C75)=0," ",D76/$C75)</f>
        <v>0.65792921186494702</v>
      </c>
      <c r="E75" s="211">
        <f t="shared" si="45"/>
        <v>0.34207078813505287</v>
      </c>
      <c r="F75" s="211" t="str">
        <f t="shared" si="45"/>
        <v xml:space="preserve"> </v>
      </c>
      <c r="G75" s="211" t="str">
        <f t="shared" si="45"/>
        <v xml:space="preserve"> </v>
      </c>
      <c r="H75" s="211" t="str">
        <f t="shared" si="45"/>
        <v xml:space="preserve"> </v>
      </c>
      <c r="I75" s="211" t="str">
        <f t="shared" si="45"/>
        <v xml:space="preserve"> </v>
      </c>
      <c r="J75" s="211" t="str">
        <f t="shared" si="45"/>
        <v xml:space="preserve"> </v>
      </c>
      <c r="K75" s="211" t="str">
        <f t="shared" si="45"/>
        <v xml:space="preserve"> </v>
      </c>
      <c r="L75" s="211" t="str">
        <f t="shared" si="45"/>
        <v xml:space="preserve"> </v>
      </c>
      <c r="M75" s="211" t="str">
        <f t="shared" si="45"/>
        <v xml:space="preserve"> </v>
      </c>
      <c r="N75" s="211" t="str">
        <f t="shared" si="45"/>
        <v xml:space="preserve"> </v>
      </c>
      <c r="O75" s="211" t="str">
        <f t="shared" si="45"/>
        <v xml:space="preserve"> </v>
      </c>
      <c r="P75" s="211" t="str">
        <f t="shared" si="45"/>
        <v xml:space="preserve"> </v>
      </c>
      <c r="Q75" s="211" t="str">
        <f t="shared" si="45"/>
        <v xml:space="preserve"> </v>
      </c>
      <c r="R75" s="211" t="str">
        <f t="shared" si="45"/>
        <v xml:space="preserve"> </v>
      </c>
      <c r="S75" s="212">
        <f t="shared" si="44"/>
        <v>0.99999999999999989</v>
      </c>
      <c r="T75" s="197"/>
      <c r="U75" s="204" t="s">
        <v>1321</v>
      </c>
    </row>
    <row r="76" spans="1:21" ht="12.95" customHeight="1">
      <c r="A76" s="205"/>
      <c r="B76" s="205"/>
      <c r="C76" s="206"/>
      <c r="D76" s="213">
        <f t="shared" ref="D76:R76" si="46">D78+D80+D82+D84</f>
        <v>209896.38</v>
      </c>
      <c r="E76" s="213">
        <f t="shared" si="46"/>
        <v>109129.4</v>
      </c>
      <c r="F76" s="213">
        <f t="shared" si="46"/>
        <v>0</v>
      </c>
      <c r="G76" s="213">
        <f t="shared" si="46"/>
        <v>0</v>
      </c>
      <c r="H76" s="213">
        <f t="shared" si="46"/>
        <v>0</v>
      </c>
      <c r="I76" s="213">
        <f t="shared" si="46"/>
        <v>0</v>
      </c>
      <c r="J76" s="213">
        <f t="shared" si="46"/>
        <v>0</v>
      </c>
      <c r="K76" s="213">
        <f t="shared" si="46"/>
        <v>0</v>
      </c>
      <c r="L76" s="213">
        <f t="shared" si="46"/>
        <v>0</v>
      </c>
      <c r="M76" s="213">
        <f t="shared" si="46"/>
        <v>0</v>
      </c>
      <c r="N76" s="213">
        <f t="shared" si="46"/>
        <v>0</v>
      </c>
      <c r="O76" s="213">
        <f t="shared" si="46"/>
        <v>0</v>
      </c>
      <c r="P76" s="213">
        <f t="shared" si="46"/>
        <v>0</v>
      </c>
      <c r="Q76" s="213">
        <f t="shared" si="46"/>
        <v>0</v>
      </c>
      <c r="R76" s="213">
        <f t="shared" si="46"/>
        <v>0</v>
      </c>
      <c r="S76" s="208">
        <f t="shared" si="44"/>
        <v>319025.78000000003</v>
      </c>
      <c r="T76" s="197"/>
      <c r="U76" s="204" t="str">
        <f>IF(S76-C75=0,"-",S76-C75)</f>
        <v>-</v>
      </c>
    </row>
    <row r="77" spans="1:21" ht="12" customHeight="1">
      <c r="A77" s="201" t="s">
        <v>1324</v>
      </c>
      <c r="B77" s="201" t="s">
        <v>210</v>
      </c>
      <c r="C77" s="202">
        <f>ORÇAMENTO!J155</f>
        <v>168809.76</v>
      </c>
      <c r="D77" s="126">
        <f t="shared" ref="D77:R77" si="47">IF((D78/$C77)=0," ",D78/$C77)</f>
        <v>1</v>
      </c>
      <c r="E77" s="126" t="str">
        <f t="shared" si="47"/>
        <v xml:space="preserve"> </v>
      </c>
      <c r="F77" s="126" t="str">
        <f t="shared" si="47"/>
        <v xml:space="preserve"> </v>
      </c>
      <c r="G77" s="126" t="str">
        <f t="shared" si="47"/>
        <v xml:space="preserve"> </v>
      </c>
      <c r="H77" s="126" t="str">
        <f t="shared" si="47"/>
        <v xml:space="preserve"> </v>
      </c>
      <c r="I77" s="126" t="str">
        <f t="shared" si="47"/>
        <v xml:space="preserve"> </v>
      </c>
      <c r="J77" s="126" t="str">
        <f t="shared" si="47"/>
        <v xml:space="preserve"> </v>
      </c>
      <c r="K77" s="126" t="str">
        <f t="shared" si="47"/>
        <v xml:space="preserve"> </v>
      </c>
      <c r="L77" s="126" t="str">
        <f t="shared" si="47"/>
        <v xml:space="preserve"> </v>
      </c>
      <c r="M77" s="126" t="str">
        <f t="shared" si="47"/>
        <v xml:space="preserve"> </v>
      </c>
      <c r="N77" s="126" t="str">
        <f t="shared" si="47"/>
        <v xml:space="preserve"> </v>
      </c>
      <c r="O77" s="126" t="str">
        <f t="shared" si="47"/>
        <v xml:space="preserve"> </v>
      </c>
      <c r="P77" s="126" t="str">
        <f t="shared" si="47"/>
        <v xml:space="preserve"> </v>
      </c>
      <c r="Q77" s="126" t="str">
        <f t="shared" si="47"/>
        <v xml:space="preserve"> </v>
      </c>
      <c r="R77" s="126" t="str">
        <f t="shared" si="47"/>
        <v xml:space="preserve"> </v>
      </c>
      <c r="S77" s="203">
        <f t="shared" si="44"/>
        <v>1</v>
      </c>
      <c r="T77" s="197"/>
      <c r="U77" s="204" t="s">
        <v>1321</v>
      </c>
    </row>
    <row r="78" spans="1:21" ht="12.95" customHeight="1">
      <c r="A78" s="205"/>
      <c r="B78" s="205"/>
      <c r="C78" s="206"/>
      <c r="D78" s="207">
        <f>ORÇAMENTO!J155</f>
        <v>168809.76</v>
      </c>
      <c r="E78" s="207"/>
      <c r="F78" s="207"/>
      <c r="G78" s="207"/>
      <c r="H78" s="207"/>
      <c r="I78" s="207"/>
      <c r="J78" s="207"/>
      <c r="K78" s="207"/>
      <c r="L78" s="207"/>
      <c r="M78" s="207"/>
      <c r="N78" s="207"/>
      <c r="O78" s="207"/>
      <c r="P78" s="207"/>
      <c r="Q78" s="207"/>
      <c r="R78" s="207"/>
      <c r="S78" s="208">
        <f t="shared" si="44"/>
        <v>168809.76</v>
      </c>
      <c r="T78" s="197"/>
      <c r="U78" s="204" t="str">
        <f>IF(S78-C77=0,"-",S78-C77)</f>
        <v>-</v>
      </c>
    </row>
    <row r="79" spans="1:21" ht="12" customHeight="1">
      <c r="A79" s="201" t="s">
        <v>1352</v>
      </c>
      <c r="B79" s="201" t="s">
        <v>258</v>
      </c>
      <c r="C79" s="202">
        <f>ORÇAMENTO!J181</f>
        <v>49288.2</v>
      </c>
      <c r="D79" s="126">
        <f t="shared" ref="D79:R79" si="48">IF((D80/$C79)=0," ",D80/$C79)</f>
        <v>0.3</v>
      </c>
      <c r="E79" s="126">
        <f t="shared" si="48"/>
        <v>0.7</v>
      </c>
      <c r="F79" s="126" t="str">
        <f t="shared" si="48"/>
        <v xml:space="preserve"> </v>
      </c>
      <c r="G79" s="126" t="str">
        <f t="shared" si="48"/>
        <v xml:space="preserve"> </v>
      </c>
      <c r="H79" s="126" t="str">
        <f t="shared" si="48"/>
        <v xml:space="preserve"> </v>
      </c>
      <c r="I79" s="126" t="str">
        <f t="shared" si="48"/>
        <v xml:space="preserve"> </v>
      </c>
      <c r="J79" s="126" t="str">
        <f t="shared" si="48"/>
        <v xml:space="preserve"> </v>
      </c>
      <c r="K79" s="126" t="str">
        <f t="shared" si="48"/>
        <v xml:space="preserve"> </v>
      </c>
      <c r="L79" s="126" t="str">
        <f t="shared" si="48"/>
        <v xml:space="preserve"> </v>
      </c>
      <c r="M79" s="126" t="str">
        <f t="shared" si="48"/>
        <v xml:space="preserve"> </v>
      </c>
      <c r="N79" s="126" t="str">
        <f t="shared" si="48"/>
        <v xml:space="preserve"> </v>
      </c>
      <c r="O79" s="126" t="str">
        <f t="shared" si="48"/>
        <v xml:space="preserve"> </v>
      </c>
      <c r="P79" s="126" t="str">
        <f t="shared" si="48"/>
        <v xml:space="preserve"> </v>
      </c>
      <c r="Q79" s="126" t="str">
        <f t="shared" si="48"/>
        <v xml:space="preserve"> </v>
      </c>
      <c r="R79" s="126" t="str">
        <f t="shared" si="48"/>
        <v xml:space="preserve"> </v>
      </c>
      <c r="S79" s="203">
        <f t="shared" si="44"/>
        <v>1</v>
      </c>
      <c r="T79" s="197"/>
      <c r="U79" s="204" t="s">
        <v>1321</v>
      </c>
    </row>
    <row r="80" spans="1:21" ht="12.95" customHeight="1">
      <c r="A80" s="205"/>
      <c r="B80" s="205"/>
      <c r="C80" s="206"/>
      <c r="D80" s="207">
        <f>ORÇAMENTO!J181*0.3</f>
        <v>14786.46</v>
      </c>
      <c r="E80" s="207">
        <f>ORÇAMENTO!J181*0.7</f>
        <v>34501.74</v>
      </c>
      <c r="F80" s="207"/>
      <c r="G80" s="207"/>
      <c r="H80" s="207"/>
      <c r="I80" s="207"/>
      <c r="J80" s="207"/>
      <c r="K80" s="207"/>
      <c r="L80" s="207"/>
      <c r="M80" s="207"/>
      <c r="N80" s="207"/>
      <c r="O80" s="207"/>
      <c r="P80" s="207"/>
      <c r="Q80" s="207"/>
      <c r="R80" s="207"/>
      <c r="S80" s="208">
        <f t="shared" si="44"/>
        <v>49288.2</v>
      </c>
      <c r="T80" s="197"/>
      <c r="U80" s="204" t="str">
        <f>IF(S80-C79=0,"-",S80-C79)</f>
        <v>-</v>
      </c>
    </row>
    <row r="81" spans="1:21" ht="12" customHeight="1">
      <c r="A81" s="201" t="s">
        <v>1356</v>
      </c>
      <c r="B81" s="201" t="s">
        <v>1379</v>
      </c>
      <c r="C81" s="202">
        <f>ORÇAMENTO!J193</f>
        <v>87667.200000000012</v>
      </c>
      <c r="D81" s="126">
        <f>IF((D82/$C81)=0," ",D82/$C81)</f>
        <v>0.3</v>
      </c>
      <c r="E81" s="126"/>
      <c r="F81" s="126" t="str">
        <f t="shared" ref="F81:R81" si="49">IF((F82/$C81)=0," ",F82/$C81)</f>
        <v xml:space="preserve"> </v>
      </c>
      <c r="G81" s="126" t="str">
        <f t="shared" si="49"/>
        <v xml:space="preserve"> </v>
      </c>
      <c r="H81" s="126" t="str">
        <f t="shared" si="49"/>
        <v xml:space="preserve"> </v>
      </c>
      <c r="I81" s="126" t="str">
        <f t="shared" si="49"/>
        <v xml:space="preserve"> </v>
      </c>
      <c r="J81" s="126" t="str">
        <f t="shared" si="49"/>
        <v xml:space="preserve"> </v>
      </c>
      <c r="K81" s="126" t="str">
        <f t="shared" si="49"/>
        <v xml:space="preserve"> </v>
      </c>
      <c r="L81" s="126" t="str">
        <f t="shared" si="49"/>
        <v xml:space="preserve"> </v>
      </c>
      <c r="M81" s="126" t="str">
        <f t="shared" si="49"/>
        <v xml:space="preserve"> </v>
      </c>
      <c r="N81" s="126" t="str">
        <f t="shared" si="49"/>
        <v xml:space="preserve"> </v>
      </c>
      <c r="O81" s="126" t="str">
        <f t="shared" si="49"/>
        <v xml:space="preserve"> </v>
      </c>
      <c r="P81" s="126" t="str">
        <f t="shared" si="49"/>
        <v xml:space="preserve"> </v>
      </c>
      <c r="Q81" s="126" t="str">
        <f t="shared" si="49"/>
        <v xml:space="preserve"> </v>
      </c>
      <c r="R81" s="126" t="str">
        <f t="shared" si="49"/>
        <v xml:space="preserve"> </v>
      </c>
      <c r="S81" s="203">
        <f t="shared" si="44"/>
        <v>0.3</v>
      </c>
      <c r="T81" s="197"/>
      <c r="U81" s="204" t="s">
        <v>1321</v>
      </c>
    </row>
    <row r="82" spans="1:21" ht="12.95" customHeight="1">
      <c r="A82" s="205"/>
      <c r="B82" s="205"/>
      <c r="C82" s="206"/>
      <c r="D82" s="207">
        <f>ORÇAMENTO!J193*0.3</f>
        <v>26300.160000000003</v>
      </c>
      <c r="E82" s="207">
        <f>ORÇAMENTO!J193*0.7</f>
        <v>61367.040000000001</v>
      </c>
      <c r="F82" s="207"/>
      <c r="G82" s="207"/>
      <c r="H82" s="207"/>
      <c r="I82" s="207"/>
      <c r="J82" s="207"/>
      <c r="K82" s="207"/>
      <c r="L82" s="207"/>
      <c r="M82" s="207"/>
      <c r="N82" s="207"/>
      <c r="O82" s="207"/>
      <c r="P82" s="207"/>
      <c r="Q82" s="207"/>
      <c r="R82" s="207"/>
      <c r="S82" s="208">
        <f t="shared" si="44"/>
        <v>87667.200000000012</v>
      </c>
      <c r="T82" s="197"/>
      <c r="U82" s="204" t="str">
        <f>IF(S82-C81=0,"-",S82-C81)</f>
        <v>-</v>
      </c>
    </row>
    <row r="83" spans="1:21" ht="12" customHeight="1">
      <c r="A83" s="201" t="s">
        <v>1960</v>
      </c>
      <c r="B83" s="201" t="s">
        <v>1961</v>
      </c>
      <c r="C83" s="202">
        <f>ORÇAMENTO!J203</f>
        <v>13260.619999999999</v>
      </c>
      <c r="D83" s="126" t="str">
        <f t="shared" ref="D83:R83" si="50">IF((D84/$C83)=0," ",D84/$C83)</f>
        <v xml:space="preserve"> </v>
      </c>
      <c r="E83" s="126">
        <f t="shared" si="50"/>
        <v>1</v>
      </c>
      <c r="F83" s="126" t="str">
        <f t="shared" si="50"/>
        <v xml:space="preserve"> </v>
      </c>
      <c r="G83" s="126" t="str">
        <f t="shared" si="50"/>
        <v xml:space="preserve"> </v>
      </c>
      <c r="H83" s="126" t="str">
        <f t="shared" si="50"/>
        <v xml:space="preserve"> </v>
      </c>
      <c r="I83" s="126" t="str">
        <f t="shared" si="50"/>
        <v xml:space="preserve"> </v>
      </c>
      <c r="J83" s="126" t="str">
        <f t="shared" si="50"/>
        <v xml:space="preserve"> </v>
      </c>
      <c r="K83" s="126" t="str">
        <f t="shared" si="50"/>
        <v xml:space="preserve"> </v>
      </c>
      <c r="L83" s="126" t="str">
        <f t="shared" si="50"/>
        <v xml:space="preserve"> </v>
      </c>
      <c r="M83" s="126" t="str">
        <f t="shared" si="50"/>
        <v xml:space="preserve"> </v>
      </c>
      <c r="N83" s="126" t="str">
        <f t="shared" si="50"/>
        <v xml:space="preserve"> </v>
      </c>
      <c r="O83" s="126" t="str">
        <f t="shared" si="50"/>
        <v xml:space="preserve"> </v>
      </c>
      <c r="P83" s="126" t="str">
        <f t="shared" si="50"/>
        <v xml:space="preserve"> </v>
      </c>
      <c r="Q83" s="126" t="str">
        <f t="shared" si="50"/>
        <v xml:space="preserve"> </v>
      </c>
      <c r="R83" s="126" t="str">
        <f t="shared" si="50"/>
        <v xml:space="preserve"> </v>
      </c>
      <c r="S83" s="203">
        <f t="shared" si="44"/>
        <v>1</v>
      </c>
      <c r="T83" s="197"/>
      <c r="U83" s="204" t="s">
        <v>1321</v>
      </c>
    </row>
    <row r="84" spans="1:21" ht="12.95" customHeight="1">
      <c r="A84" s="205"/>
      <c r="B84" s="205"/>
      <c r="C84" s="206"/>
      <c r="D84" s="207"/>
      <c r="E84" s="207">
        <f>ORÇAMENTO!J203</f>
        <v>13260.619999999999</v>
      </c>
      <c r="F84" s="207"/>
      <c r="G84" s="207"/>
      <c r="H84" s="207"/>
      <c r="I84" s="207"/>
      <c r="J84" s="207"/>
      <c r="K84" s="207"/>
      <c r="L84" s="207"/>
      <c r="M84" s="207"/>
      <c r="N84" s="207"/>
      <c r="O84" s="207"/>
      <c r="P84" s="207"/>
      <c r="Q84" s="207"/>
      <c r="R84" s="207"/>
      <c r="S84" s="208">
        <f t="shared" si="44"/>
        <v>13260.619999999999</v>
      </c>
      <c r="T84" s="197"/>
      <c r="U84" s="204" t="str">
        <f>IF(S84-C83=0,"-",S84-C83)</f>
        <v>-</v>
      </c>
    </row>
    <row r="85" spans="1:21" ht="12" customHeight="1">
      <c r="A85" s="209" t="s">
        <v>301</v>
      </c>
      <c r="B85" s="209" t="s">
        <v>30</v>
      </c>
      <c r="C85" s="210">
        <f>ORÇAMENTO!J206</f>
        <v>4675263.5</v>
      </c>
      <c r="D85" s="211" t="str">
        <f t="shared" ref="D85:R85" si="51">IF((D86/$C85)=0," ",D86/$C85)</f>
        <v xml:space="preserve"> </v>
      </c>
      <c r="E85" s="211" t="str">
        <f t="shared" si="51"/>
        <v xml:space="preserve"> </v>
      </c>
      <c r="F85" s="211">
        <f t="shared" si="51"/>
        <v>4.0675765119976656E-2</v>
      </c>
      <c r="G85" s="211">
        <f t="shared" si="51"/>
        <v>2.4635702351322012E-2</v>
      </c>
      <c r="H85" s="211">
        <f t="shared" si="51"/>
        <v>2.2573028343750037E-2</v>
      </c>
      <c r="I85" s="211">
        <f t="shared" si="51"/>
        <v>4.7208730695072046E-2</v>
      </c>
      <c r="J85" s="211">
        <f t="shared" si="51"/>
        <v>2.2573028343750037E-2</v>
      </c>
      <c r="K85" s="211">
        <f t="shared" si="51"/>
        <v>3.4890879519411042E-2</v>
      </c>
      <c r="L85" s="211">
        <f t="shared" si="51"/>
        <v>3.3917336423925623E-2</v>
      </c>
      <c r="M85" s="211">
        <f t="shared" si="51"/>
        <v>0.16788101585076431</v>
      </c>
      <c r="N85" s="211">
        <f t="shared" si="51"/>
        <v>0.16795034242454995</v>
      </c>
      <c r="O85" s="211">
        <f t="shared" si="51"/>
        <v>0.12944641082796723</v>
      </c>
      <c r="P85" s="211">
        <f t="shared" si="51"/>
        <v>0.2101839163182995</v>
      </c>
      <c r="Q85" s="211">
        <f t="shared" si="51"/>
        <v>8.9528717365342084E-2</v>
      </c>
      <c r="R85" s="211">
        <f t="shared" si="51"/>
        <v>8.535126415869395E-3</v>
      </c>
      <c r="S85" s="212">
        <f t="shared" si="44"/>
        <v>0.99999999999999989</v>
      </c>
      <c r="T85" s="197"/>
      <c r="U85" s="204" t="s">
        <v>1321</v>
      </c>
    </row>
    <row r="86" spans="1:21" ht="12.95" customHeight="1">
      <c r="A86" s="205"/>
      <c r="B86" s="205"/>
      <c r="C86" s="206"/>
      <c r="D86" s="213">
        <f t="shared" ref="D86:R86" si="52">D88+D114+D116+D118</f>
        <v>0</v>
      </c>
      <c r="E86" s="213">
        <f t="shared" si="52"/>
        <v>0</v>
      </c>
      <c r="F86" s="213">
        <f t="shared" si="52"/>
        <v>190169.91999999998</v>
      </c>
      <c r="G86" s="213">
        <f t="shared" si="52"/>
        <v>115178.39999999998</v>
      </c>
      <c r="H86" s="213">
        <f t="shared" si="52"/>
        <v>105534.85550000001</v>
      </c>
      <c r="I86" s="213">
        <f t="shared" si="52"/>
        <v>220713.25549999997</v>
      </c>
      <c r="J86" s="213">
        <f t="shared" si="52"/>
        <v>105534.85550000001</v>
      </c>
      <c r="K86" s="213">
        <f t="shared" si="52"/>
        <v>163124.05549999999</v>
      </c>
      <c r="L86" s="213">
        <f t="shared" si="52"/>
        <v>158572.48499999999</v>
      </c>
      <c r="M86" s="213">
        <f t="shared" si="52"/>
        <v>784887.98574999988</v>
      </c>
      <c r="N86" s="213">
        <f t="shared" si="52"/>
        <v>785212.10574999987</v>
      </c>
      <c r="O86" s="213">
        <f t="shared" si="52"/>
        <v>605196.07975000003</v>
      </c>
      <c r="P86" s="213">
        <f t="shared" si="52"/>
        <v>982665.19225000008</v>
      </c>
      <c r="Q86" s="213">
        <f t="shared" si="52"/>
        <v>418570.34450000001</v>
      </c>
      <c r="R86" s="213">
        <f t="shared" si="52"/>
        <v>39903.965000000004</v>
      </c>
      <c r="S86" s="208">
        <f t="shared" si="44"/>
        <v>4675263.4999999991</v>
      </c>
      <c r="T86" s="197"/>
      <c r="U86" s="204">
        <f>IF(S86-C85=0,"-",S86-C85)</f>
        <v>-9.3132257461547852E-10</v>
      </c>
    </row>
    <row r="87" spans="1:21" ht="12" customHeight="1">
      <c r="A87" s="209" t="s">
        <v>48</v>
      </c>
      <c r="B87" s="209" t="s">
        <v>302</v>
      </c>
      <c r="C87" s="210">
        <f>ORÇAMENTO!J207</f>
        <v>3718386.77</v>
      </c>
      <c r="D87" s="211" t="str">
        <f t="shared" ref="D87:R87" si="53">IF((D88/$C87)=0," ",D88/$C87)</f>
        <v xml:space="preserve"> </v>
      </c>
      <c r="E87" s="211" t="str">
        <f t="shared" si="53"/>
        <v xml:space="preserve"> </v>
      </c>
      <c r="F87" s="211" t="str">
        <f t="shared" si="53"/>
        <v xml:space="preserve"> </v>
      </c>
      <c r="G87" s="211">
        <f t="shared" si="53"/>
        <v>3.0975368385360295E-2</v>
      </c>
      <c r="H87" s="211">
        <f t="shared" si="53"/>
        <v>2.8381893016470691E-2</v>
      </c>
      <c r="I87" s="211">
        <f t="shared" si="53"/>
        <v>5.935726140183098E-2</v>
      </c>
      <c r="J87" s="211">
        <f t="shared" si="53"/>
        <v>2.8381893016470691E-2</v>
      </c>
      <c r="K87" s="211">
        <f t="shared" si="53"/>
        <v>4.3869577209150835E-2</v>
      </c>
      <c r="L87" s="211">
        <f t="shared" si="53"/>
        <v>4.2645505916534869E-2</v>
      </c>
      <c r="M87" s="211">
        <f t="shared" si="53"/>
        <v>0.21108293308337042</v>
      </c>
      <c r="N87" s="211">
        <f t="shared" si="53"/>
        <v>0.21117009991674424</v>
      </c>
      <c r="O87" s="211">
        <f t="shared" si="53"/>
        <v>0.13053723718740534</v>
      </c>
      <c r="P87" s="211">
        <f t="shared" si="53"/>
        <v>0.11515520163331476</v>
      </c>
      <c r="Q87" s="211">
        <f t="shared" si="53"/>
        <v>8.7711503045176761E-2</v>
      </c>
      <c r="R87" s="211">
        <f t="shared" si="53"/>
        <v>1.0731526188170038E-2</v>
      </c>
      <c r="S87" s="212">
        <f t="shared" si="44"/>
        <v>1</v>
      </c>
      <c r="T87" s="197"/>
      <c r="U87" s="204" t="s">
        <v>1321</v>
      </c>
    </row>
    <row r="88" spans="1:21" ht="12.95" customHeight="1">
      <c r="A88" s="205"/>
      <c r="B88" s="205"/>
      <c r="C88" s="206"/>
      <c r="D88" s="213">
        <f t="shared" ref="D88:R88" si="54">D90+D92+D94+D96+D98+D100+D102+D104+D106+D108+D110+D112</f>
        <v>0</v>
      </c>
      <c r="E88" s="213">
        <f t="shared" si="54"/>
        <v>0</v>
      </c>
      <c r="F88" s="213">
        <f t="shared" si="54"/>
        <v>0</v>
      </c>
      <c r="G88" s="213">
        <f t="shared" si="54"/>
        <v>115178.39999999998</v>
      </c>
      <c r="H88" s="213">
        <f t="shared" si="54"/>
        <v>105534.85550000001</v>
      </c>
      <c r="I88" s="213">
        <f t="shared" si="54"/>
        <v>220713.25549999997</v>
      </c>
      <c r="J88" s="213">
        <f t="shared" si="54"/>
        <v>105534.85550000001</v>
      </c>
      <c r="K88" s="213">
        <f t="shared" si="54"/>
        <v>163124.05549999999</v>
      </c>
      <c r="L88" s="213">
        <f t="shared" si="54"/>
        <v>158572.48499999999</v>
      </c>
      <c r="M88" s="213">
        <f t="shared" si="54"/>
        <v>784887.98574999988</v>
      </c>
      <c r="N88" s="213">
        <f t="shared" si="54"/>
        <v>785212.10574999987</v>
      </c>
      <c r="O88" s="213">
        <f t="shared" si="54"/>
        <v>485387.93575</v>
      </c>
      <c r="P88" s="213">
        <f t="shared" si="54"/>
        <v>428191.57825000002</v>
      </c>
      <c r="Q88" s="213">
        <f t="shared" si="54"/>
        <v>326145.29249999998</v>
      </c>
      <c r="R88" s="213">
        <f t="shared" si="54"/>
        <v>39903.965000000004</v>
      </c>
      <c r="S88" s="208">
        <f t="shared" si="44"/>
        <v>3718386.77</v>
      </c>
      <c r="T88" s="197"/>
      <c r="U88" s="204" t="str">
        <f>IF(S88-C87=0,"-",S88-C87)</f>
        <v>-</v>
      </c>
    </row>
    <row r="89" spans="1:21" ht="12" customHeight="1">
      <c r="A89" s="201" t="s">
        <v>303</v>
      </c>
      <c r="B89" s="201" t="s">
        <v>304</v>
      </c>
      <c r="C89" s="202">
        <f>ORÇAMENTO!J208</f>
        <v>415955.03999999992</v>
      </c>
      <c r="D89" s="126" t="str">
        <f t="shared" ref="D89:R89" si="55">IF((D90/$C89)=0," ",D90/$C89)</f>
        <v xml:space="preserve"> </v>
      </c>
      <c r="E89" s="126" t="str">
        <f t="shared" si="55"/>
        <v xml:space="preserve"> </v>
      </c>
      <c r="F89" s="126" t="str">
        <f t="shared" si="55"/>
        <v xml:space="preserve"> </v>
      </c>
      <c r="G89" s="126">
        <f t="shared" si="55"/>
        <v>0.27690108046292694</v>
      </c>
      <c r="H89" s="126" t="str">
        <f t="shared" si="55"/>
        <v xml:space="preserve"> </v>
      </c>
      <c r="I89" s="126">
        <f t="shared" si="55"/>
        <v>0.27690108046292694</v>
      </c>
      <c r="J89" s="126" t="str">
        <f t="shared" si="55"/>
        <v xml:space="preserve"> </v>
      </c>
      <c r="K89" s="126">
        <f t="shared" si="55"/>
        <v>0.13845054023146347</v>
      </c>
      <c r="L89" s="126" t="str">
        <f t="shared" si="55"/>
        <v xml:space="preserve"> </v>
      </c>
      <c r="M89" s="126" t="str">
        <f t="shared" si="55"/>
        <v xml:space="preserve"> </v>
      </c>
      <c r="N89" s="126">
        <f t="shared" si="55"/>
        <v>0.15387364942134132</v>
      </c>
      <c r="O89" s="126">
        <f t="shared" si="55"/>
        <v>0.15387364942134132</v>
      </c>
      <c r="P89" s="126" t="str">
        <f t="shared" si="55"/>
        <v xml:space="preserve"> </v>
      </c>
      <c r="Q89" s="126" t="str">
        <f t="shared" si="55"/>
        <v xml:space="preserve"> </v>
      </c>
      <c r="R89" s="126" t="str">
        <f t="shared" si="55"/>
        <v xml:space="preserve"> </v>
      </c>
      <c r="S89" s="203">
        <f t="shared" si="44"/>
        <v>1</v>
      </c>
      <c r="T89" s="197"/>
      <c r="U89" s="204" t="s">
        <v>1321</v>
      </c>
    </row>
    <row r="90" spans="1:21" ht="12.95" customHeight="1">
      <c r="A90" s="205"/>
      <c r="B90" s="205"/>
      <c r="C90" s="206"/>
      <c r="D90" s="207"/>
      <c r="E90" s="207"/>
      <c r="F90" s="207"/>
      <c r="G90" s="207">
        <f>ORÇAMENTO!J209*0.4</f>
        <v>115178.39999999998</v>
      </c>
      <c r="H90" s="207"/>
      <c r="I90" s="207">
        <f>ORÇAMENTO!J209*0.4</f>
        <v>115178.39999999998</v>
      </c>
      <c r="J90" s="207"/>
      <c r="K90" s="207">
        <f>ORÇAMENTO!J209*0.2</f>
        <v>57589.19999999999</v>
      </c>
      <c r="L90" s="207"/>
      <c r="M90" s="207"/>
      <c r="N90" s="207">
        <f>ORÇAMENTO!J215*0.5</f>
        <v>64004.52</v>
      </c>
      <c r="O90" s="207">
        <f>ORÇAMENTO!J215*0.5</f>
        <v>64004.52</v>
      </c>
      <c r="P90" s="207"/>
      <c r="Q90" s="207"/>
      <c r="R90" s="207"/>
      <c r="S90" s="208">
        <f t="shared" si="44"/>
        <v>415955.04</v>
      </c>
      <c r="T90" s="197"/>
      <c r="U90" s="204">
        <f>IF(S90-C89=0,"-",S90-C89)</f>
        <v>5.8207660913467407E-11</v>
      </c>
    </row>
    <row r="91" spans="1:21" ht="12" customHeight="1">
      <c r="A91" s="201" t="s">
        <v>320</v>
      </c>
      <c r="B91" s="201" t="s">
        <v>321</v>
      </c>
      <c r="C91" s="202">
        <f>ORÇAMENTO!J219</f>
        <v>360543.09999999992</v>
      </c>
      <c r="D91" s="126" t="str">
        <f t="shared" ref="D91:R91" si="56">IF((D92/$C91)=0," ",D92/$C91)</f>
        <v xml:space="preserve"> </v>
      </c>
      <c r="E91" s="126" t="str">
        <f t="shared" si="56"/>
        <v xml:space="preserve"> </v>
      </c>
      <c r="F91" s="126" t="str">
        <f t="shared" si="56"/>
        <v xml:space="preserve"> </v>
      </c>
      <c r="G91" s="126" t="str">
        <f t="shared" si="56"/>
        <v xml:space="preserve"> </v>
      </c>
      <c r="H91" s="126" t="str">
        <f t="shared" si="56"/>
        <v xml:space="preserve"> </v>
      </c>
      <c r="I91" s="126" t="str">
        <f t="shared" si="56"/>
        <v xml:space="preserve"> </v>
      </c>
      <c r="J91" s="126" t="str">
        <f t="shared" si="56"/>
        <v xml:space="preserve"> </v>
      </c>
      <c r="K91" s="126" t="str">
        <f t="shared" si="56"/>
        <v xml:space="preserve"> </v>
      </c>
      <c r="L91" s="126" t="str">
        <f t="shared" si="56"/>
        <v xml:space="preserve"> </v>
      </c>
      <c r="M91" s="126">
        <f t="shared" si="56"/>
        <v>0.5</v>
      </c>
      <c r="N91" s="126">
        <f t="shared" si="56"/>
        <v>0.5</v>
      </c>
      <c r="O91" s="126" t="str">
        <f t="shared" si="56"/>
        <v xml:space="preserve"> </v>
      </c>
      <c r="P91" s="126" t="str">
        <f t="shared" si="56"/>
        <v xml:space="preserve"> </v>
      </c>
      <c r="Q91" s="126" t="str">
        <f t="shared" si="56"/>
        <v xml:space="preserve"> </v>
      </c>
      <c r="R91" s="126" t="str">
        <f t="shared" si="56"/>
        <v xml:space="preserve"> </v>
      </c>
      <c r="S91" s="203">
        <f t="shared" si="44"/>
        <v>1</v>
      </c>
      <c r="T91" s="197"/>
      <c r="U91" s="204" t="s">
        <v>1321</v>
      </c>
    </row>
    <row r="92" spans="1:21" ht="12.95" customHeight="1">
      <c r="A92" s="205"/>
      <c r="B92" s="205"/>
      <c r="C92" s="206"/>
      <c r="D92" s="207"/>
      <c r="E92" s="207"/>
      <c r="F92" s="207"/>
      <c r="G92" s="207"/>
      <c r="H92" s="207"/>
      <c r="I92" s="207"/>
      <c r="J92" s="207"/>
      <c r="K92" s="207"/>
      <c r="L92" s="207"/>
      <c r="M92" s="207">
        <f>ORÇAMENTO!J219*0.5</f>
        <v>180271.54999999996</v>
      </c>
      <c r="N92" s="207">
        <f>ORÇAMENTO!J219*0.5</f>
        <v>180271.54999999996</v>
      </c>
      <c r="O92" s="207"/>
      <c r="P92" s="207"/>
      <c r="Q92" s="207"/>
      <c r="R92" s="207"/>
      <c r="S92" s="208">
        <f t="shared" si="44"/>
        <v>360543.09999999992</v>
      </c>
      <c r="T92" s="197"/>
      <c r="U92" s="204" t="str">
        <f>IF(S92-C91=0,"-",S92-C91)</f>
        <v>-</v>
      </c>
    </row>
    <row r="93" spans="1:21" ht="12" customHeight="1">
      <c r="A93" s="201" t="s">
        <v>333</v>
      </c>
      <c r="B93" s="201" t="s">
        <v>1686</v>
      </c>
      <c r="C93" s="202">
        <f>ORÇAMENTO!J243</f>
        <v>490762.27999999997</v>
      </c>
      <c r="D93" s="126" t="str">
        <f t="shared" ref="D93:R93" si="57">IF((D94/$C93)=0," ",D94/$C93)</f>
        <v xml:space="preserve"> </v>
      </c>
      <c r="E93" s="126" t="str">
        <f t="shared" si="57"/>
        <v xml:space="preserve"> </v>
      </c>
      <c r="F93" s="126" t="str">
        <f t="shared" si="57"/>
        <v xml:space="preserve"> </v>
      </c>
      <c r="G93" s="126" t="str">
        <f t="shared" si="57"/>
        <v xml:space="preserve"> </v>
      </c>
      <c r="H93" s="126" t="str">
        <f t="shared" si="57"/>
        <v xml:space="preserve"> </v>
      </c>
      <c r="I93" s="126" t="str">
        <f t="shared" si="57"/>
        <v xml:space="preserve"> </v>
      </c>
      <c r="J93" s="126" t="str">
        <f t="shared" si="57"/>
        <v xml:space="preserve"> </v>
      </c>
      <c r="K93" s="126" t="str">
        <f t="shared" si="57"/>
        <v xml:space="preserve"> </v>
      </c>
      <c r="L93" s="126" t="str">
        <f t="shared" si="57"/>
        <v xml:space="preserve"> </v>
      </c>
      <c r="M93" s="126">
        <f t="shared" si="57"/>
        <v>0.5</v>
      </c>
      <c r="N93" s="126">
        <f t="shared" si="57"/>
        <v>0.5</v>
      </c>
      <c r="O93" s="126" t="str">
        <f t="shared" si="57"/>
        <v xml:space="preserve"> </v>
      </c>
      <c r="P93" s="126" t="str">
        <f t="shared" si="57"/>
        <v xml:space="preserve"> </v>
      </c>
      <c r="Q93" s="126" t="str">
        <f t="shared" si="57"/>
        <v xml:space="preserve"> </v>
      </c>
      <c r="R93" s="126" t="str">
        <f t="shared" si="57"/>
        <v xml:space="preserve"> </v>
      </c>
      <c r="S93" s="203">
        <f t="shared" si="44"/>
        <v>1</v>
      </c>
      <c r="T93" s="197"/>
      <c r="U93" s="204" t="s">
        <v>1321</v>
      </c>
    </row>
    <row r="94" spans="1:21" ht="12.95" customHeight="1">
      <c r="A94" s="205"/>
      <c r="B94" s="205"/>
      <c r="C94" s="206"/>
      <c r="D94" s="207"/>
      <c r="E94" s="207"/>
      <c r="F94" s="207"/>
      <c r="G94" s="207"/>
      <c r="H94" s="207"/>
      <c r="I94" s="207"/>
      <c r="J94" s="207"/>
      <c r="K94" s="207"/>
      <c r="L94" s="207"/>
      <c r="M94" s="207">
        <f>ORÇAMENTO!J243*0.5</f>
        <v>245381.13999999998</v>
      </c>
      <c r="N94" s="207">
        <f>ORÇAMENTO!J243*0.5</f>
        <v>245381.13999999998</v>
      </c>
      <c r="O94" s="207"/>
      <c r="P94" s="207"/>
      <c r="Q94" s="207"/>
      <c r="R94" s="207"/>
      <c r="S94" s="208">
        <f t="shared" si="44"/>
        <v>490762.27999999997</v>
      </c>
      <c r="T94" s="197"/>
      <c r="U94" s="204" t="str">
        <f>IF(S94-C93=0,"-",S94-C93)</f>
        <v>-</v>
      </c>
    </row>
    <row r="95" spans="1:21" ht="12" customHeight="1">
      <c r="A95" s="201" t="s">
        <v>335</v>
      </c>
      <c r="B95" s="201" t="s">
        <v>298</v>
      </c>
      <c r="C95" s="202">
        <f>ORÇAMENTO!J246</f>
        <v>224035.37000000002</v>
      </c>
      <c r="D95" s="126" t="str">
        <f t="shared" ref="D95:R95" si="58">IF((D96/$C95)=0," ",D96/$C95)</f>
        <v xml:space="preserve"> </v>
      </c>
      <c r="E95" s="126" t="str">
        <f t="shared" si="58"/>
        <v xml:space="preserve"> </v>
      </c>
      <c r="F95" s="126" t="str">
        <f t="shared" si="58"/>
        <v xml:space="preserve"> </v>
      </c>
      <c r="G95" s="126" t="str">
        <f t="shared" si="58"/>
        <v xml:space="preserve"> </v>
      </c>
      <c r="H95" s="126" t="str">
        <f t="shared" si="58"/>
        <v xml:space="preserve"> </v>
      </c>
      <c r="I95" s="126" t="str">
        <f t="shared" si="58"/>
        <v xml:space="preserve"> </v>
      </c>
      <c r="J95" s="126" t="str">
        <f t="shared" si="58"/>
        <v xml:space="preserve"> </v>
      </c>
      <c r="K95" s="126" t="str">
        <f t="shared" si="58"/>
        <v xml:space="preserve"> </v>
      </c>
      <c r="L95" s="126" t="str">
        <f t="shared" si="58"/>
        <v xml:space="preserve"> </v>
      </c>
      <c r="M95" s="126">
        <f t="shared" si="58"/>
        <v>0.85877779031052104</v>
      </c>
      <c r="N95" s="126">
        <f t="shared" si="58"/>
        <v>0.14122220968947893</v>
      </c>
      <c r="O95" s="126" t="str">
        <f t="shared" si="58"/>
        <v xml:space="preserve"> </v>
      </c>
      <c r="P95" s="126" t="str">
        <f t="shared" si="58"/>
        <v xml:space="preserve"> </v>
      </c>
      <c r="Q95" s="126" t="str">
        <f t="shared" si="58"/>
        <v xml:space="preserve"> </v>
      </c>
      <c r="R95" s="126" t="str">
        <f t="shared" si="58"/>
        <v xml:space="preserve"> </v>
      </c>
      <c r="S95" s="203">
        <f t="shared" si="44"/>
        <v>1</v>
      </c>
      <c r="T95" s="197"/>
      <c r="U95" s="204" t="s">
        <v>1321</v>
      </c>
    </row>
    <row r="96" spans="1:21" ht="12.95" customHeight="1">
      <c r="A96" s="205"/>
      <c r="B96" s="205"/>
      <c r="C96" s="206"/>
      <c r="D96" s="207"/>
      <c r="E96" s="207"/>
      <c r="F96" s="207"/>
      <c r="G96" s="207"/>
      <c r="H96" s="207"/>
      <c r="I96" s="207"/>
      <c r="J96" s="207"/>
      <c r="K96" s="207"/>
      <c r="L96" s="207"/>
      <c r="M96" s="207">
        <f>ORÇAMENTO!J247</f>
        <v>192396.6</v>
      </c>
      <c r="N96" s="207">
        <f>ORÇAMENTO!J248+ORÇAMENTO!J249+ORÇAMENTO!J250</f>
        <v>31638.77</v>
      </c>
      <c r="O96" s="207"/>
      <c r="P96" s="207"/>
      <c r="Q96" s="207"/>
      <c r="R96" s="207"/>
      <c r="S96" s="208">
        <f t="shared" si="44"/>
        <v>224035.37</v>
      </c>
      <c r="T96" s="197"/>
      <c r="U96" s="204">
        <f>IF(S96-C95=0,"-",S96-C95)</f>
        <v>-2.9103830456733704E-11</v>
      </c>
    </row>
    <row r="97" spans="1:21" ht="12" customHeight="1">
      <c r="A97" s="201" t="s">
        <v>344</v>
      </c>
      <c r="B97" s="201" t="s">
        <v>345</v>
      </c>
      <c r="C97" s="202">
        <f>ORÇAMENTO!J252</f>
        <v>742767.16</v>
      </c>
      <c r="D97" s="126" t="str">
        <f t="shared" ref="D97:R97" si="59">IF((D98/$C97)=0," ",D98/$C97)</f>
        <v xml:space="preserve"> </v>
      </c>
      <c r="E97" s="126" t="str">
        <f t="shared" si="59"/>
        <v xml:space="preserve"> </v>
      </c>
      <c r="F97" s="126" t="str">
        <f t="shared" si="59"/>
        <v xml:space="preserve"> </v>
      </c>
      <c r="G97" s="126" t="str">
        <f t="shared" si="59"/>
        <v xml:space="preserve"> </v>
      </c>
      <c r="H97" s="126">
        <f t="shared" si="59"/>
        <v>8.6280803663963818E-2</v>
      </c>
      <c r="I97" s="126">
        <f t="shared" si="59"/>
        <v>8.6280803663963818E-2</v>
      </c>
      <c r="J97" s="126">
        <f t="shared" si="59"/>
        <v>8.6280803663963818E-2</v>
      </c>
      <c r="K97" s="126">
        <f t="shared" si="59"/>
        <v>8.6280803663963818E-2</v>
      </c>
      <c r="L97" s="126" t="str">
        <f t="shared" si="59"/>
        <v xml:space="preserve"> </v>
      </c>
      <c r="M97" s="126">
        <f t="shared" si="59"/>
        <v>0.15835222171104063</v>
      </c>
      <c r="N97" s="126">
        <f t="shared" si="59"/>
        <v>0.15835222171104063</v>
      </c>
      <c r="O97" s="126">
        <f t="shared" si="59"/>
        <v>0.15835222171104063</v>
      </c>
      <c r="P97" s="126">
        <f t="shared" si="59"/>
        <v>0.15835222171104063</v>
      </c>
      <c r="Q97" s="126">
        <f t="shared" si="59"/>
        <v>2.1467898499982145E-2</v>
      </c>
      <c r="R97" s="126" t="str">
        <f t="shared" si="59"/>
        <v xml:space="preserve"> </v>
      </c>
      <c r="S97" s="203">
        <f t="shared" si="44"/>
        <v>1</v>
      </c>
      <c r="T97" s="197"/>
      <c r="U97" s="204" t="s">
        <v>1321</v>
      </c>
    </row>
    <row r="98" spans="1:21" ht="12.75" customHeight="1">
      <c r="A98" s="205"/>
      <c r="B98" s="205"/>
      <c r="C98" s="206"/>
      <c r="D98" s="207"/>
      <c r="E98" s="207"/>
      <c r="F98" s="207"/>
      <c r="G98" s="207"/>
      <c r="H98" s="207">
        <f>ORÇAMENTO!J253*0.25</f>
        <v>64086.547500000001</v>
      </c>
      <c r="I98" s="207">
        <f>ORÇAMENTO!J253*0.25</f>
        <v>64086.547500000001</v>
      </c>
      <c r="J98" s="207">
        <f>ORÇAMENTO!J253*0.25</f>
        <v>64086.547500000001</v>
      </c>
      <c r="K98" s="207">
        <f>ORÇAMENTO!J253*0.25</f>
        <v>64086.547500000001</v>
      </c>
      <c r="L98" s="207"/>
      <c r="M98" s="207">
        <f>ORÇAMENTO!J261*0.25</f>
        <v>117618.82999999999</v>
      </c>
      <c r="N98" s="207">
        <f>ORÇAMENTO!J261*0.25</f>
        <v>117618.82999999999</v>
      </c>
      <c r="O98" s="207">
        <f>ORÇAMENTO!J261*0.25</f>
        <v>117618.82999999999</v>
      </c>
      <c r="P98" s="207">
        <f>ORÇAMENTO!J261*0.25</f>
        <v>117618.82999999999</v>
      </c>
      <c r="Q98" s="207">
        <f>ORÇAMENTO!J268</f>
        <v>15945.65</v>
      </c>
      <c r="R98" s="207"/>
      <c r="S98" s="208">
        <f t="shared" si="44"/>
        <v>742767.15999999992</v>
      </c>
      <c r="T98" s="197"/>
      <c r="U98" s="204">
        <f>IF(S98-C97=0,"-",S98-C97)</f>
        <v>-1.1641532182693481E-10</v>
      </c>
    </row>
    <row r="99" spans="1:21" ht="12" customHeight="1">
      <c r="A99" s="201" t="s">
        <v>359</v>
      </c>
      <c r="B99" s="201" t="s">
        <v>360</v>
      </c>
      <c r="C99" s="202">
        <f>ORÇAMENTO!J270</f>
        <v>518103.85</v>
      </c>
      <c r="D99" s="126" t="str">
        <f t="shared" ref="D99:R99" si="60">IF((D100/$C99)=0," ",D100/$C99)</f>
        <v xml:space="preserve"> </v>
      </c>
      <c r="E99" s="126" t="str">
        <f t="shared" si="60"/>
        <v xml:space="preserve"> </v>
      </c>
      <c r="F99" s="126" t="str">
        <f t="shared" si="60"/>
        <v xml:space="preserve"> </v>
      </c>
      <c r="G99" s="126" t="str">
        <f t="shared" si="60"/>
        <v xml:space="preserve"> </v>
      </c>
      <c r="H99" s="126">
        <f t="shared" si="60"/>
        <v>0.08</v>
      </c>
      <c r="I99" s="126">
        <f t="shared" si="60"/>
        <v>0.08</v>
      </c>
      <c r="J99" s="126">
        <f t="shared" si="60"/>
        <v>0.08</v>
      </c>
      <c r="K99" s="126">
        <f t="shared" si="60"/>
        <v>0.08</v>
      </c>
      <c r="L99" s="126">
        <f t="shared" si="60"/>
        <v>0.3</v>
      </c>
      <c r="M99" s="126">
        <f t="shared" si="60"/>
        <v>9.5000000000000001E-2</v>
      </c>
      <c r="N99" s="126">
        <f t="shared" si="60"/>
        <v>9.5000000000000001E-2</v>
      </c>
      <c r="O99" s="126">
        <f t="shared" si="60"/>
        <v>9.5000000000000001E-2</v>
      </c>
      <c r="P99" s="126">
        <f t="shared" si="60"/>
        <v>9.5000000000000001E-2</v>
      </c>
      <c r="Q99" s="126" t="str">
        <f t="shared" si="60"/>
        <v xml:space="preserve"> </v>
      </c>
      <c r="R99" s="126" t="str">
        <f t="shared" si="60"/>
        <v xml:space="preserve"> </v>
      </c>
      <c r="S99" s="203">
        <f t="shared" si="44"/>
        <v>0.99999999999999989</v>
      </c>
      <c r="T99" s="197"/>
      <c r="U99" s="204" t="s">
        <v>1321</v>
      </c>
    </row>
    <row r="100" spans="1:21" ht="12.95" customHeight="1">
      <c r="A100" s="205"/>
      <c r="B100" s="205"/>
      <c r="C100" s="206"/>
      <c r="D100" s="207"/>
      <c r="E100" s="207"/>
      <c r="F100" s="207"/>
      <c r="G100" s="207"/>
      <c r="H100" s="207">
        <f>ORÇAMENTO!J270*0.08</f>
        <v>41448.307999999997</v>
      </c>
      <c r="I100" s="207">
        <f>ORÇAMENTO!J270*0.08</f>
        <v>41448.307999999997</v>
      </c>
      <c r="J100" s="207">
        <f>ORÇAMENTO!J270*0.08</f>
        <v>41448.307999999997</v>
      </c>
      <c r="K100" s="207">
        <f>ORÇAMENTO!J270*0.08</f>
        <v>41448.307999999997</v>
      </c>
      <c r="L100" s="207">
        <f>ORÇAMENTO!J270*0.3</f>
        <v>155431.155</v>
      </c>
      <c r="M100" s="207">
        <f>ORÇAMENTO!J270*0.095</f>
        <v>49219.865749999997</v>
      </c>
      <c r="N100" s="207">
        <f>ORÇAMENTO!J270*0.095</f>
        <v>49219.865749999997</v>
      </c>
      <c r="O100" s="207">
        <f>ORÇAMENTO!J270*0.095</f>
        <v>49219.865749999997</v>
      </c>
      <c r="P100" s="207">
        <f>ORÇAMENTO!J270*0.095</f>
        <v>49219.865749999997</v>
      </c>
      <c r="Q100" s="207"/>
      <c r="R100" s="207"/>
      <c r="S100" s="208">
        <f t="shared" si="44"/>
        <v>518103.85</v>
      </c>
      <c r="T100" s="197"/>
      <c r="U100" s="204" t="str">
        <f>IF(S100-C99=0,"-",S100-C99)</f>
        <v>-</v>
      </c>
    </row>
    <row r="101" spans="1:21" ht="12" customHeight="1">
      <c r="A101" s="201" t="s">
        <v>366</v>
      </c>
      <c r="B101" s="201" t="s">
        <v>367</v>
      </c>
      <c r="C101" s="202">
        <f>ORÇAMENTO!J285</f>
        <v>3141.33</v>
      </c>
      <c r="D101" s="126" t="str">
        <f t="shared" ref="D101:R101" si="61">IF((D102/$C101)=0," ",D102/$C101)</f>
        <v xml:space="preserve"> </v>
      </c>
      <c r="E101" s="126" t="str">
        <f t="shared" si="61"/>
        <v xml:space="preserve"> </v>
      </c>
      <c r="F101" s="126" t="str">
        <f t="shared" si="61"/>
        <v xml:space="preserve"> </v>
      </c>
      <c r="G101" s="126" t="str">
        <f t="shared" si="61"/>
        <v xml:space="preserve"> </v>
      </c>
      <c r="H101" s="126" t="str">
        <f t="shared" si="61"/>
        <v xml:space="preserve"> </v>
      </c>
      <c r="I101" s="126" t="str">
        <f t="shared" si="61"/>
        <v xml:space="preserve"> </v>
      </c>
      <c r="J101" s="126" t="str">
        <f t="shared" si="61"/>
        <v xml:space="preserve"> </v>
      </c>
      <c r="K101" s="126" t="str">
        <f t="shared" si="61"/>
        <v xml:space="preserve"> </v>
      </c>
      <c r="L101" s="126">
        <f t="shared" si="61"/>
        <v>1</v>
      </c>
      <c r="M101" s="126" t="str">
        <f t="shared" si="61"/>
        <v xml:space="preserve"> </v>
      </c>
      <c r="N101" s="126" t="str">
        <f t="shared" si="61"/>
        <v xml:space="preserve"> </v>
      </c>
      <c r="O101" s="126" t="str">
        <f t="shared" si="61"/>
        <v xml:space="preserve"> </v>
      </c>
      <c r="P101" s="126" t="str">
        <f t="shared" si="61"/>
        <v xml:space="preserve"> </v>
      </c>
      <c r="Q101" s="126" t="str">
        <f t="shared" si="61"/>
        <v xml:space="preserve"> </v>
      </c>
      <c r="R101" s="126" t="str">
        <f t="shared" si="61"/>
        <v xml:space="preserve"> </v>
      </c>
      <c r="S101" s="203">
        <f t="shared" si="44"/>
        <v>1</v>
      </c>
      <c r="T101" s="197"/>
      <c r="U101" s="204" t="s">
        <v>1321</v>
      </c>
    </row>
    <row r="102" spans="1:21" ht="12.95" customHeight="1">
      <c r="A102" s="205"/>
      <c r="B102" s="205"/>
      <c r="C102" s="206"/>
      <c r="D102" s="207"/>
      <c r="E102" s="207"/>
      <c r="F102" s="207"/>
      <c r="G102" s="207"/>
      <c r="H102" s="207"/>
      <c r="I102" s="207"/>
      <c r="J102" s="207"/>
      <c r="K102" s="207"/>
      <c r="L102" s="207">
        <f>ORÇAMENTO!J285</f>
        <v>3141.33</v>
      </c>
      <c r="M102" s="207"/>
      <c r="N102" s="207"/>
      <c r="O102" s="207"/>
      <c r="P102" s="207"/>
      <c r="Q102" s="207"/>
      <c r="R102" s="207"/>
      <c r="S102" s="208">
        <f t="shared" si="44"/>
        <v>3141.33</v>
      </c>
      <c r="T102" s="197"/>
      <c r="U102" s="204" t="str">
        <f>IF(S102-C101=0,"-",S102-C101)</f>
        <v>-</v>
      </c>
    </row>
    <row r="103" spans="1:21" ht="12" customHeight="1">
      <c r="A103" s="201" t="s">
        <v>374</v>
      </c>
      <c r="B103" s="201" t="s">
        <v>375</v>
      </c>
      <c r="C103" s="202">
        <f>ORÇAMENTO!J290</f>
        <v>194154.86</v>
      </c>
      <c r="D103" s="126" t="str">
        <f t="shared" ref="D103:R103" si="62">IF((D104/$C103)=0," ",D104/$C103)</f>
        <v xml:space="preserve"> </v>
      </c>
      <c r="E103" s="126" t="str">
        <f t="shared" si="62"/>
        <v xml:space="preserve"> </v>
      </c>
      <c r="F103" s="126" t="str">
        <f t="shared" si="62"/>
        <v xml:space="preserve"> </v>
      </c>
      <c r="G103" s="126" t="str">
        <f t="shared" si="62"/>
        <v xml:space="preserve"> </v>
      </c>
      <c r="H103" s="126" t="str">
        <f t="shared" si="62"/>
        <v xml:space="preserve"> </v>
      </c>
      <c r="I103" s="126" t="str">
        <f t="shared" si="62"/>
        <v xml:space="preserve"> </v>
      </c>
      <c r="J103" s="126" t="str">
        <f t="shared" si="62"/>
        <v xml:space="preserve"> </v>
      </c>
      <c r="K103" s="126" t="str">
        <f t="shared" si="62"/>
        <v xml:space="preserve"> </v>
      </c>
      <c r="L103" s="126" t="str">
        <f t="shared" si="62"/>
        <v xml:space="preserve"> </v>
      </c>
      <c r="M103" s="126" t="str">
        <f t="shared" si="62"/>
        <v xml:space="preserve"> </v>
      </c>
      <c r="N103" s="126">
        <f t="shared" si="62"/>
        <v>0.5</v>
      </c>
      <c r="O103" s="126">
        <f t="shared" si="62"/>
        <v>0.5</v>
      </c>
      <c r="P103" s="126" t="str">
        <f t="shared" si="62"/>
        <v xml:space="preserve"> </v>
      </c>
      <c r="Q103" s="126" t="str">
        <f t="shared" si="62"/>
        <v xml:space="preserve"> </v>
      </c>
      <c r="R103" s="126" t="str">
        <f t="shared" si="62"/>
        <v xml:space="preserve"> </v>
      </c>
      <c r="S103" s="203">
        <f t="shared" si="44"/>
        <v>1</v>
      </c>
      <c r="T103" s="197"/>
      <c r="U103" s="204" t="s">
        <v>1321</v>
      </c>
    </row>
    <row r="104" spans="1:21" ht="12.95" customHeight="1">
      <c r="A104" s="205"/>
      <c r="B104" s="205"/>
      <c r="C104" s="206"/>
      <c r="D104" s="207"/>
      <c r="E104" s="207"/>
      <c r="F104" s="207"/>
      <c r="G104" s="207"/>
      <c r="H104" s="207"/>
      <c r="I104" s="207"/>
      <c r="J104" s="207"/>
      <c r="K104" s="207"/>
      <c r="L104" s="207"/>
      <c r="M104" s="207"/>
      <c r="N104" s="207">
        <f>ORÇAMENTO!J290*0.5</f>
        <v>97077.43</v>
      </c>
      <c r="O104" s="207">
        <f>ORÇAMENTO!J290*0.5</f>
        <v>97077.43</v>
      </c>
      <c r="P104" s="207"/>
      <c r="Q104" s="207"/>
      <c r="R104" s="207"/>
      <c r="S104" s="208">
        <f t="shared" si="44"/>
        <v>194154.86</v>
      </c>
      <c r="T104" s="197"/>
      <c r="U104" s="204" t="str">
        <f>IF(S104-C103=0,"-",S104-C103)</f>
        <v>-</v>
      </c>
    </row>
    <row r="105" spans="1:21" ht="12" customHeight="1">
      <c r="A105" s="201" t="s">
        <v>378</v>
      </c>
      <c r="B105" s="201" t="s">
        <v>379</v>
      </c>
      <c r="C105" s="202">
        <f>ORÇAMENTO!J296</f>
        <v>399039.65</v>
      </c>
      <c r="D105" s="126" t="str">
        <f t="shared" ref="D105:R105" si="63">IF((D106/$C105)=0," ",D106/$C105)</f>
        <v xml:space="preserve"> </v>
      </c>
      <c r="E105" s="126" t="str">
        <f t="shared" si="63"/>
        <v xml:space="preserve"> </v>
      </c>
      <c r="F105" s="126" t="str">
        <f t="shared" si="63"/>
        <v xml:space="preserve"> </v>
      </c>
      <c r="G105" s="126" t="str">
        <f t="shared" si="63"/>
        <v xml:space="preserve"> </v>
      </c>
      <c r="H105" s="126" t="str">
        <f t="shared" si="63"/>
        <v xml:space="preserve"> </v>
      </c>
      <c r="I105" s="126" t="str">
        <f t="shared" si="63"/>
        <v xml:space="preserve"> </v>
      </c>
      <c r="J105" s="126" t="str">
        <f t="shared" si="63"/>
        <v xml:space="preserve"> </v>
      </c>
      <c r="K105" s="126" t="str">
        <f t="shared" si="63"/>
        <v xml:space="preserve"> </v>
      </c>
      <c r="L105" s="126" t="str">
        <f t="shared" si="63"/>
        <v xml:space="preserve"> </v>
      </c>
      <c r="M105" s="126" t="str">
        <f t="shared" si="63"/>
        <v xml:space="preserve"> </v>
      </c>
      <c r="N105" s="126" t="str">
        <f t="shared" si="63"/>
        <v xml:space="preserve"> </v>
      </c>
      <c r="O105" s="126" t="str">
        <f t="shared" si="63"/>
        <v xml:space="preserve"> </v>
      </c>
      <c r="P105" s="126">
        <f t="shared" si="63"/>
        <v>0.45000000000000007</v>
      </c>
      <c r="Q105" s="126">
        <f t="shared" si="63"/>
        <v>0.45000000000000007</v>
      </c>
      <c r="R105" s="126">
        <f t="shared" si="63"/>
        <v>0.1</v>
      </c>
      <c r="S105" s="203">
        <f t="shared" ref="S105:S136" si="64">SUM(D105:R105)</f>
        <v>1.0000000000000002</v>
      </c>
      <c r="T105" s="197"/>
      <c r="U105" s="204" t="s">
        <v>1321</v>
      </c>
    </row>
    <row r="106" spans="1:21" ht="12.95" customHeight="1">
      <c r="A106" s="205"/>
      <c r="B106" s="205"/>
      <c r="C106" s="206"/>
      <c r="D106" s="207"/>
      <c r="E106" s="207"/>
      <c r="F106" s="207"/>
      <c r="G106" s="207"/>
      <c r="H106" s="207"/>
      <c r="I106" s="207"/>
      <c r="J106" s="207"/>
      <c r="K106" s="207"/>
      <c r="L106" s="207"/>
      <c r="M106" s="207"/>
      <c r="N106" s="207"/>
      <c r="O106" s="207"/>
      <c r="P106" s="207">
        <f>ORÇAMENTO!J296*0.45</f>
        <v>179567.84250000003</v>
      </c>
      <c r="Q106" s="207">
        <f>ORÇAMENTO!J296*0.45</f>
        <v>179567.84250000003</v>
      </c>
      <c r="R106" s="207">
        <f>ORÇAMENTO!J296*0.1</f>
        <v>39903.965000000004</v>
      </c>
      <c r="S106" s="208">
        <f t="shared" si="64"/>
        <v>399039.65000000008</v>
      </c>
      <c r="T106" s="197"/>
      <c r="U106" s="204">
        <f>IF(S106-C105=0,"-",S106-C105)</f>
        <v>5.8207660913467407E-11</v>
      </c>
    </row>
    <row r="107" spans="1:21" ht="12" customHeight="1">
      <c r="A107" s="201" t="s">
        <v>395</v>
      </c>
      <c r="B107" s="201" t="s">
        <v>396</v>
      </c>
      <c r="C107" s="202">
        <f>ORÇAMENTO!J332</f>
        <v>130631.79999999999</v>
      </c>
      <c r="D107" s="126" t="str">
        <f t="shared" ref="D107:R107" si="65">IF((D108/$C107)=0," ",D108/$C107)</f>
        <v xml:space="preserve"> </v>
      </c>
      <c r="E107" s="126" t="str">
        <f t="shared" si="65"/>
        <v xml:space="preserve"> </v>
      </c>
      <c r="F107" s="126" t="str">
        <f t="shared" si="65"/>
        <v xml:space="preserve"> </v>
      </c>
      <c r="G107" s="126" t="str">
        <f t="shared" si="65"/>
        <v xml:space="preserve"> </v>
      </c>
      <c r="H107" s="126" t="str">
        <f t="shared" si="65"/>
        <v xml:space="preserve"> </v>
      </c>
      <c r="I107" s="126" t="str">
        <f t="shared" si="65"/>
        <v xml:space="preserve"> </v>
      </c>
      <c r="J107" s="126" t="str">
        <f t="shared" si="65"/>
        <v xml:space="preserve"> </v>
      </c>
      <c r="K107" s="126" t="str">
        <f t="shared" si="65"/>
        <v xml:space="preserve"> </v>
      </c>
      <c r="L107" s="126" t="str">
        <f t="shared" si="65"/>
        <v xml:space="preserve"> </v>
      </c>
      <c r="M107" s="126" t="str">
        <f t="shared" si="65"/>
        <v xml:space="preserve"> </v>
      </c>
      <c r="N107" s="126" t="str">
        <f t="shared" si="65"/>
        <v xml:space="preserve"> </v>
      </c>
      <c r="O107" s="126" t="str">
        <f t="shared" si="65"/>
        <v xml:space="preserve"> </v>
      </c>
      <c r="P107" s="126" t="str">
        <f t="shared" si="65"/>
        <v xml:space="preserve"> </v>
      </c>
      <c r="Q107" s="126">
        <f t="shared" si="65"/>
        <v>1</v>
      </c>
      <c r="R107" s="126" t="str">
        <f t="shared" si="65"/>
        <v xml:space="preserve"> </v>
      </c>
      <c r="S107" s="203">
        <f t="shared" si="64"/>
        <v>1</v>
      </c>
      <c r="T107" s="197"/>
      <c r="U107" s="204" t="s">
        <v>1321</v>
      </c>
    </row>
    <row r="108" spans="1:21" ht="12.95" customHeight="1">
      <c r="A108" s="205"/>
      <c r="B108" s="205"/>
      <c r="C108" s="206"/>
      <c r="D108" s="207"/>
      <c r="E108" s="207"/>
      <c r="F108" s="207"/>
      <c r="G108" s="207"/>
      <c r="H108" s="207"/>
      <c r="I108" s="207"/>
      <c r="J108" s="207"/>
      <c r="K108" s="207"/>
      <c r="L108" s="207"/>
      <c r="M108" s="207"/>
      <c r="N108" s="207"/>
      <c r="O108" s="207"/>
      <c r="P108" s="207"/>
      <c r="Q108" s="207">
        <f>ORÇAMENTO!J332</f>
        <v>130631.79999999999</v>
      </c>
      <c r="R108" s="207"/>
      <c r="S108" s="208">
        <f t="shared" si="64"/>
        <v>130631.79999999999</v>
      </c>
      <c r="T108" s="197"/>
      <c r="U108" s="204" t="str">
        <f>IF(S108-C107=0,"-",S108-C107)</f>
        <v>-</v>
      </c>
    </row>
    <row r="109" spans="1:21" ht="12" customHeight="1">
      <c r="A109" s="201" t="s">
        <v>1078</v>
      </c>
      <c r="B109" s="201" t="s">
        <v>1370</v>
      </c>
      <c r="C109" s="202">
        <f>ORÇAMENTO!J337</f>
        <v>157467.29000000004</v>
      </c>
      <c r="D109" s="126" t="str">
        <f t="shared" ref="D109:R109" si="66">IF((D110/$C109)=0," ",D110/$C109)</f>
        <v xml:space="preserve"> </v>
      </c>
      <c r="E109" s="126" t="str">
        <f t="shared" si="66"/>
        <v xml:space="preserve"> </v>
      </c>
      <c r="F109" s="126" t="str">
        <f t="shared" si="66"/>
        <v xml:space="preserve"> </v>
      </c>
      <c r="G109" s="126" t="str">
        <f t="shared" si="66"/>
        <v xml:space="preserve"> </v>
      </c>
      <c r="H109" s="126" t="str">
        <f t="shared" si="66"/>
        <v xml:space="preserve"> </v>
      </c>
      <c r="I109" s="126" t="str">
        <f t="shared" si="66"/>
        <v xml:space="preserve"> </v>
      </c>
      <c r="J109" s="126" t="str">
        <f t="shared" si="66"/>
        <v xml:space="preserve"> </v>
      </c>
      <c r="K109" s="126" t="str">
        <f t="shared" si="66"/>
        <v xml:space="preserve"> </v>
      </c>
      <c r="L109" s="126" t="str">
        <f t="shared" si="66"/>
        <v xml:space="preserve"> </v>
      </c>
      <c r="M109" s="126" t="str">
        <f t="shared" si="66"/>
        <v xml:space="preserve"> </v>
      </c>
      <c r="N109" s="126" t="str">
        <f t="shared" si="66"/>
        <v xml:space="preserve"> </v>
      </c>
      <c r="O109" s="126">
        <f t="shared" si="66"/>
        <v>1</v>
      </c>
      <c r="P109" s="126" t="str">
        <f t="shared" si="66"/>
        <v xml:space="preserve"> </v>
      </c>
      <c r="Q109" s="126" t="str">
        <f t="shared" si="66"/>
        <v xml:space="preserve"> </v>
      </c>
      <c r="R109" s="126" t="str">
        <f t="shared" si="66"/>
        <v xml:space="preserve"> </v>
      </c>
      <c r="S109" s="203">
        <f t="shared" si="64"/>
        <v>1</v>
      </c>
      <c r="T109" s="197"/>
      <c r="U109" s="204" t="s">
        <v>1321</v>
      </c>
    </row>
    <row r="110" spans="1:21" ht="12.95" customHeight="1">
      <c r="A110" s="205"/>
      <c r="B110" s="205"/>
      <c r="C110" s="206"/>
      <c r="D110" s="207"/>
      <c r="E110" s="207"/>
      <c r="F110" s="207"/>
      <c r="G110" s="207"/>
      <c r="H110" s="207"/>
      <c r="I110" s="207"/>
      <c r="J110" s="207"/>
      <c r="K110" s="207"/>
      <c r="L110" s="207"/>
      <c r="M110" s="207"/>
      <c r="N110" s="207"/>
      <c r="O110" s="207">
        <f>ORÇAMENTO!J337</f>
        <v>157467.29000000004</v>
      </c>
      <c r="P110" s="207"/>
      <c r="Q110" s="207"/>
      <c r="R110" s="207"/>
      <c r="S110" s="208">
        <f t="shared" si="64"/>
        <v>157467.29000000004</v>
      </c>
      <c r="T110" s="197"/>
      <c r="U110" s="204" t="str">
        <f>IF(S110-C109=0,"-",S110-C109)</f>
        <v>-</v>
      </c>
    </row>
    <row r="111" spans="1:21" ht="12" customHeight="1">
      <c r="A111" s="201" t="s">
        <v>1609</v>
      </c>
      <c r="B111" s="201" t="s">
        <v>1610</v>
      </c>
      <c r="C111" s="202">
        <f>ORÇAMENTO!J344</f>
        <v>81785.040000000008</v>
      </c>
      <c r="D111" s="126" t="str">
        <f t="shared" ref="D111:R111" si="67">IF((D112/$C111)=0," ",D112/$C111)</f>
        <v xml:space="preserve"> </v>
      </c>
      <c r="E111" s="126" t="str">
        <f t="shared" si="67"/>
        <v xml:space="preserve"> </v>
      </c>
      <c r="F111" s="126" t="str">
        <f t="shared" si="67"/>
        <v xml:space="preserve"> </v>
      </c>
      <c r="G111" s="126" t="str">
        <f t="shared" si="67"/>
        <v xml:space="preserve"> </v>
      </c>
      <c r="H111" s="126" t="str">
        <f t="shared" si="67"/>
        <v xml:space="preserve"> </v>
      </c>
      <c r="I111" s="126" t="str">
        <f t="shared" si="67"/>
        <v xml:space="preserve"> </v>
      </c>
      <c r="J111" s="126" t="str">
        <f t="shared" si="67"/>
        <v xml:space="preserve"> </v>
      </c>
      <c r="K111" s="126" t="str">
        <f t="shared" si="67"/>
        <v xml:space="preserve"> </v>
      </c>
      <c r="L111" s="126" t="str">
        <f t="shared" si="67"/>
        <v xml:space="preserve"> </v>
      </c>
      <c r="M111" s="126" t="str">
        <f t="shared" si="67"/>
        <v xml:space="preserve"> </v>
      </c>
      <c r="N111" s="126" t="str">
        <f t="shared" si="67"/>
        <v xml:space="preserve"> </v>
      </c>
      <c r="O111" s="126" t="str">
        <f t="shared" si="67"/>
        <v xml:space="preserve"> </v>
      </c>
      <c r="P111" s="126">
        <f t="shared" si="67"/>
        <v>1</v>
      </c>
      <c r="Q111" s="126" t="str">
        <f t="shared" si="67"/>
        <v xml:space="preserve"> </v>
      </c>
      <c r="R111" s="126" t="str">
        <f t="shared" si="67"/>
        <v xml:space="preserve"> </v>
      </c>
      <c r="S111" s="203">
        <f t="shared" si="64"/>
        <v>1</v>
      </c>
      <c r="T111" s="197"/>
      <c r="U111" s="204" t="s">
        <v>1321</v>
      </c>
    </row>
    <row r="112" spans="1:21" ht="12.95" customHeight="1">
      <c r="A112" s="205"/>
      <c r="B112" s="205"/>
      <c r="C112" s="206"/>
      <c r="D112" s="207"/>
      <c r="E112" s="207"/>
      <c r="F112" s="207"/>
      <c r="G112" s="207"/>
      <c r="H112" s="207"/>
      <c r="I112" s="207"/>
      <c r="J112" s="207"/>
      <c r="K112" s="207"/>
      <c r="L112" s="207"/>
      <c r="M112" s="207"/>
      <c r="N112" s="207"/>
      <c r="O112" s="207"/>
      <c r="P112" s="207">
        <f>ORÇAMENTO!J344</f>
        <v>81785.040000000008</v>
      </c>
      <c r="Q112" s="207"/>
      <c r="R112" s="207"/>
      <c r="S112" s="208">
        <f t="shared" si="64"/>
        <v>81785.040000000008</v>
      </c>
      <c r="T112" s="197"/>
      <c r="U112" s="204" t="str">
        <f>IF(S112-C111=0,"-",S112-C111)</f>
        <v>-</v>
      </c>
    </row>
    <row r="113" spans="1:21" ht="12" customHeight="1">
      <c r="A113" s="201" t="s">
        <v>49</v>
      </c>
      <c r="B113" s="201" t="s">
        <v>399</v>
      </c>
      <c r="C113" s="202">
        <f>ORÇAMENTO!J347</f>
        <v>35023.139999999992</v>
      </c>
      <c r="D113" s="126" t="str">
        <f t="shared" ref="D113:R113" si="68">IF((D114/$C113)=0," ",D114/$C113)</f>
        <v xml:space="preserve"> </v>
      </c>
      <c r="E113" s="126" t="str">
        <f t="shared" si="68"/>
        <v xml:space="preserve"> </v>
      </c>
      <c r="F113" s="126" t="str">
        <f t="shared" si="68"/>
        <v xml:space="preserve"> </v>
      </c>
      <c r="G113" s="126" t="str">
        <f t="shared" si="68"/>
        <v xml:space="preserve"> </v>
      </c>
      <c r="H113" s="126" t="str">
        <f t="shared" si="68"/>
        <v xml:space="preserve"> </v>
      </c>
      <c r="I113" s="126" t="str">
        <f t="shared" si="68"/>
        <v xml:space="preserve"> </v>
      </c>
      <c r="J113" s="126" t="str">
        <f t="shared" si="68"/>
        <v xml:space="preserve"> </v>
      </c>
      <c r="K113" s="126" t="str">
        <f t="shared" si="68"/>
        <v xml:space="preserve"> </v>
      </c>
      <c r="L113" s="126" t="str">
        <f t="shared" si="68"/>
        <v xml:space="preserve"> </v>
      </c>
      <c r="M113" s="126" t="str">
        <f t="shared" si="68"/>
        <v xml:space="preserve"> </v>
      </c>
      <c r="N113" s="126" t="str">
        <f t="shared" si="68"/>
        <v xml:space="preserve"> </v>
      </c>
      <c r="O113" s="126" t="str">
        <f t="shared" si="68"/>
        <v xml:space="preserve"> </v>
      </c>
      <c r="P113" s="126" t="str">
        <f t="shared" si="68"/>
        <v xml:space="preserve"> </v>
      </c>
      <c r="Q113" s="126">
        <f t="shared" si="68"/>
        <v>1</v>
      </c>
      <c r="R113" s="126" t="str">
        <f t="shared" si="68"/>
        <v xml:space="preserve"> </v>
      </c>
      <c r="S113" s="203">
        <f t="shared" si="64"/>
        <v>1</v>
      </c>
      <c r="T113" s="197"/>
      <c r="U113" s="204" t="s">
        <v>1321</v>
      </c>
    </row>
    <row r="114" spans="1:21" ht="12.95" customHeight="1">
      <c r="A114" s="205"/>
      <c r="B114" s="205"/>
      <c r="C114" s="206"/>
      <c r="D114" s="207"/>
      <c r="E114" s="207"/>
      <c r="F114" s="207"/>
      <c r="G114" s="207"/>
      <c r="H114" s="207"/>
      <c r="I114" s="207"/>
      <c r="J114" s="207"/>
      <c r="K114" s="207"/>
      <c r="L114" s="207"/>
      <c r="M114" s="207"/>
      <c r="N114" s="207"/>
      <c r="O114" s="207"/>
      <c r="P114" s="207"/>
      <c r="Q114" s="207">
        <f>ORÇAMENTO!J347</f>
        <v>35023.139999999992</v>
      </c>
      <c r="R114" s="207"/>
      <c r="S114" s="208">
        <f t="shared" si="64"/>
        <v>35023.139999999992</v>
      </c>
      <c r="T114" s="197"/>
      <c r="U114" s="204" t="str">
        <f>IF(S114-C113=0,"-",S114-C113)</f>
        <v>-</v>
      </c>
    </row>
    <row r="115" spans="1:21" ht="12" customHeight="1">
      <c r="A115" s="201" t="s">
        <v>50</v>
      </c>
      <c r="B115" s="201" t="s">
        <v>401</v>
      </c>
      <c r="C115" s="202">
        <f>ORÇAMENTO!J360</f>
        <v>67927.920000000013</v>
      </c>
      <c r="D115" s="126" t="str">
        <f t="shared" ref="D115:R115" si="69">IF((D116/$C115)=0," ",D116/$C115)</f>
        <v xml:space="preserve"> </v>
      </c>
      <c r="E115" s="126" t="str">
        <f t="shared" si="69"/>
        <v xml:space="preserve"> </v>
      </c>
      <c r="F115" s="126" t="str">
        <f t="shared" si="69"/>
        <v xml:space="preserve"> </v>
      </c>
      <c r="G115" s="126" t="str">
        <f t="shared" si="69"/>
        <v xml:space="preserve"> </v>
      </c>
      <c r="H115" s="126" t="str">
        <f t="shared" si="69"/>
        <v xml:space="preserve"> </v>
      </c>
      <c r="I115" s="126" t="str">
        <f t="shared" si="69"/>
        <v xml:space="preserve"> </v>
      </c>
      <c r="J115" s="126" t="str">
        <f t="shared" si="69"/>
        <v xml:space="preserve"> </v>
      </c>
      <c r="K115" s="126" t="str">
        <f t="shared" si="69"/>
        <v xml:space="preserve"> </v>
      </c>
      <c r="L115" s="126" t="str">
        <f t="shared" si="69"/>
        <v xml:space="preserve"> </v>
      </c>
      <c r="M115" s="126" t="str">
        <f t="shared" si="69"/>
        <v xml:space="preserve"> </v>
      </c>
      <c r="N115" s="126" t="str">
        <f t="shared" si="69"/>
        <v xml:space="preserve"> </v>
      </c>
      <c r="O115" s="126">
        <f t="shared" si="69"/>
        <v>0.45</v>
      </c>
      <c r="P115" s="126">
        <f t="shared" si="69"/>
        <v>0.45</v>
      </c>
      <c r="Q115" s="126">
        <f t="shared" si="69"/>
        <v>0.1</v>
      </c>
      <c r="R115" s="126" t="str">
        <f t="shared" si="69"/>
        <v xml:space="preserve"> </v>
      </c>
      <c r="S115" s="203">
        <f t="shared" si="64"/>
        <v>1</v>
      </c>
      <c r="T115" s="197"/>
      <c r="U115" s="204" t="s">
        <v>1321</v>
      </c>
    </row>
    <row r="116" spans="1:21" ht="12.95" customHeight="1">
      <c r="A116" s="205"/>
      <c r="B116" s="205"/>
      <c r="C116" s="206"/>
      <c r="D116" s="207"/>
      <c r="E116" s="207"/>
      <c r="F116" s="207"/>
      <c r="G116" s="207"/>
      <c r="H116" s="207"/>
      <c r="I116" s="207"/>
      <c r="J116" s="207"/>
      <c r="K116" s="207"/>
      <c r="L116" s="207"/>
      <c r="M116" s="207"/>
      <c r="N116" s="207"/>
      <c r="O116" s="207">
        <f>ORÇAMENTO!J360*0.45</f>
        <v>30567.564000000006</v>
      </c>
      <c r="P116" s="207">
        <f>ORÇAMENTO!J360*0.45</f>
        <v>30567.564000000006</v>
      </c>
      <c r="Q116" s="207">
        <f>ORÇAMENTO!J360*0.1</f>
        <v>6792.7920000000013</v>
      </c>
      <c r="R116" s="207"/>
      <c r="S116" s="208">
        <f t="shared" si="64"/>
        <v>67927.920000000013</v>
      </c>
      <c r="T116" s="197"/>
      <c r="U116" s="204" t="str">
        <f>IF(S116-C115=0,"-",S116-C115)</f>
        <v>-</v>
      </c>
    </row>
    <row r="117" spans="1:21" ht="12" customHeight="1">
      <c r="A117" s="209" t="s">
        <v>51</v>
      </c>
      <c r="B117" s="209" t="s">
        <v>404</v>
      </c>
      <c r="C117" s="210">
        <f>ORÇAMENTO!J379</f>
        <v>853925.67</v>
      </c>
      <c r="D117" s="211" t="str">
        <f t="shared" ref="D117:R117" si="70">IF((D118/$C117)=0," ",D118/$C117)</f>
        <v xml:space="preserve"> </v>
      </c>
      <c r="E117" s="211" t="str">
        <f t="shared" si="70"/>
        <v xml:space="preserve"> </v>
      </c>
      <c r="F117" s="211">
        <f t="shared" si="70"/>
        <v>0.22270078846558153</v>
      </c>
      <c r="G117" s="211" t="str">
        <f t="shared" si="70"/>
        <v xml:space="preserve"> </v>
      </c>
      <c r="H117" s="211" t="str">
        <f t="shared" si="70"/>
        <v xml:space="preserve"> </v>
      </c>
      <c r="I117" s="211" t="str">
        <f t="shared" si="70"/>
        <v xml:space="preserve"> </v>
      </c>
      <c r="J117" s="211" t="str">
        <f t="shared" si="70"/>
        <v xml:space="preserve"> </v>
      </c>
      <c r="K117" s="211" t="str">
        <f t="shared" si="70"/>
        <v xml:space="preserve"> </v>
      </c>
      <c r="L117" s="211" t="str">
        <f t="shared" si="70"/>
        <v xml:space="preserve"> </v>
      </c>
      <c r="M117" s="211" t="str">
        <f t="shared" si="70"/>
        <v xml:space="preserve"> </v>
      </c>
      <c r="N117" s="211" t="str">
        <f t="shared" si="70"/>
        <v xml:space="preserve"> </v>
      </c>
      <c r="O117" s="211">
        <f t="shared" si="70"/>
        <v>0.10450626223708674</v>
      </c>
      <c r="P117" s="211">
        <f t="shared" si="70"/>
        <v>0.61352652626076931</v>
      </c>
      <c r="Q117" s="211">
        <f t="shared" si="70"/>
        <v>5.9266423036562418E-2</v>
      </c>
      <c r="R117" s="211" t="str">
        <f t="shared" si="70"/>
        <v xml:space="preserve"> </v>
      </c>
      <c r="S117" s="212">
        <f t="shared" si="64"/>
        <v>0.99999999999999989</v>
      </c>
      <c r="T117" s="197"/>
      <c r="U117" s="204" t="s">
        <v>1321</v>
      </c>
    </row>
    <row r="118" spans="1:21" ht="12.95" customHeight="1">
      <c r="A118" s="205"/>
      <c r="B118" s="205"/>
      <c r="C118" s="206"/>
      <c r="D118" s="213">
        <f t="shared" ref="D118:R118" si="71">D120+D122+D124+D126</f>
        <v>0</v>
      </c>
      <c r="E118" s="213">
        <f t="shared" si="71"/>
        <v>0</v>
      </c>
      <c r="F118" s="213">
        <f t="shared" si="71"/>
        <v>190169.91999999998</v>
      </c>
      <c r="G118" s="213">
        <f t="shared" si="71"/>
        <v>0</v>
      </c>
      <c r="H118" s="213">
        <f t="shared" si="71"/>
        <v>0</v>
      </c>
      <c r="I118" s="213">
        <f t="shared" si="71"/>
        <v>0</v>
      </c>
      <c r="J118" s="213">
        <f t="shared" si="71"/>
        <v>0</v>
      </c>
      <c r="K118" s="213">
        <f t="shared" si="71"/>
        <v>0</v>
      </c>
      <c r="L118" s="213">
        <f t="shared" si="71"/>
        <v>0</v>
      </c>
      <c r="M118" s="213">
        <f t="shared" si="71"/>
        <v>0</v>
      </c>
      <c r="N118" s="213">
        <f t="shared" si="71"/>
        <v>0</v>
      </c>
      <c r="O118" s="213">
        <f t="shared" si="71"/>
        <v>89240.58</v>
      </c>
      <c r="P118" s="213">
        <f t="shared" si="71"/>
        <v>523906.05000000005</v>
      </c>
      <c r="Q118" s="213">
        <f t="shared" si="71"/>
        <v>50609.120000000003</v>
      </c>
      <c r="R118" s="213">
        <f t="shared" si="71"/>
        <v>0</v>
      </c>
      <c r="S118" s="208">
        <f t="shared" si="64"/>
        <v>853925.67</v>
      </c>
      <c r="T118" s="197"/>
      <c r="U118" s="204" t="str">
        <f>IF(S118-C117=0,"-",S118-C117)</f>
        <v>-</v>
      </c>
    </row>
    <row r="119" spans="1:21" ht="12" customHeight="1">
      <c r="A119" s="201" t="s">
        <v>405</v>
      </c>
      <c r="B119" s="201" t="s">
        <v>406</v>
      </c>
      <c r="C119" s="202">
        <f>ORÇAMENTO!J380</f>
        <v>223101.44999999998</v>
      </c>
      <c r="D119" s="126" t="str">
        <f t="shared" ref="D119:R119" si="72">IF((D120/$C119)=0," ",D120/$C119)</f>
        <v xml:space="preserve"> </v>
      </c>
      <c r="E119" s="126" t="str">
        <f t="shared" si="72"/>
        <v xml:space="preserve"> </v>
      </c>
      <c r="F119" s="126" t="str">
        <f t="shared" si="72"/>
        <v xml:space="preserve"> </v>
      </c>
      <c r="G119" s="126" t="str">
        <f t="shared" si="72"/>
        <v xml:space="preserve"> </v>
      </c>
      <c r="H119" s="126" t="str">
        <f t="shared" si="72"/>
        <v xml:space="preserve"> </v>
      </c>
      <c r="I119" s="126" t="str">
        <f t="shared" si="72"/>
        <v xml:space="preserve"> </v>
      </c>
      <c r="J119" s="126" t="str">
        <f t="shared" si="72"/>
        <v xml:space="preserve"> </v>
      </c>
      <c r="K119" s="126" t="str">
        <f t="shared" si="72"/>
        <v xml:space="preserve"> </v>
      </c>
      <c r="L119" s="126" t="str">
        <f t="shared" si="72"/>
        <v xml:space="preserve"> </v>
      </c>
      <c r="M119" s="126" t="str">
        <f t="shared" si="72"/>
        <v xml:space="preserve"> </v>
      </c>
      <c r="N119" s="126" t="str">
        <f t="shared" si="72"/>
        <v xml:space="preserve"> </v>
      </c>
      <c r="O119" s="126">
        <f t="shared" si="72"/>
        <v>0.4</v>
      </c>
      <c r="P119" s="126">
        <f t="shared" si="72"/>
        <v>0.4</v>
      </c>
      <c r="Q119" s="126">
        <f t="shared" si="72"/>
        <v>0.2</v>
      </c>
      <c r="R119" s="126" t="str">
        <f t="shared" si="72"/>
        <v xml:space="preserve"> </v>
      </c>
      <c r="S119" s="203">
        <f t="shared" si="64"/>
        <v>1</v>
      </c>
      <c r="T119" s="197"/>
      <c r="U119" s="204" t="s">
        <v>1321</v>
      </c>
    </row>
    <row r="120" spans="1:21" ht="12.95" customHeight="1">
      <c r="A120" s="205"/>
      <c r="B120" s="205"/>
      <c r="C120" s="206"/>
      <c r="D120" s="207"/>
      <c r="E120" s="207"/>
      <c r="F120" s="207"/>
      <c r="G120" s="207"/>
      <c r="H120" s="207"/>
      <c r="I120" s="207"/>
      <c r="J120" s="207"/>
      <c r="K120" s="207"/>
      <c r="L120" s="207"/>
      <c r="M120" s="207"/>
      <c r="N120" s="207"/>
      <c r="O120" s="207">
        <f>ORÇAMENTO!J380*0.4</f>
        <v>89240.58</v>
      </c>
      <c r="P120" s="207">
        <f>ORÇAMENTO!J380*0.4</f>
        <v>89240.58</v>
      </c>
      <c r="Q120" s="207">
        <f>ORÇAMENTO!J380*0.2</f>
        <v>44620.29</v>
      </c>
      <c r="R120" s="207"/>
      <c r="S120" s="208">
        <f t="shared" si="64"/>
        <v>223101.45</v>
      </c>
      <c r="T120" s="197"/>
      <c r="U120" s="204">
        <f>IF(S120-C119=0,"-",S120-C119)</f>
        <v>2.9103830456733704E-11</v>
      </c>
    </row>
    <row r="121" spans="1:21" ht="12" customHeight="1">
      <c r="A121" s="201" t="s">
        <v>409</v>
      </c>
      <c r="B121" s="201" t="s">
        <v>410</v>
      </c>
      <c r="C121" s="202">
        <f>ORÇAMENTO!J397</f>
        <v>23089.86</v>
      </c>
      <c r="D121" s="126" t="str">
        <f t="shared" ref="D121:R121" si="73">IF((D122/$C121)=0," ",D122/$C121)</f>
        <v xml:space="preserve"> </v>
      </c>
      <c r="E121" s="126" t="str">
        <f t="shared" si="73"/>
        <v xml:space="preserve"> </v>
      </c>
      <c r="F121" s="126" t="str">
        <f t="shared" si="73"/>
        <v xml:space="preserve"> </v>
      </c>
      <c r="G121" s="126" t="str">
        <f t="shared" si="73"/>
        <v xml:space="preserve"> </v>
      </c>
      <c r="H121" s="126" t="str">
        <f t="shared" si="73"/>
        <v xml:space="preserve"> </v>
      </c>
      <c r="I121" s="126" t="str">
        <f t="shared" si="73"/>
        <v xml:space="preserve"> </v>
      </c>
      <c r="J121" s="126" t="str">
        <f t="shared" si="73"/>
        <v xml:space="preserve"> </v>
      </c>
      <c r="K121" s="126" t="str">
        <f t="shared" si="73"/>
        <v xml:space="preserve"> </v>
      </c>
      <c r="L121" s="126" t="str">
        <f t="shared" si="73"/>
        <v xml:space="preserve"> </v>
      </c>
      <c r="M121" s="126" t="str">
        <f t="shared" si="73"/>
        <v xml:space="preserve"> </v>
      </c>
      <c r="N121" s="126" t="str">
        <f t="shared" si="73"/>
        <v xml:space="preserve"> </v>
      </c>
      <c r="O121" s="126" t="str">
        <f t="shared" si="73"/>
        <v xml:space="preserve"> </v>
      </c>
      <c r="P121" s="126">
        <f t="shared" si="73"/>
        <v>1</v>
      </c>
      <c r="Q121" s="126" t="str">
        <f t="shared" si="73"/>
        <v xml:space="preserve"> </v>
      </c>
      <c r="R121" s="126" t="str">
        <f t="shared" si="73"/>
        <v xml:space="preserve"> </v>
      </c>
      <c r="S121" s="203">
        <f t="shared" si="64"/>
        <v>1</v>
      </c>
      <c r="T121" s="197"/>
      <c r="U121" s="204" t="s">
        <v>1321</v>
      </c>
    </row>
    <row r="122" spans="1:21" ht="12.95" customHeight="1">
      <c r="A122" s="205"/>
      <c r="B122" s="205"/>
      <c r="C122" s="206"/>
      <c r="D122" s="207"/>
      <c r="E122" s="207"/>
      <c r="F122" s="207"/>
      <c r="G122" s="207"/>
      <c r="H122" s="207"/>
      <c r="I122" s="207"/>
      <c r="J122" s="207"/>
      <c r="K122" s="207"/>
      <c r="L122" s="207"/>
      <c r="M122" s="207"/>
      <c r="N122" s="207"/>
      <c r="O122" s="207"/>
      <c r="P122" s="207">
        <f>ORÇAMENTO!J397</f>
        <v>23089.86</v>
      </c>
      <c r="Q122" s="207"/>
      <c r="R122" s="207"/>
      <c r="S122" s="208">
        <f t="shared" si="64"/>
        <v>23089.86</v>
      </c>
      <c r="T122" s="197"/>
      <c r="U122" s="204" t="str">
        <f>IF(S122-C121=0,"-",S122-C121)</f>
        <v>-</v>
      </c>
    </row>
    <row r="123" spans="1:21" ht="12" customHeight="1">
      <c r="A123" s="201" t="s">
        <v>416</v>
      </c>
      <c r="B123" s="201" t="s">
        <v>396</v>
      </c>
      <c r="C123" s="202">
        <f>ORÇAMENTO!J402</f>
        <v>411575.61000000004</v>
      </c>
      <c r="D123" s="126" t="str">
        <f t="shared" ref="D123:R123" si="74">IF((D124/$C123)=0," ",D124/$C123)</f>
        <v xml:space="preserve"> </v>
      </c>
      <c r="E123" s="126" t="str">
        <f t="shared" si="74"/>
        <v xml:space="preserve"> </v>
      </c>
      <c r="F123" s="126" t="str">
        <f t="shared" si="74"/>
        <v xml:space="preserve"> </v>
      </c>
      <c r="G123" s="126" t="str">
        <f t="shared" si="74"/>
        <v xml:space="preserve"> </v>
      </c>
      <c r="H123" s="126" t="str">
        <f t="shared" si="74"/>
        <v xml:space="preserve"> </v>
      </c>
      <c r="I123" s="126" t="str">
        <f t="shared" si="74"/>
        <v xml:space="preserve"> </v>
      </c>
      <c r="J123" s="126" t="str">
        <f t="shared" si="74"/>
        <v xml:space="preserve"> </v>
      </c>
      <c r="K123" s="126" t="str">
        <f t="shared" si="74"/>
        <v xml:space="preserve"> </v>
      </c>
      <c r="L123" s="126" t="str">
        <f t="shared" si="74"/>
        <v xml:space="preserve"> </v>
      </c>
      <c r="M123" s="126" t="str">
        <f t="shared" si="74"/>
        <v xml:space="preserve"> </v>
      </c>
      <c r="N123" s="126" t="str">
        <f t="shared" si="74"/>
        <v xml:space="preserve"> </v>
      </c>
      <c r="O123" s="126" t="str">
        <f t="shared" si="74"/>
        <v xml:space="preserve"> </v>
      </c>
      <c r="P123" s="126">
        <f t="shared" si="74"/>
        <v>1</v>
      </c>
      <c r="Q123" s="126" t="str">
        <f t="shared" si="74"/>
        <v xml:space="preserve"> </v>
      </c>
      <c r="R123" s="126" t="str">
        <f t="shared" si="74"/>
        <v xml:space="preserve"> </v>
      </c>
      <c r="S123" s="203">
        <f t="shared" si="64"/>
        <v>1</v>
      </c>
      <c r="T123" s="197"/>
      <c r="U123" s="204" t="s">
        <v>1321</v>
      </c>
    </row>
    <row r="124" spans="1:21" ht="12.95" customHeight="1">
      <c r="A124" s="205"/>
      <c r="B124" s="205"/>
      <c r="C124" s="206"/>
      <c r="D124" s="207"/>
      <c r="E124" s="207"/>
      <c r="F124" s="207"/>
      <c r="G124" s="207"/>
      <c r="H124" s="207"/>
      <c r="I124" s="207"/>
      <c r="J124" s="207"/>
      <c r="K124" s="207"/>
      <c r="L124" s="207"/>
      <c r="M124" s="207"/>
      <c r="N124" s="207"/>
      <c r="O124" s="207"/>
      <c r="P124" s="207">
        <f>ORÇAMENTO!J402</f>
        <v>411575.61000000004</v>
      </c>
      <c r="Q124" s="207"/>
      <c r="R124" s="207"/>
      <c r="S124" s="208">
        <f t="shared" si="64"/>
        <v>411575.61000000004</v>
      </c>
      <c r="T124" s="197"/>
      <c r="U124" s="204" t="str">
        <f>IF(S124-C123=0,"-",S124-C123)</f>
        <v>-</v>
      </c>
    </row>
    <row r="125" spans="1:21" ht="12" customHeight="1">
      <c r="A125" s="201" t="s">
        <v>601</v>
      </c>
      <c r="B125" s="201" t="s">
        <v>1081</v>
      </c>
      <c r="C125" s="202">
        <f>ORÇAMENTO!J412</f>
        <v>196158.75</v>
      </c>
      <c r="D125" s="126" t="str">
        <f t="shared" ref="D125:R125" si="75">IF((D126/$C125)=0," ",D126/$C125)</f>
        <v xml:space="preserve"> </v>
      </c>
      <c r="E125" s="126" t="str">
        <f t="shared" si="75"/>
        <v xml:space="preserve"> </v>
      </c>
      <c r="F125" s="126">
        <f t="shared" si="75"/>
        <v>0.96946947306709486</v>
      </c>
      <c r="G125" s="126" t="str">
        <f t="shared" si="75"/>
        <v xml:space="preserve"> </v>
      </c>
      <c r="H125" s="126" t="str">
        <f t="shared" si="75"/>
        <v xml:space="preserve"> </v>
      </c>
      <c r="I125" s="126" t="str">
        <f t="shared" si="75"/>
        <v xml:space="preserve"> </v>
      </c>
      <c r="J125" s="126" t="str">
        <f t="shared" si="75"/>
        <v xml:space="preserve"> </v>
      </c>
      <c r="K125" s="126" t="str">
        <f t="shared" si="75"/>
        <v xml:space="preserve"> </v>
      </c>
      <c r="L125" s="126" t="str">
        <f t="shared" si="75"/>
        <v xml:space="preserve"> </v>
      </c>
      <c r="M125" s="126" t="str">
        <f t="shared" si="75"/>
        <v xml:space="preserve"> </v>
      </c>
      <c r="N125" s="126" t="str">
        <f t="shared" si="75"/>
        <v xml:space="preserve"> </v>
      </c>
      <c r="O125" s="126" t="str">
        <f t="shared" si="75"/>
        <v xml:space="preserve"> </v>
      </c>
      <c r="P125" s="126" t="str">
        <f t="shared" si="75"/>
        <v xml:space="preserve"> </v>
      </c>
      <c r="Q125" s="126">
        <f t="shared" si="75"/>
        <v>3.053052693290511E-2</v>
      </c>
      <c r="R125" s="126" t="str">
        <f t="shared" si="75"/>
        <v xml:space="preserve"> </v>
      </c>
      <c r="S125" s="203">
        <f t="shared" si="64"/>
        <v>1</v>
      </c>
      <c r="T125" s="197"/>
      <c r="U125" s="204" t="s">
        <v>1321</v>
      </c>
    </row>
    <row r="126" spans="1:21" ht="12.95" customHeight="1">
      <c r="A126" s="205"/>
      <c r="B126" s="205"/>
      <c r="C126" s="206"/>
      <c r="D126" s="207"/>
      <c r="E126" s="207"/>
      <c r="F126" s="207">
        <f>SUM(ORÇAMENTO!J413:J415)</f>
        <v>190169.91999999998</v>
      </c>
      <c r="G126" s="207"/>
      <c r="H126" s="207"/>
      <c r="I126" s="207"/>
      <c r="J126" s="207"/>
      <c r="K126" s="207"/>
      <c r="L126" s="207"/>
      <c r="M126" s="207"/>
      <c r="N126" s="207"/>
      <c r="O126" s="207"/>
      <c r="P126" s="207"/>
      <c r="Q126" s="207">
        <f>SUM(ORÇAMENTO!J416:J418)</f>
        <v>5988.83</v>
      </c>
      <c r="R126" s="207"/>
      <c r="S126" s="208">
        <f t="shared" si="64"/>
        <v>196158.74999999997</v>
      </c>
      <c r="T126" s="197"/>
      <c r="U126" s="204">
        <f>IF(S126-C125=0,"-",S126-C125)</f>
        <v>-2.9103830456733704E-11</v>
      </c>
    </row>
    <row r="127" spans="1:21" ht="12" customHeight="1">
      <c r="A127" s="209" t="s">
        <v>419</v>
      </c>
      <c r="B127" s="209" t="s">
        <v>31</v>
      </c>
      <c r="C127" s="210">
        <f>ORÇAMENTO!J419</f>
        <v>308829.5</v>
      </c>
      <c r="D127" s="211" t="str">
        <f t="shared" ref="D127:R127" si="76">IF((D128/$C127)=0," ",D128/$C127)</f>
        <v xml:space="preserve"> </v>
      </c>
      <c r="E127" s="211" t="str">
        <f t="shared" si="76"/>
        <v xml:space="preserve"> </v>
      </c>
      <c r="F127" s="211">
        <f t="shared" si="76"/>
        <v>4.751422386786236E-2</v>
      </c>
      <c r="G127" s="211">
        <f t="shared" si="76"/>
        <v>4.751422386786236E-2</v>
      </c>
      <c r="H127" s="211">
        <f t="shared" si="76"/>
        <v>4.751422386786236E-2</v>
      </c>
      <c r="I127" s="211">
        <f t="shared" si="76"/>
        <v>0.35248577613213755</v>
      </c>
      <c r="J127" s="211">
        <f t="shared" si="76"/>
        <v>0.25745732839641289</v>
      </c>
      <c r="K127" s="211">
        <f t="shared" si="76"/>
        <v>9.5028447735724719E-2</v>
      </c>
      <c r="L127" s="211">
        <f t="shared" si="76"/>
        <v>4.751422386786236E-2</v>
      </c>
      <c r="M127" s="211" t="str">
        <f t="shared" si="76"/>
        <v xml:space="preserve"> </v>
      </c>
      <c r="N127" s="211">
        <f t="shared" si="76"/>
        <v>5.2485776132137625E-2</v>
      </c>
      <c r="O127" s="211">
        <f t="shared" si="76"/>
        <v>5.2485776132137625E-2</v>
      </c>
      <c r="P127" s="211" t="str">
        <f t="shared" si="76"/>
        <v xml:space="preserve"> </v>
      </c>
      <c r="Q127" s="211" t="str">
        <f t="shared" si="76"/>
        <v xml:space="preserve"> </v>
      </c>
      <c r="R127" s="211" t="str">
        <f t="shared" si="76"/>
        <v xml:space="preserve"> </v>
      </c>
      <c r="S127" s="212">
        <f t="shared" si="64"/>
        <v>1</v>
      </c>
      <c r="T127" s="197"/>
      <c r="U127" s="204" t="s">
        <v>1321</v>
      </c>
    </row>
    <row r="128" spans="1:21" ht="12.95" customHeight="1">
      <c r="A128" s="205"/>
      <c r="B128" s="205"/>
      <c r="C128" s="206"/>
      <c r="D128" s="213">
        <f t="shared" ref="D128:R128" si="77">D130+D132+D134+D136</f>
        <v>0</v>
      </c>
      <c r="E128" s="213">
        <f t="shared" si="77"/>
        <v>0</v>
      </c>
      <c r="F128" s="213">
        <f t="shared" si="77"/>
        <v>14673.793999999998</v>
      </c>
      <c r="G128" s="213">
        <f t="shared" si="77"/>
        <v>14673.793999999998</v>
      </c>
      <c r="H128" s="213">
        <f t="shared" si="77"/>
        <v>14673.793999999998</v>
      </c>
      <c r="I128" s="213">
        <f t="shared" si="77"/>
        <v>108858.00599999998</v>
      </c>
      <c r="J128" s="213">
        <f t="shared" si="77"/>
        <v>79510.417999999991</v>
      </c>
      <c r="K128" s="213">
        <f t="shared" si="77"/>
        <v>29347.587999999996</v>
      </c>
      <c r="L128" s="213">
        <f t="shared" si="77"/>
        <v>14673.793999999998</v>
      </c>
      <c r="M128" s="213">
        <f t="shared" si="77"/>
        <v>0</v>
      </c>
      <c r="N128" s="213">
        <f t="shared" si="77"/>
        <v>16209.155999999997</v>
      </c>
      <c r="O128" s="213">
        <f t="shared" si="77"/>
        <v>16209.155999999997</v>
      </c>
      <c r="P128" s="213">
        <f t="shared" si="77"/>
        <v>0</v>
      </c>
      <c r="Q128" s="213">
        <f t="shared" si="77"/>
        <v>0</v>
      </c>
      <c r="R128" s="213">
        <f t="shared" si="77"/>
        <v>0</v>
      </c>
      <c r="S128" s="208">
        <f t="shared" si="64"/>
        <v>308829.5</v>
      </c>
      <c r="T128" s="197"/>
      <c r="U128" s="204" t="str">
        <f>IF(S128-C127=0,"-",S128-C127)</f>
        <v>-</v>
      </c>
    </row>
    <row r="129" spans="1:21" ht="12" customHeight="1">
      <c r="A129" s="201" t="s">
        <v>52</v>
      </c>
      <c r="B129" s="201" t="s">
        <v>420</v>
      </c>
      <c r="C129" s="202">
        <f>ORÇAMENTO!J420</f>
        <v>40660.029999999984</v>
      </c>
      <c r="D129" s="126" t="str">
        <f t="shared" ref="D129:R129" si="78">IF((D130/$C129)=0," ",D130/$C129)</f>
        <v xml:space="preserve"> </v>
      </c>
      <c r="E129" s="126" t="str">
        <f t="shared" si="78"/>
        <v xml:space="preserve"> </v>
      </c>
      <c r="F129" s="126">
        <f t="shared" si="78"/>
        <v>0.1</v>
      </c>
      <c r="G129" s="126">
        <f t="shared" si="78"/>
        <v>0.1</v>
      </c>
      <c r="H129" s="126">
        <f t="shared" si="78"/>
        <v>0.1</v>
      </c>
      <c r="I129" s="126">
        <f t="shared" si="78"/>
        <v>0.3</v>
      </c>
      <c r="J129" s="126">
        <f t="shared" si="78"/>
        <v>0.1</v>
      </c>
      <c r="K129" s="126">
        <f t="shared" si="78"/>
        <v>0.2</v>
      </c>
      <c r="L129" s="126">
        <f t="shared" si="78"/>
        <v>0.1</v>
      </c>
      <c r="M129" s="126" t="str">
        <f t="shared" si="78"/>
        <v xml:space="preserve"> </v>
      </c>
      <c r="N129" s="126" t="str">
        <f t="shared" si="78"/>
        <v xml:space="preserve"> </v>
      </c>
      <c r="O129" s="126" t="str">
        <f t="shared" si="78"/>
        <v xml:space="preserve"> </v>
      </c>
      <c r="P129" s="126" t="str">
        <f t="shared" si="78"/>
        <v xml:space="preserve"> </v>
      </c>
      <c r="Q129" s="126" t="str">
        <f t="shared" si="78"/>
        <v xml:space="preserve"> </v>
      </c>
      <c r="R129" s="126" t="str">
        <f t="shared" si="78"/>
        <v xml:space="preserve"> </v>
      </c>
      <c r="S129" s="203">
        <f t="shared" si="64"/>
        <v>1.0000000000000002</v>
      </c>
      <c r="T129" s="197"/>
      <c r="U129" s="204" t="s">
        <v>1321</v>
      </c>
    </row>
    <row r="130" spans="1:21" ht="12.95" customHeight="1">
      <c r="A130" s="205"/>
      <c r="B130" s="205"/>
      <c r="C130" s="206"/>
      <c r="D130" s="207"/>
      <c r="E130" s="207"/>
      <c r="F130" s="207">
        <f>ORÇAMENTO!J420*0.1</f>
        <v>4066.0029999999988</v>
      </c>
      <c r="G130" s="207">
        <f>ORÇAMENTO!J420*0.1</f>
        <v>4066.0029999999988</v>
      </c>
      <c r="H130" s="207">
        <f>ORÇAMENTO!J420*0.1</f>
        <v>4066.0029999999988</v>
      </c>
      <c r="I130" s="207">
        <f>ORÇAMENTO!J420*0.3</f>
        <v>12198.008999999995</v>
      </c>
      <c r="J130" s="207">
        <f>ORÇAMENTO!J420*0.1</f>
        <v>4066.0029999999988</v>
      </c>
      <c r="K130" s="207">
        <f>ORÇAMENTO!J420*0.2</f>
        <v>8132.0059999999976</v>
      </c>
      <c r="L130" s="207">
        <f>ORÇAMENTO!J420*0.1</f>
        <v>4066.0029999999988</v>
      </c>
      <c r="M130" s="207"/>
      <c r="N130" s="207"/>
      <c r="O130" s="207"/>
      <c r="P130" s="207"/>
      <c r="Q130" s="207"/>
      <c r="R130" s="207"/>
      <c r="S130" s="208">
        <f t="shared" si="64"/>
        <v>40660.029999999984</v>
      </c>
      <c r="T130" s="197"/>
      <c r="U130" s="204" t="str">
        <f>IF(S130-C129=0,"-",S130-C129)</f>
        <v>-</v>
      </c>
    </row>
    <row r="131" spans="1:21" ht="12" customHeight="1">
      <c r="A131" s="201" t="s">
        <v>53</v>
      </c>
      <c r="B131" s="201" t="s">
        <v>421</v>
      </c>
      <c r="C131" s="202">
        <f>ORÇAMENTO!J484</f>
        <v>95215.4</v>
      </c>
      <c r="D131" s="126" t="str">
        <f t="shared" ref="D131:R131" si="79">IF((D132/$C131)=0," ",D132/$C131)</f>
        <v xml:space="preserve"> </v>
      </c>
      <c r="E131" s="126" t="str">
        <f t="shared" si="79"/>
        <v xml:space="preserve"> </v>
      </c>
      <c r="F131" s="126">
        <f t="shared" si="79"/>
        <v>9.9999999999999992E-2</v>
      </c>
      <c r="G131" s="126">
        <f t="shared" si="79"/>
        <v>9.9999999999999992E-2</v>
      </c>
      <c r="H131" s="126">
        <f t="shared" si="79"/>
        <v>9.9999999999999992E-2</v>
      </c>
      <c r="I131" s="126">
        <f t="shared" si="79"/>
        <v>0.3</v>
      </c>
      <c r="J131" s="126">
        <f t="shared" si="79"/>
        <v>9.9999999999999992E-2</v>
      </c>
      <c r="K131" s="126">
        <f t="shared" si="79"/>
        <v>0.19999999999999998</v>
      </c>
      <c r="L131" s="126">
        <f t="shared" si="79"/>
        <v>9.9999999999999992E-2</v>
      </c>
      <c r="M131" s="126" t="str">
        <f t="shared" si="79"/>
        <v xml:space="preserve"> </v>
      </c>
      <c r="N131" s="126" t="str">
        <f t="shared" si="79"/>
        <v xml:space="preserve"> </v>
      </c>
      <c r="O131" s="126" t="str">
        <f t="shared" si="79"/>
        <v xml:space="preserve"> </v>
      </c>
      <c r="P131" s="126" t="str">
        <f t="shared" si="79"/>
        <v xml:space="preserve"> </v>
      </c>
      <c r="Q131" s="126" t="str">
        <f t="shared" si="79"/>
        <v xml:space="preserve"> </v>
      </c>
      <c r="R131" s="126" t="str">
        <f t="shared" si="79"/>
        <v xml:space="preserve"> </v>
      </c>
      <c r="S131" s="203">
        <f t="shared" si="64"/>
        <v>0.99999999999999989</v>
      </c>
      <c r="T131" s="197"/>
      <c r="U131" s="204" t="s">
        <v>1321</v>
      </c>
    </row>
    <row r="132" spans="1:21" ht="12.95" customHeight="1">
      <c r="A132" s="205"/>
      <c r="B132" s="205"/>
      <c r="C132" s="206"/>
      <c r="D132" s="207"/>
      <c r="E132" s="207"/>
      <c r="F132" s="207">
        <f>ORÇAMENTO!J484*0.1</f>
        <v>9521.5399999999991</v>
      </c>
      <c r="G132" s="207">
        <f>ORÇAMENTO!J484*0.1</f>
        <v>9521.5399999999991</v>
      </c>
      <c r="H132" s="207">
        <f>ORÇAMENTO!J484*0.1</f>
        <v>9521.5399999999991</v>
      </c>
      <c r="I132" s="207">
        <f>ORÇAMENTO!J484*0.3</f>
        <v>28564.62</v>
      </c>
      <c r="J132" s="207">
        <f>ORÇAMENTO!J484*0.1</f>
        <v>9521.5399999999991</v>
      </c>
      <c r="K132" s="207">
        <f>ORÇAMENTO!J484*0.2</f>
        <v>19043.079999999998</v>
      </c>
      <c r="L132" s="207">
        <f>ORÇAMENTO!J484*0.1</f>
        <v>9521.5399999999991</v>
      </c>
      <c r="M132" s="207"/>
      <c r="N132" s="207"/>
      <c r="O132" s="207"/>
      <c r="P132" s="207"/>
      <c r="Q132" s="207"/>
      <c r="R132" s="207"/>
      <c r="S132" s="208">
        <f t="shared" si="64"/>
        <v>95215.39999999998</v>
      </c>
      <c r="T132" s="197"/>
      <c r="U132" s="204">
        <f>IF(S132-C131=0,"-",S132-C131)</f>
        <v>-1.4551915228366852E-11</v>
      </c>
    </row>
    <row r="133" spans="1:21" ht="12" customHeight="1">
      <c r="A133" s="201" t="s">
        <v>54</v>
      </c>
      <c r="B133" s="201" t="s">
        <v>440</v>
      </c>
      <c r="C133" s="202">
        <f>ORÇAMENTO!J501</f>
        <v>162091.55999999997</v>
      </c>
      <c r="D133" s="126" t="str">
        <f t="shared" ref="D133:R133" si="80">IF((D134/$C133)=0," ",D134/$C133)</f>
        <v xml:space="preserve"> </v>
      </c>
      <c r="E133" s="126" t="str">
        <f t="shared" si="80"/>
        <v xml:space="preserve"> </v>
      </c>
      <c r="F133" s="126" t="str">
        <f t="shared" si="80"/>
        <v xml:space="preserve"> </v>
      </c>
      <c r="G133" s="126" t="str">
        <f t="shared" si="80"/>
        <v xml:space="preserve"> </v>
      </c>
      <c r="H133" s="126" t="str">
        <f t="shared" si="80"/>
        <v xml:space="preserve"> </v>
      </c>
      <c r="I133" s="126">
        <f t="shared" si="80"/>
        <v>0.4</v>
      </c>
      <c r="J133" s="126">
        <f t="shared" si="80"/>
        <v>0.4</v>
      </c>
      <c r="K133" s="126" t="str">
        <f t="shared" si="80"/>
        <v xml:space="preserve"> </v>
      </c>
      <c r="L133" s="126" t="str">
        <f t="shared" si="80"/>
        <v xml:space="preserve"> </v>
      </c>
      <c r="M133" s="126" t="str">
        <f t="shared" si="80"/>
        <v xml:space="preserve"> </v>
      </c>
      <c r="N133" s="126">
        <f t="shared" si="80"/>
        <v>0.1</v>
      </c>
      <c r="O133" s="126">
        <f t="shared" si="80"/>
        <v>0.1</v>
      </c>
      <c r="P133" s="126" t="str">
        <f t="shared" si="80"/>
        <v xml:space="preserve"> </v>
      </c>
      <c r="Q133" s="126" t="str">
        <f t="shared" si="80"/>
        <v xml:space="preserve"> </v>
      </c>
      <c r="R133" s="126" t="str">
        <f t="shared" si="80"/>
        <v xml:space="preserve"> </v>
      </c>
      <c r="S133" s="203">
        <f t="shared" si="64"/>
        <v>1</v>
      </c>
      <c r="T133" s="197"/>
      <c r="U133" s="204" t="s">
        <v>1321</v>
      </c>
    </row>
    <row r="134" spans="1:21" ht="12.95" customHeight="1">
      <c r="A134" s="205"/>
      <c r="B134" s="205"/>
      <c r="C134" s="206"/>
      <c r="D134" s="207"/>
      <c r="E134" s="207"/>
      <c r="F134" s="207"/>
      <c r="G134" s="207"/>
      <c r="H134" s="207"/>
      <c r="I134" s="207">
        <f>ORÇAMENTO!J501*0.4</f>
        <v>64836.623999999989</v>
      </c>
      <c r="J134" s="207">
        <f>ORÇAMENTO!J501*0.4</f>
        <v>64836.623999999989</v>
      </c>
      <c r="K134" s="207"/>
      <c r="L134" s="207"/>
      <c r="M134" s="207"/>
      <c r="N134" s="207">
        <f>ORÇAMENTO!J501*0.1</f>
        <v>16209.155999999997</v>
      </c>
      <c r="O134" s="207">
        <f>ORÇAMENTO!J501*0.1</f>
        <v>16209.155999999997</v>
      </c>
      <c r="P134" s="207"/>
      <c r="Q134" s="207"/>
      <c r="R134" s="207"/>
      <c r="S134" s="208">
        <f t="shared" si="64"/>
        <v>162091.55999999997</v>
      </c>
      <c r="T134" s="197"/>
      <c r="U134" s="204" t="str">
        <f>IF(S134-C133=0,"-",S134-C133)</f>
        <v>-</v>
      </c>
    </row>
    <row r="135" spans="1:21" ht="12" customHeight="1">
      <c r="A135" s="201" t="s">
        <v>55</v>
      </c>
      <c r="B135" s="201" t="s">
        <v>396</v>
      </c>
      <c r="C135" s="202">
        <f>ORÇAMENTO!J525</f>
        <v>10862.51</v>
      </c>
      <c r="D135" s="126" t="str">
        <f t="shared" ref="D135:R135" si="81">IF((D136/$C135)=0," ",D136/$C135)</f>
        <v xml:space="preserve"> </v>
      </c>
      <c r="E135" s="126" t="str">
        <f t="shared" si="81"/>
        <v xml:space="preserve"> </v>
      </c>
      <c r="F135" s="126">
        <f t="shared" si="81"/>
        <v>9.9999999999999992E-2</v>
      </c>
      <c r="G135" s="126">
        <f t="shared" si="81"/>
        <v>9.9999999999999992E-2</v>
      </c>
      <c r="H135" s="126">
        <f t="shared" si="81"/>
        <v>9.9999999999999992E-2</v>
      </c>
      <c r="I135" s="126">
        <f t="shared" si="81"/>
        <v>0.3</v>
      </c>
      <c r="J135" s="126">
        <f t="shared" si="81"/>
        <v>9.9999999999999992E-2</v>
      </c>
      <c r="K135" s="126">
        <f t="shared" si="81"/>
        <v>0.19999999999999998</v>
      </c>
      <c r="L135" s="126">
        <f t="shared" si="81"/>
        <v>9.9999999999999992E-2</v>
      </c>
      <c r="M135" s="126" t="str">
        <f t="shared" si="81"/>
        <v xml:space="preserve"> </v>
      </c>
      <c r="N135" s="126" t="str">
        <f t="shared" si="81"/>
        <v xml:space="preserve"> </v>
      </c>
      <c r="O135" s="126" t="str">
        <f t="shared" si="81"/>
        <v xml:space="preserve"> </v>
      </c>
      <c r="P135" s="126" t="str">
        <f t="shared" si="81"/>
        <v xml:space="preserve"> </v>
      </c>
      <c r="Q135" s="126" t="str">
        <f t="shared" si="81"/>
        <v xml:space="preserve"> </v>
      </c>
      <c r="R135" s="126" t="str">
        <f t="shared" si="81"/>
        <v xml:space="preserve"> </v>
      </c>
      <c r="S135" s="203">
        <f t="shared" si="64"/>
        <v>0.99999999999999989</v>
      </c>
      <c r="T135" s="197"/>
      <c r="U135" s="204" t="s">
        <v>1321</v>
      </c>
    </row>
    <row r="136" spans="1:21" ht="12.95" customHeight="1">
      <c r="A136" s="205"/>
      <c r="B136" s="205"/>
      <c r="C136" s="206"/>
      <c r="D136" s="207"/>
      <c r="E136" s="207"/>
      <c r="F136" s="207">
        <f>ORÇAMENTO!J525*0.1</f>
        <v>1086.251</v>
      </c>
      <c r="G136" s="207">
        <f>ORÇAMENTO!J525*0.1</f>
        <v>1086.251</v>
      </c>
      <c r="H136" s="207">
        <f>ORÇAMENTO!J525*0.1</f>
        <v>1086.251</v>
      </c>
      <c r="I136" s="207">
        <f>ORÇAMENTO!J525*0.3</f>
        <v>3258.7530000000002</v>
      </c>
      <c r="J136" s="207">
        <f>ORÇAMENTO!J525*0.1</f>
        <v>1086.251</v>
      </c>
      <c r="K136" s="207">
        <f>ORÇAMENTO!J525*0.2</f>
        <v>2172.502</v>
      </c>
      <c r="L136" s="207">
        <f>ORÇAMENTO!J525*0.1</f>
        <v>1086.251</v>
      </c>
      <c r="M136" s="207"/>
      <c r="N136" s="207"/>
      <c r="O136" s="207"/>
      <c r="P136" s="207"/>
      <c r="Q136" s="207"/>
      <c r="R136" s="207"/>
      <c r="S136" s="208">
        <f t="shared" si="64"/>
        <v>10862.51</v>
      </c>
      <c r="T136" s="197"/>
      <c r="U136" s="204" t="str">
        <f>IF(S136-C135=0,"-",S136-C135)</f>
        <v>-</v>
      </c>
    </row>
    <row r="137" spans="1:21" ht="12" customHeight="1">
      <c r="A137" s="209" t="s">
        <v>452</v>
      </c>
      <c r="B137" s="209" t="s">
        <v>32</v>
      </c>
      <c r="C137" s="210">
        <f>ORÇAMENTO!J534</f>
        <v>1362460.67</v>
      </c>
      <c r="D137" s="211">
        <f t="shared" ref="D137:R137" si="82">IF((D138/$C137)=0," ",D138/$C137)</f>
        <v>7.7690103157252985E-2</v>
      </c>
      <c r="E137" s="211" t="str">
        <f t="shared" si="82"/>
        <v xml:space="preserve"> </v>
      </c>
      <c r="F137" s="211">
        <f t="shared" si="82"/>
        <v>1.2254858703554359E-2</v>
      </c>
      <c r="G137" s="211">
        <f t="shared" si="82"/>
        <v>2.2436861241653311E-2</v>
      </c>
      <c r="H137" s="211">
        <f t="shared" si="82"/>
        <v>1.0400744999119868E-2</v>
      </c>
      <c r="I137" s="211">
        <f t="shared" si="82"/>
        <v>4.3238351239893044E-2</v>
      </c>
      <c r="J137" s="211">
        <f t="shared" si="82"/>
        <v>5.2003724995599342E-3</v>
      </c>
      <c r="K137" s="211">
        <f t="shared" si="82"/>
        <v>7.0590988142065048E-2</v>
      </c>
      <c r="L137" s="211">
        <f t="shared" si="82"/>
        <v>1.0400744999119868E-2</v>
      </c>
      <c r="M137" s="211">
        <f t="shared" si="82"/>
        <v>7.4921047078738813E-3</v>
      </c>
      <c r="N137" s="211" t="str">
        <f t="shared" si="82"/>
        <v xml:space="preserve"> </v>
      </c>
      <c r="O137" s="211">
        <f t="shared" si="82"/>
        <v>0.33086197049636662</v>
      </c>
      <c r="P137" s="211">
        <f t="shared" si="82"/>
        <v>0.35504591703186555</v>
      </c>
      <c r="Q137" s="211">
        <f t="shared" si="82"/>
        <v>5.4386982781675447E-2</v>
      </c>
      <c r="R137" s="211" t="str">
        <f t="shared" si="82"/>
        <v xml:space="preserve"> </v>
      </c>
      <c r="S137" s="212">
        <f t="shared" ref="S137:S168" si="83">SUM(D137:R137)</f>
        <v>1</v>
      </c>
      <c r="T137" s="197"/>
      <c r="U137" s="204" t="s">
        <v>1321</v>
      </c>
    </row>
    <row r="138" spans="1:21" ht="12.95" customHeight="1">
      <c r="A138" s="205"/>
      <c r="B138" s="205"/>
      <c r="C138" s="206"/>
      <c r="D138" s="213">
        <f t="shared" ref="D138:R138" si="84">D140+D154+D156+D164</f>
        <v>105849.71</v>
      </c>
      <c r="E138" s="213">
        <f t="shared" si="84"/>
        <v>0</v>
      </c>
      <c r="F138" s="213">
        <f t="shared" si="84"/>
        <v>16696.763000000003</v>
      </c>
      <c r="G138" s="213">
        <f t="shared" si="84"/>
        <v>30569.341</v>
      </c>
      <c r="H138" s="213">
        <f t="shared" si="84"/>
        <v>14170.606000000003</v>
      </c>
      <c r="I138" s="213">
        <f t="shared" si="84"/>
        <v>58910.553</v>
      </c>
      <c r="J138" s="213">
        <f t="shared" si="84"/>
        <v>7085.3030000000017</v>
      </c>
      <c r="K138" s="213">
        <f t="shared" si="84"/>
        <v>96177.444999999992</v>
      </c>
      <c r="L138" s="213">
        <f t="shared" si="84"/>
        <v>14170.606000000003</v>
      </c>
      <c r="M138" s="213">
        <f t="shared" si="84"/>
        <v>10207.698000000002</v>
      </c>
      <c r="N138" s="213">
        <f t="shared" si="84"/>
        <v>0</v>
      </c>
      <c r="O138" s="213">
        <f t="shared" si="84"/>
        <v>450786.4219999999</v>
      </c>
      <c r="P138" s="213">
        <f t="shared" si="84"/>
        <v>483736.09799999994</v>
      </c>
      <c r="Q138" s="213">
        <f t="shared" si="84"/>
        <v>74100.124999999985</v>
      </c>
      <c r="R138" s="213">
        <f t="shared" si="84"/>
        <v>0</v>
      </c>
      <c r="S138" s="208">
        <f t="shared" si="83"/>
        <v>1362460.67</v>
      </c>
      <c r="T138" s="197"/>
      <c r="U138" s="204" t="str">
        <f>IF(S138-C137=0,"-",S138-C137)</f>
        <v>-</v>
      </c>
    </row>
    <row r="139" spans="1:21" ht="12" customHeight="1">
      <c r="A139" s="209" t="s">
        <v>56</v>
      </c>
      <c r="B139" s="209" t="s">
        <v>453</v>
      </c>
      <c r="C139" s="210">
        <f>ORÇAMENTO!J535</f>
        <v>891061.05999999982</v>
      </c>
      <c r="D139" s="211">
        <f t="shared" ref="D139:R139" si="85">IF((D140/$C139)=0," ",D140/$C139)</f>
        <v>0.118790635963825</v>
      </c>
      <c r="E139" s="211" t="str">
        <f t="shared" si="85"/>
        <v xml:space="preserve"> </v>
      </c>
      <c r="F139" s="211">
        <f t="shared" si="85"/>
        <v>1.5903069538242425E-2</v>
      </c>
      <c r="G139" s="211">
        <f t="shared" si="85"/>
        <v>1.5903069538242425E-2</v>
      </c>
      <c r="H139" s="211">
        <f t="shared" si="85"/>
        <v>1.5903069538242425E-2</v>
      </c>
      <c r="I139" s="211">
        <f t="shared" si="85"/>
        <v>4.7709208614727272E-2</v>
      </c>
      <c r="J139" s="211">
        <f t="shared" si="85"/>
        <v>7.9515347691212126E-3</v>
      </c>
      <c r="K139" s="211">
        <f t="shared" si="85"/>
        <v>8.3397724730558884E-2</v>
      </c>
      <c r="L139" s="211">
        <f t="shared" si="85"/>
        <v>1.5903069538242425E-2</v>
      </c>
      <c r="M139" s="211" t="str">
        <f t="shared" si="85"/>
        <v xml:space="preserve"> </v>
      </c>
      <c r="N139" s="211" t="str">
        <f t="shared" si="85"/>
        <v xml:space="preserve"> </v>
      </c>
      <c r="O139" s="211">
        <f t="shared" si="85"/>
        <v>0.25610988432150761</v>
      </c>
      <c r="P139" s="211">
        <f t="shared" si="85"/>
        <v>0.33926930888439899</v>
      </c>
      <c r="Q139" s="211">
        <f t="shared" si="85"/>
        <v>8.315942456289134E-2</v>
      </c>
      <c r="R139" s="211" t="str">
        <f t="shared" si="85"/>
        <v xml:space="preserve"> </v>
      </c>
      <c r="S139" s="212">
        <f t="shared" si="83"/>
        <v>1</v>
      </c>
      <c r="T139" s="197"/>
      <c r="U139" s="204" t="s">
        <v>1321</v>
      </c>
    </row>
    <row r="140" spans="1:21" ht="12.95" customHeight="1">
      <c r="A140" s="205"/>
      <c r="B140" s="205"/>
      <c r="C140" s="206"/>
      <c r="D140" s="213">
        <f t="shared" ref="D140:R140" si="86">D142+D144+D146+D148+D150+D152</f>
        <v>105849.71</v>
      </c>
      <c r="E140" s="213">
        <f t="shared" si="86"/>
        <v>0</v>
      </c>
      <c r="F140" s="213">
        <f t="shared" si="86"/>
        <v>14170.606000000003</v>
      </c>
      <c r="G140" s="213">
        <f t="shared" si="86"/>
        <v>14170.606000000003</v>
      </c>
      <c r="H140" s="213">
        <f t="shared" si="86"/>
        <v>14170.606000000003</v>
      </c>
      <c r="I140" s="213">
        <f t="shared" si="86"/>
        <v>42511.818000000007</v>
      </c>
      <c r="J140" s="213">
        <f t="shared" si="86"/>
        <v>7085.3030000000017</v>
      </c>
      <c r="K140" s="213">
        <f t="shared" si="86"/>
        <v>74312.464999999997</v>
      </c>
      <c r="L140" s="213">
        <f t="shared" si="86"/>
        <v>14170.606000000003</v>
      </c>
      <c r="M140" s="213">
        <f t="shared" si="86"/>
        <v>0</v>
      </c>
      <c r="N140" s="213">
        <f t="shared" si="86"/>
        <v>0</v>
      </c>
      <c r="O140" s="213">
        <f t="shared" si="86"/>
        <v>228209.54499999993</v>
      </c>
      <c r="P140" s="213">
        <f t="shared" si="86"/>
        <v>302309.66999999993</v>
      </c>
      <c r="Q140" s="213">
        <f t="shared" si="86"/>
        <v>74100.124999999985</v>
      </c>
      <c r="R140" s="213">
        <f t="shared" si="86"/>
        <v>0</v>
      </c>
      <c r="S140" s="208">
        <f t="shared" si="83"/>
        <v>891061.05999999994</v>
      </c>
      <c r="T140" s="197"/>
      <c r="U140" s="204">
        <f>IF(S140-C139=0,"-",S140-C139)</f>
        <v>1.1641532182693481E-10</v>
      </c>
    </row>
    <row r="141" spans="1:21" ht="12" customHeight="1">
      <c r="A141" s="201" t="s">
        <v>454</v>
      </c>
      <c r="B141" s="201" t="s">
        <v>455</v>
      </c>
      <c r="C141" s="202">
        <f>ORÇAMENTO!J536</f>
        <v>141706.06000000003</v>
      </c>
      <c r="D141" s="126" t="str">
        <f t="shared" ref="D141:R141" si="87">IF((D142/$C141)=0," ",D142/$C141)</f>
        <v xml:space="preserve"> </v>
      </c>
      <c r="E141" s="126" t="str">
        <f t="shared" si="87"/>
        <v xml:space="preserve"> </v>
      </c>
      <c r="F141" s="126">
        <f t="shared" si="87"/>
        <v>0.1</v>
      </c>
      <c r="G141" s="126">
        <f t="shared" si="87"/>
        <v>0.1</v>
      </c>
      <c r="H141" s="126">
        <f t="shared" si="87"/>
        <v>0.1</v>
      </c>
      <c r="I141" s="126">
        <f t="shared" si="87"/>
        <v>0.3</v>
      </c>
      <c r="J141" s="126">
        <f t="shared" si="87"/>
        <v>0.05</v>
      </c>
      <c r="K141" s="126">
        <f t="shared" si="87"/>
        <v>0.25</v>
      </c>
      <c r="L141" s="126">
        <f t="shared" si="87"/>
        <v>0.1</v>
      </c>
      <c r="M141" s="126" t="str">
        <f t="shared" si="87"/>
        <v xml:space="preserve"> </v>
      </c>
      <c r="N141" s="126" t="str">
        <f t="shared" si="87"/>
        <v xml:space="preserve"> </v>
      </c>
      <c r="O141" s="126" t="str">
        <f t="shared" si="87"/>
        <v xml:space="preserve"> </v>
      </c>
      <c r="P141" s="126" t="str">
        <f t="shared" si="87"/>
        <v xml:space="preserve"> </v>
      </c>
      <c r="Q141" s="126" t="str">
        <f t="shared" si="87"/>
        <v xml:space="preserve"> </v>
      </c>
      <c r="R141" s="126" t="str">
        <f t="shared" si="87"/>
        <v xml:space="preserve"> </v>
      </c>
      <c r="S141" s="203">
        <f t="shared" si="83"/>
        <v>1.0000000000000002</v>
      </c>
      <c r="T141" s="197"/>
      <c r="U141" s="204" t="s">
        <v>1321</v>
      </c>
    </row>
    <row r="142" spans="1:21" ht="12.95" customHeight="1">
      <c r="A142" s="205"/>
      <c r="B142" s="205"/>
      <c r="C142" s="206"/>
      <c r="D142" s="207"/>
      <c r="E142" s="207"/>
      <c r="F142" s="207">
        <f>ORÇAMENTO!J536*0.1</f>
        <v>14170.606000000003</v>
      </c>
      <c r="G142" s="207">
        <f>ORÇAMENTO!J536*0.1</f>
        <v>14170.606000000003</v>
      </c>
      <c r="H142" s="207">
        <f>ORÇAMENTO!J536*0.1</f>
        <v>14170.606000000003</v>
      </c>
      <c r="I142" s="207">
        <f>ORÇAMENTO!J536*0.3</f>
        <v>42511.818000000007</v>
      </c>
      <c r="J142" s="207">
        <f>ORÇAMENTO!J536*0.05</f>
        <v>7085.3030000000017</v>
      </c>
      <c r="K142" s="207">
        <f>ORÇAMENTO!J536*0.25</f>
        <v>35426.515000000007</v>
      </c>
      <c r="L142" s="207">
        <f>ORÇAMENTO!J536*0.1</f>
        <v>14170.606000000003</v>
      </c>
      <c r="M142" s="207"/>
      <c r="N142" s="207"/>
      <c r="O142" s="207"/>
      <c r="P142" s="207"/>
      <c r="Q142" s="207"/>
      <c r="R142" s="207"/>
      <c r="S142" s="208">
        <f t="shared" si="83"/>
        <v>141706.06000000003</v>
      </c>
      <c r="T142" s="197"/>
      <c r="U142" s="204" t="str">
        <f>IF(S142-C141=0,"-",S142-C141)</f>
        <v>-</v>
      </c>
    </row>
    <row r="143" spans="1:21" ht="12" customHeight="1">
      <c r="A143" s="201" t="s">
        <v>464</v>
      </c>
      <c r="B143" s="201" t="s">
        <v>465</v>
      </c>
      <c r="C143" s="202">
        <f>ORÇAMENTO!J552</f>
        <v>38885.949999999997</v>
      </c>
      <c r="D143" s="126" t="str">
        <f t="shared" ref="D143:R143" si="88">IF((D144/$C143)=0," ",D144/$C143)</f>
        <v xml:space="preserve"> </v>
      </c>
      <c r="E143" s="126" t="str">
        <f t="shared" si="88"/>
        <v xml:space="preserve"> </v>
      </c>
      <c r="F143" s="126" t="str">
        <f t="shared" si="88"/>
        <v xml:space="preserve"> </v>
      </c>
      <c r="G143" s="126" t="str">
        <f t="shared" si="88"/>
        <v xml:space="preserve"> </v>
      </c>
      <c r="H143" s="126" t="str">
        <f t="shared" si="88"/>
        <v xml:space="preserve"> </v>
      </c>
      <c r="I143" s="126" t="str">
        <f t="shared" si="88"/>
        <v xml:space="preserve"> </v>
      </c>
      <c r="J143" s="126" t="str">
        <f t="shared" si="88"/>
        <v xml:space="preserve"> </v>
      </c>
      <c r="K143" s="126">
        <f t="shared" si="88"/>
        <v>1</v>
      </c>
      <c r="L143" s="126" t="str">
        <f t="shared" si="88"/>
        <v xml:space="preserve"> </v>
      </c>
      <c r="M143" s="126" t="str">
        <f t="shared" si="88"/>
        <v xml:space="preserve"> </v>
      </c>
      <c r="N143" s="126" t="str">
        <f t="shared" si="88"/>
        <v xml:space="preserve"> </v>
      </c>
      <c r="O143" s="126" t="str">
        <f t="shared" si="88"/>
        <v xml:space="preserve"> </v>
      </c>
      <c r="P143" s="126" t="str">
        <f t="shared" si="88"/>
        <v xml:space="preserve"> </v>
      </c>
      <c r="Q143" s="126" t="str">
        <f t="shared" si="88"/>
        <v xml:space="preserve"> </v>
      </c>
      <c r="R143" s="126" t="str">
        <f t="shared" si="88"/>
        <v xml:space="preserve"> </v>
      </c>
      <c r="S143" s="203">
        <f t="shared" si="83"/>
        <v>1</v>
      </c>
      <c r="T143" s="197"/>
      <c r="U143" s="204" t="s">
        <v>1321</v>
      </c>
    </row>
    <row r="144" spans="1:21" ht="12.95" customHeight="1">
      <c r="A144" s="205"/>
      <c r="B144" s="205"/>
      <c r="C144" s="206"/>
      <c r="D144" s="207"/>
      <c r="E144" s="207"/>
      <c r="F144" s="207"/>
      <c r="G144" s="207"/>
      <c r="H144" s="207"/>
      <c r="I144" s="207"/>
      <c r="J144" s="207"/>
      <c r="K144" s="207">
        <f>ORÇAMENTO!J552</f>
        <v>38885.949999999997</v>
      </c>
      <c r="L144" s="207"/>
      <c r="M144" s="207"/>
      <c r="N144" s="207"/>
      <c r="O144" s="207"/>
      <c r="P144" s="207"/>
      <c r="Q144" s="207"/>
      <c r="R144" s="207"/>
      <c r="S144" s="208">
        <f t="shared" si="83"/>
        <v>38885.949999999997</v>
      </c>
      <c r="T144" s="197"/>
      <c r="U144" s="204" t="str">
        <f>IF(S144-C143=0,"-",S144-C143)</f>
        <v>-</v>
      </c>
    </row>
    <row r="145" spans="1:21" ht="12" customHeight="1">
      <c r="A145" s="201" t="s">
        <v>470</v>
      </c>
      <c r="B145" s="201" t="s">
        <v>471</v>
      </c>
      <c r="C145" s="202">
        <f>ORÇAMENTO!J565</f>
        <v>66398.710000000006</v>
      </c>
      <c r="D145" s="126" t="str">
        <f t="shared" ref="D145:R145" si="89">IF((D146/$C145)=0," ",D146/$C145)</f>
        <v xml:space="preserve"> </v>
      </c>
      <c r="E145" s="126" t="str">
        <f t="shared" si="89"/>
        <v xml:space="preserve"> </v>
      </c>
      <c r="F145" s="126" t="str">
        <f t="shared" si="89"/>
        <v xml:space="preserve"> </v>
      </c>
      <c r="G145" s="126" t="str">
        <f t="shared" si="89"/>
        <v xml:space="preserve"> </v>
      </c>
      <c r="H145" s="126" t="str">
        <f t="shared" si="89"/>
        <v xml:space="preserve"> </v>
      </c>
      <c r="I145" s="126" t="str">
        <f t="shared" si="89"/>
        <v xml:space="preserve"> </v>
      </c>
      <c r="J145" s="126" t="str">
        <f t="shared" si="89"/>
        <v xml:space="preserve"> </v>
      </c>
      <c r="K145" s="126" t="str">
        <f t="shared" si="89"/>
        <v xml:space="preserve"> </v>
      </c>
      <c r="L145" s="126" t="str">
        <f t="shared" si="89"/>
        <v xml:space="preserve"> </v>
      </c>
      <c r="M145" s="126" t="str">
        <f t="shared" si="89"/>
        <v xml:space="preserve"> </v>
      </c>
      <c r="N145" s="126" t="str">
        <f t="shared" si="89"/>
        <v xml:space="preserve"> </v>
      </c>
      <c r="O145" s="126">
        <f t="shared" si="89"/>
        <v>0.5</v>
      </c>
      <c r="P145" s="126">
        <f t="shared" si="89"/>
        <v>0.5</v>
      </c>
      <c r="Q145" s="126" t="str">
        <f t="shared" si="89"/>
        <v xml:space="preserve"> </v>
      </c>
      <c r="R145" s="126" t="str">
        <f t="shared" si="89"/>
        <v xml:space="preserve"> </v>
      </c>
      <c r="S145" s="203">
        <f t="shared" si="83"/>
        <v>1</v>
      </c>
      <c r="T145" s="197"/>
      <c r="U145" s="204" t="s">
        <v>1321</v>
      </c>
    </row>
    <row r="146" spans="1:21" ht="12.95" customHeight="1">
      <c r="A146" s="205"/>
      <c r="B146" s="205"/>
      <c r="C146" s="206"/>
      <c r="D146" s="207"/>
      <c r="E146" s="207"/>
      <c r="F146" s="207"/>
      <c r="G146" s="207"/>
      <c r="H146" s="207"/>
      <c r="I146" s="207"/>
      <c r="J146" s="207"/>
      <c r="K146" s="207"/>
      <c r="L146" s="207"/>
      <c r="M146" s="207"/>
      <c r="N146" s="207"/>
      <c r="O146" s="207">
        <f>ORÇAMENTO!J565*0.5</f>
        <v>33199.355000000003</v>
      </c>
      <c r="P146" s="207">
        <f>ORÇAMENTO!J565*0.5</f>
        <v>33199.355000000003</v>
      </c>
      <c r="Q146" s="207"/>
      <c r="R146" s="207"/>
      <c r="S146" s="208">
        <f t="shared" si="83"/>
        <v>66398.710000000006</v>
      </c>
      <c r="T146" s="197"/>
      <c r="U146" s="204" t="str">
        <f>IF(S146-C145=0,"-",S146-C145)</f>
        <v>-</v>
      </c>
    </row>
    <row r="147" spans="1:21" ht="12" customHeight="1">
      <c r="A147" s="201" t="s">
        <v>480</v>
      </c>
      <c r="B147" s="201" t="s">
        <v>481</v>
      </c>
      <c r="C147" s="202">
        <f>ORÇAMENTO!J586</f>
        <v>148200.24999999997</v>
      </c>
      <c r="D147" s="126" t="str">
        <f t="shared" ref="D147:R147" si="90">IF((D148/$C147)=0," ",D148/$C147)</f>
        <v xml:space="preserve"> </v>
      </c>
      <c r="E147" s="126" t="str">
        <f t="shared" si="90"/>
        <v xml:space="preserve"> </v>
      </c>
      <c r="F147" s="126" t="str">
        <f t="shared" si="90"/>
        <v xml:space="preserve"> </v>
      </c>
      <c r="G147" s="126" t="str">
        <f t="shared" si="90"/>
        <v xml:space="preserve"> </v>
      </c>
      <c r="H147" s="126" t="str">
        <f t="shared" si="90"/>
        <v xml:space="preserve"> </v>
      </c>
      <c r="I147" s="126" t="str">
        <f t="shared" si="90"/>
        <v xml:space="preserve"> </v>
      </c>
      <c r="J147" s="126" t="str">
        <f t="shared" si="90"/>
        <v xml:space="preserve"> </v>
      </c>
      <c r="K147" s="126" t="str">
        <f t="shared" si="90"/>
        <v xml:space="preserve"> </v>
      </c>
      <c r="L147" s="126" t="str">
        <f t="shared" si="90"/>
        <v xml:space="preserve"> </v>
      </c>
      <c r="M147" s="126" t="str">
        <f t="shared" si="90"/>
        <v xml:space="preserve"> </v>
      </c>
      <c r="N147" s="126" t="str">
        <f t="shared" si="90"/>
        <v xml:space="preserve"> </v>
      </c>
      <c r="O147" s="126" t="str">
        <f t="shared" si="90"/>
        <v xml:space="preserve"> </v>
      </c>
      <c r="P147" s="126">
        <f t="shared" si="90"/>
        <v>0.5</v>
      </c>
      <c r="Q147" s="126">
        <f t="shared" si="90"/>
        <v>0.5</v>
      </c>
      <c r="R147" s="126" t="str">
        <f t="shared" si="90"/>
        <v xml:space="preserve"> </v>
      </c>
      <c r="S147" s="203">
        <f t="shared" si="83"/>
        <v>1</v>
      </c>
      <c r="T147" s="197"/>
      <c r="U147" s="204" t="s">
        <v>1321</v>
      </c>
    </row>
    <row r="148" spans="1:21" ht="12.95" customHeight="1">
      <c r="A148" s="205"/>
      <c r="B148" s="205"/>
      <c r="C148" s="206"/>
      <c r="D148" s="207"/>
      <c r="E148" s="207"/>
      <c r="F148" s="207"/>
      <c r="G148" s="207"/>
      <c r="H148" s="207"/>
      <c r="I148" s="207"/>
      <c r="J148" s="207"/>
      <c r="K148" s="207"/>
      <c r="L148" s="207"/>
      <c r="M148" s="207"/>
      <c r="N148" s="207"/>
      <c r="O148" s="207"/>
      <c r="P148" s="207">
        <f>ORÇAMENTO!J586*0.5</f>
        <v>74100.124999999985</v>
      </c>
      <c r="Q148" s="207">
        <f>ORÇAMENTO!J586*0.5</f>
        <v>74100.124999999985</v>
      </c>
      <c r="R148" s="207"/>
      <c r="S148" s="208">
        <f t="shared" si="83"/>
        <v>148200.24999999997</v>
      </c>
      <c r="T148" s="197"/>
      <c r="U148" s="204" t="str">
        <f>IF(S148-C147=0,"-",S148-C147)</f>
        <v>-</v>
      </c>
    </row>
    <row r="149" spans="1:21" ht="12" customHeight="1">
      <c r="A149" s="201" t="s">
        <v>482</v>
      </c>
      <c r="B149" s="201" t="s">
        <v>483</v>
      </c>
      <c r="C149" s="202">
        <f>ORÇAMENTO!J604</f>
        <v>390020.37999999983</v>
      </c>
      <c r="D149" s="126" t="str">
        <f t="shared" ref="D149:R149" si="91">IF((D150/$C149)=0," ",D150/$C149)</f>
        <v xml:space="preserve"> </v>
      </c>
      <c r="E149" s="126" t="str">
        <f t="shared" si="91"/>
        <v xml:space="preserve"> </v>
      </c>
      <c r="F149" s="126" t="str">
        <f t="shared" si="91"/>
        <v xml:space="preserve"> </v>
      </c>
      <c r="G149" s="126" t="str">
        <f t="shared" si="91"/>
        <v xml:space="preserve"> </v>
      </c>
      <c r="H149" s="126" t="str">
        <f t="shared" si="91"/>
        <v xml:space="preserve"> </v>
      </c>
      <c r="I149" s="126" t="str">
        <f t="shared" si="91"/>
        <v xml:space="preserve"> </v>
      </c>
      <c r="J149" s="126" t="str">
        <f t="shared" si="91"/>
        <v xml:space="preserve"> </v>
      </c>
      <c r="K149" s="126" t="str">
        <f t="shared" si="91"/>
        <v xml:space="preserve"> </v>
      </c>
      <c r="L149" s="126" t="str">
        <f t="shared" si="91"/>
        <v xml:space="preserve"> </v>
      </c>
      <c r="M149" s="126" t="str">
        <f t="shared" si="91"/>
        <v xml:space="preserve"> </v>
      </c>
      <c r="N149" s="126" t="str">
        <f t="shared" si="91"/>
        <v xml:space="preserve"> </v>
      </c>
      <c r="O149" s="126">
        <f t="shared" si="91"/>
        <v>0.5</v>
      </c>
      <c r="P149" s="126">
        <f t="shared" si="91"/>
        <v>0.5</v>
      </c>
      <c r="Q149" s="126" t="str">
        <f t="shared" si="91"/>
        <v xml:space="preserve"> </v>
      </c>
      <c r="R149" s="126" t="str">
        <f t="shared" si="91"/>
        <v xml:space="preserve"> </v>
      </c>
      <c r="S149" s="203">
        <f t="shared" si="83"/>
        <v>1</v>
      </c>
      <c r="T149" s="197"/>
      <c r="U149" s="204" t="s">
        <v>1321</v>
      </c>
    </row>
    <row r="150" spans="1:21" ht="12.95" customHeight="1">
      <c r="A150" s="205"/>
      <c r="B150" s="205"/>
      <c r="C150" s="206"/>
      <c r="D150" s="207"/>
      <c r="E150" s="207"/>
      <c r="F150" s="207"/>
      <c r="G150" s="207"/>
      <c r="H150" s="207"/>
      <c r="I150" s="207"/>
      <c r="J150" s="207"/>
      <c r="K150" s="207"/>
      <c r="L150" s="207"/>
      <c r="M150" s="207"/>
      <c r="N150" s="207"/>
      <c r="O150" s="207">
        <f>ORÇAMENTO!J604*0.5</f>
        <v>195010.18999999992</v>
      </c>
      <c r="P150" s="207">
        <f>ORÇAMENTO!J604*0.5</f>
        <v>195010.18999999992</v>
      </c>
      <c r="Q150" s="207"/>
      <c r="R150" s="207"/>
      <c r="S150" s="208">
        <f t="shared" si="83"/>
        <v>390020.37999999983</v>
      </c>
      <c r="T150" s="197"/>
      <c r="U150" s="204" t="str">
        <f>IF(S150-C149=0,"-",S150-C149)</f>
        <v>-</v>
      </c>
    </row>
    <row r="151" spans="1:21" ht="12" customHeight="1">
      <c r="A151" s="201" t="s">
        <v>488</v>
      </c>
      <c r="B151" s="201" t="s">
        <v>489</v>
      </c>
      <c r="C151" s="202">
        <f>ORÇAMENTO!J618</f>
        <v>105849.71</v>
      </c>
      <c r="D151" s="126">
        <f t="shared" ref="D151:R151" si="92">IF((D152/$C151)=0," ",D152/$C151)</f>
        <v>1</v>
      </c>
      <c r="E151" s="126" t="str">
        <f t="shared" si="92"/>
        <v xml:space="preserve"> </v>
      </c>
      <c r="F151" s="126" t="str">
        <f t="shared" si="92"/>
        <v xml:space="preserve"> </v>
      </c>
      <c r="G151" s="126" t="str">
        <f t="shared" si="92"/>
        <v xml:space="preserve"> </v>
      </c>
      <c r="H151" s="126" t="str">
        <f t="shared" si="92"/>
        <v xml:space="preserve"> </v>
      </c>
      <c r="I151" s="126" t="str">
        <f t="shared" si="92"/>
        <v xml:space="preserve"> </v>
      </c>
      <c r="J151" s="126" t="str">
        <f t="shared" si="92"/>
        <v xml:space="preserve"> </v>
      </c>
      <c r="K151" s="126" t="str">
        <f t="shared" si="92"/>
        <v xml:space="preserve"> </v>
      </c>
      <c r="L151" s="126" t="str">
        <f t="shared" si="92"/>
        <v xml:space="preserve"> </v>
      </c>
      <c r="M151" s="126" t="str">
        <f t="shared" si="92"/>
        <v xml:space="preserve"> </v>
      </c>
      <c r="N151" s="126" t="str">
        <f t="shared" si="92"/>
        <v xml:space="preserve"> </v>
      </c>
      <c r="O151" s="126" t="str">
        <f t="shared" si="92"/>
        <v xml:space="preserve"> </v>
      </c>
      <c r="P151" s="126" t="str">
        <f t="shared" si="92"/>
        <v xml:space="preserve"> </v>
      </c>
      <c r="Q151" s="126" t="str">
        <f t="shared" si="92"/>
        <v xml:space="preserve"> </v>
      </c>
      <c r="R151" s="126" t="str">
        <f t="shared" si="92"/>
        <v xml:space="preserve"> </v>
      </c>
      <c r="S151" s="203">
        <f t="shared" si="83"/>
        <v>1</v>
      </c>
      <c r="T151" s="197"/>
      <c r="U151" s="204" t="s">
        <v>1321</v>
      </c>
    </row>
    <row r="152" spans="1:21" ht="12.95" customHeight="1">
      <c r="A152" s="205"/>
      <c r="B152" s="205"/>
      <c r="C152" s="206"/>
      <c r="D152" s="207">
        <f>ORÇAMENTO!J618</f>
        <v>105849.71</v>
      </c>
      <c r="E152" s="207"/>
      <c r="F152" s="207"/>
      <c r="G152" s="207"/>
      <c r="H152" s="207"/>
      <c r="I152" s="207"/>
      <c r="J152" s="207"/>
      <c r="K152" s="207"/>
      <c r="L152" s="207"/>
      <c r="M152" s="207"/>
      <c r="N152" s="207"/>
      <c r="O152" s="207"/>
      <c r="P152" s="207"/>
      <c r="Q152" s="207"/>
      <c r="R152" s="207"/>
      <c r="S152" s="208">
        <f t="shared" si="83"/>
        <v>105849.71</v>
      </c>
      <c r="T152" s="197"/>
      <c r="U152" s="204" t="str">
        <f>IF(S152-C151=0,"-",S152-C151)</f>
        <v>-</v>
      </c>
    </row>
    <row r="153" spans="1:21" ht="12" customHeight="1">
      <c r="A153" s="201" t="s">
        <v>57</v>
      </c>
      <c r="B153" s="201" t="s">
        <v>490</v>
      </c>
      <c r="C153" s="202">
        <f>ORÇAMENTO!J620</f>
        <v>51038.490000000005</v>
      </c>
      <c r="D153" s="126" t="str">
        <f t="shared" ref="D153:R153" si="93">IF((D154/$C153)=0," ",D154/$C153)</f>
        <v xml:space="preserve"> </v>
      </c>
      <c r="E153" s="126" t="str">
        <f t="shared" si="93"/>
        <v xml:space="preserve"> </v>
      </c>
      <c r="F153" s="126" t="str">
        <f t="shared" si="93"/>
        <v xml:space="preserve"> </v>
      </c>
      <c r="G153" s="126" t="str">
        <f t="shared" si="93"/>
        <v xml:space="preserve"> </v>
      </c>
      <c r="H153" s="126" t="str">
        <f t="shared" si="93"/>
        <v xml:space="preserve"> </v>
      </c>
      <c r="I153" s="126" t="str">
        <f t="shared" si="93"/>
        <v xml:space="preserve"> </v>
      </c>
      <c r="J153" s="126" t="str">
        <f t="shared" si="93"/>
        <v xml:space="preserve"> </v>
      </c>
      <c r="K153" s="126" t="str">
        <f t="shared" si="93"/>
        <v xml:space="preserve"> </v>
      </c>
      <c r="L153" s="126" t="str">
        <f t="shared" si="93"/>
        <v xml:space="preserve"> </v>
      </c>
      <c r="M153" s="126">
        <f t="shared" si="93"/>
        <v>0.2</v>
      </c>
      <c r="N153" s="126" t="str">
        <f t="shared" si="93"/>
        <v xml:space="preserve"> </v>
      </c>
      <c r="O153" s="126" t="str">
        <f t="shared" si="93"/>
        <v xml:space="preserve"> </v>
      </c>
      <c r="P153" s="126">
        <f t="shared" si="93"/>
        <v>0.8</v>
      </c>
      <c r="Q153" s="126" t="str">
        <f t="shared" si="93"/>
        <v xml:space="preserve"> </v>
      </c>
      <c r="R153" s="126" t="str">
        <f t="shared" si="93"/>
        <v xml:space="preserve"> </v>
      </c>
      <c r="S153" s="203">
        <f t="shared" si="83"/>
        <v>1</v>
      </c>
      <c r="T153" s="197"/>
      <c r="U153" s="204" t="s">
        <v>1321</v>
      </c>
    </row>
    <row r="154" spans="1:21" ht="12.95" customHeight="1">
      <c r="A154" s="205"/>
      <c r="B154" s="205"/>
      <c r="C154" s="206"/>
      <c r="D154" s="207"/>
      <c r="E154" s="207"/>
      <c r="F154" s="207"/>
      <c r="G154" s="207"/>
      <c r="H154" s="207"/>
      <c r="I154" s="207"/>
      <c r="J154" s="207"/>
      <c r="K154" s="207"/>
      <c r="L154" s="207"/>
      <c r="M154" s="207">
        <f>ORÇAMENTO!J620*0.2</f>
        <v>10207.698000000002</v>
      </c>
      <c r="N154" s="207"/>
      <c r="O154" s="207"/>
      <c r="P154" s="207">
        <f>ORÇAMENTO!J620*0.8</f>
        <v>40830.792000000009</v>
      </c>
      <c r="Q154" s="207"/>
      <c r="R154" s="207"/>
      <c r="S154" s="208">
        <f t="shared" si="83"/>
        <v>51038.490000000013</v>
      </c>
      <c r="T154" s="197"/>
      <c r="U154" s="204">
        <f>IF(S154-C153=0,"-",S154-C153)</f>
        <v>7.2759576141834259E-12</v>
      </c>
    </row>
    <row r="155" spans="1:21" ht="12" customHeight="1">
      <c r="A155" s="209" t="s">
        <v>508</v>
      </c>
      <c r="B155" s="209" t="s">
        <v>509</v>
      </c>
      <c r="C155" s="210">
        <f>ORÇAMENTO!J634</f>
        <v>294053.26999999996</v>
      </c>
      <c r="D155" s="211" t="str">
        <f t="shared" ref="D155:R155" si="94">IF((D156/$C155)=0," ",D156/$C155)</f>
        <v xml:space="preserve"> </v>
      </c>
      <c r="E155" s="211" t="str">
        <f t="shared" si="94"/>
        <v xml:space="preserve"> </v>
      </c>
      <c r="F155" s="211" t="str">
        <f t="shared" si="94"/>
        <v xml:space="preserve"> </v>
      </c>
      <c r="G155" s="211">
        <f t="shared" si="94"/>
        <v>5.57679055907115E-2</v>
      </c>
      <c r="H155" s="211" t="str">
        <f t="shared" si="94"/>
        <v xml:space="preserve"> </v>
      </c>
      <c r="I155" s="211">
        <f t="shared" si="94"/>
        <v>5.57679055907115E-2</v>
      </c>
      <c r="J155" s="211" t="str">
        <f t="shared" si="94"/>
        <v xml:space="preserve"> </v>
      </c>
      <c r="K155" s="211">
        <f t="shared" si="94"/>
        <v>7.4357207454282009E-2</v>
      </c>
      <c r="L155" s="211" t="str">
        <f t="shared" si="94"/>
        <v xml:space="preserve"> </v>
      </c>
      <c r="M155" s="211" t="str">
        <f t="shared" si="94"/>
        <v xml:space="preserve"> </v>
      </c>
      <c r="N155" s="211" t="str">
        <f t="shared" si="94"/>
        <v xml:space="preserve"> </v>
      </c>
      <c r="O155" s="211">
        <f t="shared" si="94"/>
        <v>0.33597716495381952</v>
      </c>
      <c r="P155" s="211">
        <f t="shared" si="94"/>
        <v>0.47812981641047564</v>
      </c>
      <c r="Q155" s="211" t="str">
        <f t="shared" si="94"/>
        <v xml:space="preserve"> </v>
      </c>
      <c r="R155" s="211" t="str">
        <f t="shared" si="94"/>
        <v xml:space="preserve"> </v>
      </c>
      <c r="S155" s="212">
        <f t="shared" si="83"/>
        <v>1.0000000000000002</v>
      </c>
      <c r="T155" s="197"/>
      <c r="U155" s="204" t="s">
        <v>1321</v>
      </c>
    </row>
    <row r="156" spans="1:21" ht="12.95" customHeight="1">
      <c r="A156" s="205"/>
      <c r="B156" s="205"/>
      <c r="C156" s="206"/>
      <c r="D156" s="213">
        <f t="shared" ref="D156:R156" si="95">D158+D160+D162</f>
        <v>0</v>
      </c>
      <c r="E156" s="213">
        <f t="shared" si="95"/>
        <v>0</v>
      </c>
      <c r="F156" s="213">
        <f t="shared" si="95"/>
        <v>0</v>
      </c>
      <c r="G156" s="213">
        <f t="shared" si="95"/>
        <v>16398.734999999997</v>
      </c>
      <c r="H156" s="213">
        <f t="shared" si="95"/>
        <v>0</v>
      </c>
      <c r="I156" s="213">
        <f t="shared" si="95"/>
        <v>16398.734999999997</v>
      </c>
      <c r="J156" s="213">
        <f t="shared" si="95"/>
        <v>0</v>
      </c>
      <c r="K156" s="213">
        <f t="shared" si="95"/>
        <v>21864.979999999996</v>
      </c>
      <c r="L156" s="213">
        <f t="shared" si="95"/>
        <v>0</v>
      </c>
      <c r="M156" s="213">
        <f t="shared" si="95"/>
        <v>0</v>
      </c>
      <c r="N156" s="213">
        <f t="shared" si="95"/>
        <v>0</v>
      </c>
      <c r="O156" s="213">
        <f t="shared" si="95"/>
        <v>98795.184000000008</v>
      </c>
      <c r="P156" s="213">
        <f t="shared" si="95"/>
        <v>140595.636</v>
      </c>
      <c r="Q156" s="213">
        <f t="shared" si="95"/>
        <v>0</v>
      </c>
      <c r="R156" s="213">
        <f t="shared" si="95"/>
        <v>0</v>
      </c>
      <c r="S156" s="208">
        <f t="shared" si="83"/>
        <v>294053.27</v>
      </c>
      <c r="T156" s="197"/>
      <c r="U156" s="204">
        <f>IF(S156-C155=0,"-",S156-C155)</f>
        <v>5.8207660913467407E-11</v>
      </c>
    </row>
    <row r="157" spans="1:21" ht="12" customHeight="1">
      <c r="A157" s="201" t="s">
        <v>510</v>
      </c>
      <c r="B157" s="201" t="s">
        <v>511</v>
      </c>
      <c r="C157" s="202">
        <f>ORÇAMENTO!J635</f>
        <v>54662.44999999999</v>
      </c>
      <c r="D157" s="126" t="str">
        <f t="shared" ref="D157:R157" si="96">IF((D158/$C157)=0," ",D158/$C157)</f>
        <v xml:space="preserve"> </v>
      </c>
      <c r="E157" s="126" t="str">
        <f t="shared" si="96"/>
        <v xml:space="preserve"> </v>
      </c>
      <c r="F157" s="126" t="str">
        <f t="shared" si="96"/>
        <v xml:space="preserve"> </v>
      </c>
      <c r="G157" s="126">
        <f t="shared" si="96"/>
        <v>0.3</v>
      </c>
      <c r="H157" s="126" t="str">
        <f t="shared" si="96"/>
        <v xml:space="preserve"> </v>
      </c>
      <c r="I157" s="126">
        <f t="shared" si="96"/>
        <v>0.3</v>
      </c>
      <c r="J157" s="126" t="str">
        <f t="shared" si="96"/>
        <v xml:space="preserve"> </v>
      </c>
      <c r="K157" s="126">
        <f t="shared" si="96"/>
        <v>0.4</v>
      </c>
      <c r="L157" s="126" t="str">
        <f t="shared" si="96"/>
        <v xml:space="preserve"> </v>
      </c>
      <c r="M157" s="126" t="str">
        <f t="shared" si="96"/>
        <v xml:space="preserve"> </v>
      </c>
      <c r="N157" s="126" t="str">
        <f t="shared" si="96"/>
        <v xml:space="preserve"> </v>
      </c>
      <c r="O157" s="126" t="str">
        <f t="shared" si="96"/>
        <v xml:space="preserve"> </v>
      </c>
      <c r="P157" s="126" t="str">
        <f t="shared" si="96"/>
        <v xml:space="preserve"> </v>
      </c>
      <c r="Q157" s="126" t="str">
        <f t="shared" si="96"/>
        <v xml:space="preserve"> </v>
      </c>
      <c r="R157" s="126" t="str">
        <f t="shared" si="96"/>
        <v xml:space="preserve"> </v>
      </c>
      <c r="S157" s="203">
        <f t="shared" si="83"/>
        <v>1</v>
      </c>
      <c r="T157" s="197"/>
      <c r="U157" s="204" t="s">
        <v>1321</v>
      </c>
    </row>
    <row r="158" spans="1:21" ht="12.95" customHeight="1">
      <c r="A158" s="205"/>
      <c r="B158" s="205"/>
      <c r="C158" s="206"/>
      <c r="D158" s="207"/>
      <c r="E158" s="207"/>
      <c r="F158" s="207"/>
      <c r="G158" s="207">
        <f>ORÇAMENTO!J635*0.3</f>
        <v>16398.734999999997</v>
      </c>
      <c r="H158" s="207"/>
      <c r="I158" s="207">
        <f>ORÇAMENTO!J635*0.3</f>
        <v>16398.734999999997</v>
      </c>
      <c r="J158" s="207"/>
      <c r="K158" s="207">
        <f>ORÇAMENTO!J635*0.4</f>
        <v>21864.979999999996</v>
      </c>
      <c r="L158" s="207"/>
      <c r="M158" s="207"/>
      <c r="N158" s="207"/>
      <c r="O158" s="207"/>
      <c r="P158" s="207"/>
      <c r="Q158" s="207"/>
      <c r="R158" s="207"/>
      <c r="S158" s="208">
        <f t="shared" si="83"/>
        <v>54662.44999999999</v>
      </c>
      <c r="T158" s="197"/>
      <c r="U158" s="204" t="str">
        <f>IF(S158-C157=0,"-",S158-C157)</f>
        <v>-</v>
      </c>
    </row>
    <row r="159" spans="1:21" ht="12" customHeight="1">
      <c r="A159" s="201" t="s">
        <v>531</v>
      </c>
      <c r="B159" s="201" t="s">
        <v>532</v>
      </c>
      <c r="C159" s="202">
        <f>ORÇAMENTO!J648</f>
        <v>115896.83999999998</v>
      </c>
      <c r="D159" s="126" t="str">
        <f t="shared" ref="D159:R159" si="97">IF((D160/$C159)=0," ",D160/$C159)</f>
        <v xml:space="preserve"> </v>
      </c>
      <c r="E159" s="126" t="str">
        <f t="shared" si="97"/>
        <v xml:space="preserve"> </v>
      </c>
      <c r="F159" s="126" t="str">
        <f t="shared" si="97"/>
        <v xml:space="preserve"> </v>
      </c>
      <c r="G159" s="126" t="str">
        <f t="shared" si="97"/>
        <v xml:space="preserve"> </v>
      </c>
      <c r="H159" s="126" t="str">
        <f t="shared" si="97"/>
        <v xml:space="preserve"> </v>
      </c>
      <c r="I159" s="126" t="str">
        <f t="shared" si="97"/>
        <v xml:space="preserve"> </v>
      </c>
      <c r="J159" s="126" t="str">
        <f t="shared" si="97"/>
        <v xml:space="preserve"> </v>
      </c>
      <c r="K159" s="126" t="str">
        <f t="shared" si="97"/>
        <v xml:space="preserve"> </v>
      </c>
      <c r="L159" s="126" t="str">
        <f t="shared" si="97"/>
        <v xml:space="preserve"> </v>
      </c>
      <c r="M159" s="126" t="str">
        <f t="shared" si="97"/>
        <v xml:space="preserve"> </v>
      </c>
      <c r="N159" s="126" t="str">
        <f t="shared" si="97"/>
        <v xml:space="preserve"> </v>
      </c>
      <c r="O159" s="126" t="str">
        <f t="shared" si="97"/>
        <v xml:space="preserve"> </v>
      </c>
      <c r="P159" s="126">
        <f t="shared" si="97"/>
        <v>1</v>
      </c>
      <c r="Q159" s="126" t="str">
        <f t="shared" si="97"/>
        <v xml:space="preserve"> </v>
      </c>
      <c r="R159" s="126" t="str">
        <f t="shared" si="97"/>
        <v xml:space="preserve"> </v>
      </c>
      <c r="S159" s="203">
        <f t="shared" si="83"/>
        <v>1</v>
      </c>
      <c r="T159" s="197"/>
      <c r="U159" s="204" t="s">
        <v>1321</v>
      </c>
    </row>
    <row r="160" spans="1:21" ht="12.95" customHeight="1">
      <c r="A160" s="205"/>
      <c r="B160" s="205"/>
      <c r="C160" s="206"/>
      <c r="D160" s="207"/>
      <c r="E160" s="207"/>
      <c r="F160" s="207"/>
      <c r="G160" s="207"/>
      <c r="H160" s="207"/>
      <c r="I160" s="207"/>
      <c r="J160" s="207"/>
      <c r="K160" s="207"/>
      <c r="L160" s="207"/>
      <c r="M160" s="207"/>
      <c r="N160" s="207"/>
      <c r="O160" s="207"/>
      <c r="P160" s="207">
        <f>ORÇAMENTO!J648</f>
        <v>115896.83999999998</v>
      </c>
      <c r="Q160" s="207"/>
      <c r="R160" s="207"/>
      <c r="S160" s="208">
        <f t="shared" si="83"/>
        <v>115896.83999999998</v>
      </c>
      <c r="T160" s="197"/>
      <c r="U160" s="204" t="str">
        <f>IF(S160-C159=0,"-",S160-C159)</f>
        <v>-</v>
      </c>
    </row>
    <row r="161" spans="1:21" ht="12" customHeight="1">
      <c r="A161" s="201" t="s">
        <v>545</v>
      </c>
      <c r="B161" s="201" t="s">
        <v>483</v>
      </c>
      <c r="C161" s="202">
        <f>ORÇAMENTO!J660</f>
        <v>123493.98</v>
      </c>
      <c r="D161" s="126" t="str">
        <f t="shared" ref="D161:R161" si="98">IF((D162/$C161)=0," ",D162/$C161)</f>
        <v xml:space="preserve"> </v>
      </c>
      <c r="E161" s="126" t="str">
        <f t="shared" si="98"/>
        <v xml:space="preserve"> </v>
      </c>
      <c r="F161" s="126" t="str">
        <f t="shared" si="98"/>
        <v xml:space="preserve"> </v>
      </c>
      <c r="G161" s="126" t="str">
        <f t="shared" si="98"/>
        <v xml:space="preserve"> </v>
      </c>
      <c r="H161" s="126" t="str">
        <f t="shared" si="98"/>
        <v xml:space="preserve"> </v>
      </c>
      <c r="I161" s="126" t="str">
        <f t="shared" si="98"/>
        <v xml:space="preserve"> </v>
      </c>
      <c r="J161" s="126" t="str">
        <f t="shared" si="98"/>
        <v xml:space="preserve"> </v>
      </c>
      <c r="K161" s="126" t="str">
        <f t="shared" si="98"/>
        <v xml:space="preserve"> </v>
      </c>
      <c r="L161" s="126" t="str">
        <f t="shared" si="98"/>
        <v xml:space="preserve"> </v>
      </c>
      <c r="M161" s="126" t="str">
        <f t="shared" si="98"/>
        <v xml:space="preserve"> </v>
      </c>
      <c r="N161" s="126" t="str">
        <f t="shared" si="98"/>
        <v xml:space="preserve"> </v>
      </c>
      <c r="O161" s="126">
        <f t="shared" si="98"/>
        <v>0.8</v>
      </c>
      <c r="P161" s="126">
        <f t="shared" si="98"/>
        <v>0.2</v>
      </c>
      <c r="Q161" s="126" t="str">
        <f t="shared" si="98"/>
        <v xml:space="preserve"> </v>
      </c>
      <c r="R161" s="126" t="str">
        <f t="shared" si="98"/>
        <v xml:space="preserve"> </v>
      </c>
      <c r="S161" s="203">
        <f t="shared" si="83"/>
        <v>1</v>
      </c>
      <c r="T161" s="197"/>
      <c r="U161" s="204" t="s">
        <v>1321</v>
      </c>
    </row>
    <row r="162" spans="1:21" ht="12.95" customHeight="1">
      <c r="A162" s="205"/>
      <c r="B162" s="205"/>
      <c r="C162" s="206"/>
      <c r="D162" s="207"/>
      <c r="E162" s="207"/>
      <c r="F162" s="207"/>
      <c r="G162" s="207"/>
      <c r="H162" s="207"/>
      <c r="I162" s="207"/>
      <c r="J162" s="207"/>
      <c r="K162" s="207"/>
      <c r="L162" s="207"/>
      <c r="M162" s="207"/>
      <c r="N162" s="207"/>
      <c r="O162" s="207">
        <f>ORÇAMENTO!J660*0.8</f>
        <v>98795.184000000008</v>
      </c>
      <c r="P162" s="207">
        <f>ORÇAMENTO!J660*0.2</f>
        <v>24698.796000000002</v>
      </c>
      <c r="Q162" s="207"/>
      <c r="R162" s="207"/>
      <c r="S162" s="208">
        <f t="shared" si="83"/>
        <v>123493.98000000001</v>
      </c>
      <c r="T162" s="197"/>
      <c r="U162" s="204">
        <f>IF(S162-C161=0,"-",S162-C161)</f>
        <v>1.4551915228366852E-11</v>
      </c>
    </row>
    <row r="163" spans="1:21" ht="12" customHeight="1">
      <c r="A163" s="201" t="s">
        <v>1082</v>
      </c>
      <c r="B163" s="201" t="s">
        <v>1083</v>
      </c>
      <c r="C163" s="202">
        <f>ORÇAMENTO!J664</f>
        <v>126307.85</v>
      </c>
      <c r="D163" s="126" t="str">
        <f t="shared" ref="D163:R163" si="99">IF((D164/$C163)=0," ",D164/$C163)</f>
        <v xml:space="preserve"> </v>
      </c>
      <c r="E163" s="126" t="str">
        <f t="shared" si="99"/>
        <v xml:space="preserve"> </v>
      </c>
      <c r="F163" s="126">
        <f t="shared" si="99"/>
        <v>0.02</v>
      </c>
      <c r="G163" s="126" t="str">
        <f t="shared" si="99"/>
        <v xml:space="preserve"> </v>
      </c>
      <c r="H163" s="126" t="str">
        <f t="shared" si="99"/>
        <v xml:space="preserve"> </v>
      </c>
      <c r="I163" s="126" t="str">
        <f t="shared" si="99"/>
        <v xml:space="preserve"> </v>
      </c>
      <c r="J163" s="126" t="str">
        <f t="shared" si="99"/>
        <v xml:space="preserve"> </v>
      </c>
      <c r="K163" s="126" t="str">
        <f t="shared" si="99"/>
        <v xml:space="preserve"> </v>
      </c>
      <c r="L163" s="126" t="str">
        <f t="shared" si="99"/>
        <v xml:space="preserve"> </v>
      </c>
      <c r="M163" s="126" t="str">
        <f t="shared" si="99"/>
        <v xml:space="preserve"> </v>
      </c>
      <c r="N163" s="126" t="str">
        <f t="shared" si="99"/>
        <v xml:space="preserve"> </v>
      </c>
      <c r="O163" s="126">
        <f t="shared" si="99"/>
        <v>0.98</v>
      </c>
      <c r="P163" s="126" t="str">
        <f t="shared" si="99"/>
        <v xml:space="preserve"> </v>
      </c>
      <c r="Q163" s="126" t="str">
        <f t="shared" si="99"/>
        <v xml:space="preserve"> </v>
      </c>
      <c r="R163" s="126" t="str">
        <f t="shared" si="99"/>
        <v xml:space="preserve"> </v>
      </c>
      <c r="S163" s="203">
        <f t="shared" si="83"/>
        <v>1</v>
      </c>
      <c r="T163" s="197"/>
      <c r="U163" s="204" t="s">
        <v>1321</v>
      </c>
    </row>
    <row r="164" spans="1:21" ht="12.95" customHeight="1">
      <c r="A164" s="205"/>
      <c r="B164" s="205"/>
      <c r="C164" s="206"/>
      <c r="D164" s="207"/>
      <c r="E164" s="207"/>
      <c r="F164" s="207">
        <f>ORÇAMENTO!J664*0.02</f>
        <v>2526.1570000000002</v>
      </c>
      <c r="G164" s="207"/>
      <c r="H164" s="207"/>
      <c r="I164" s="207"/>
      <c r="J164" s="207"/>
      <c r="K164" s="207"/>
      <c r="L164" s="207"/>
      <c r="M164" s="207"/>
      <c r="N164" s="207"/>
      <c r="O164" s="207">
        <f>ORÇAMENTO!J664*0.98</f>
        <v>123781.693</v>
      </c>
      <c r="P164" s="207"/>
      <c r="Q164" s="207"/>
      <c r="R164" s="207"/>
      <c r="S164" s="208">
        <f t="shared" si="83"/>
        <v>126307.85</v>
      </c>
      <c r="T164" s="197"/>
      <c r="U164" s="204" t="str">
        <f>IF(S164-C163=0,"-",S164-C163)</f>
        <v>-</v>
      </c>
    </row>
    <row r="165" spans="1:21" ht="12" customHeight="1">
      <c r="A165" s="209" t="s">
        <v>549</v>
      </c>
      <c r="B165" s="209" t="s">
        <v>67</v>
      </c>
      <c r="C165" s="210">
        <f>ORÇAMENTO!J666</f>
        <v>425843.57</v>
      </c>
      <c r="D165" s="211" t="str">
        <f t="shared" ref="D165:R165" si="100">IF((D166/$C165)=0," ",D166/$C165)</f>
        <v xml:space="preserve"> </v>
      </c>
      <c r="E165" s="211" t="str">
        <f t="shared" si="100"/>
        <v xml:space="preserve"> </v>
      </c>
      <c r="F165" s="211" t="str">
        <f t="shared" si="100"/>
        <v xml:space="preserve"> </v>
      </c>
      <c r="G165" s="211" t="str">
        <f t="shared" si="100"/>
        <v xml:space="preserve"> </v>
      </c>
      <c r="H165" s="211" t="str">
        <f t="shared" si="100"/>
        <v xml:space="preserve"> </v>
      </c>
      <c r="I165" s="211" t="str">
        <f t="shared" si="100"/>
        <v xml:space="preserve"> </v>
      </c>
      <c r="J165" s="211" t="str">
        <f t="shared" si="100"/>
        <v xml:space="preserve"> </v>
      </c>
      <c r="K165" s="211">
        <f t="shared" si="100"/>
        <v>0.17847878506184794</v>
      </c>
      <c r="L165" s="211">
        <f t="shared" si="100"/>
        <v>0.17847878506184794</v>
      </c>
      <c r="M165" s="211">
        <f t="shared" si="100"/>
        <v>3.0093595166882526E-2</v>
      </c>
      <c r="N165" s="211" t="str">
        <f t="shared" si="100"/>
        <v xml:space="preserve"> </v>
      </c>
      <c r="O165" s="211" t="str">
        <f t="shared" si="100"/>
        <v xml:space="preserve"> </v>
      </c>
      <c r="P165" s="211">
        <f t="shared" si="100"/>
        <v>0.61294883470942163</v>
      </c>
      <c r="Q165" s="211" t="str">
        <f t="shared" si="100"/>
        <v xml:space="preserve"> </v>
      </c>
      <c r="R165" s="211" t="str">
        <f t="shared" si="100"/>
        <v xml:space="preserve"> </v>
      </c>
      <c r="S165" s="212">
        <f t="shared" si="83"/>
        <v>1</v>
      </c>
      <c r="T165" s="197"/>
      <c r="U165" s="204" t="s">
        <v>1321</v>
      </c>
    </row>
    <row r="166" spans="1:21" ht="12.95" customHeight="1">
      <c r="A166" s="205"/>
      <c r="B166" s="205"/>
      <c r="C166" s="206"/>
      <c r="D166" s="213">
        <f t="shared" ref="D166:R166" si="101">D168</f>
        <v>0</v>
      </c>
      <c r="E166" s="213">
        <f t="shared" si="101"/>
        <v>0</v>
      </c>
      <c r="F166" s="213">
        <f t="shared" si="101"/>
        <v>0</v>
      </c>
      <c r="G166" s="213">
        <f t="shared" si="101"/>
        <v>0</v>
      </c>
      <c r="H166" s="213">
        <f t="shared" si="101"/>
        <v>0</v>
      </c>
      <c r="I166" s="213">
        <f t="shared" si="101"/>
        <v>0</v>
      </c>
      <c r="J166" s="213">
        <f t="shared" si="101"/>
        <v>0</v>
      </c>
      <c r="K166" s="213">
        <f t="shared" si="101"/>
        <v>76004.043000000005</v>
      </c>
      <c r="L166" s="213">
        <f t="shared" si="101"/>
        <v>76004.043000000005</v>
      </c>
      <c r="M166" s="213">
        <f t="shared" si="101"/>
        <v>12815.164000000001</v>
      </c>
      <c r="N166" s="213">
        <f t="shared" si="101"/>
        <v>0</v>
      </c>
      <c r="O166" s="213">
        <f t="shared" si="101"/>
        <v>0</v>
      </c>
      <c r="P166" s="213">
        <f t="shared" si="101"/>
        <v>261020.32</v>
      </c>
      <c r="Q166" s="213">
        <f t="shared" si="101"/>
        <v>0</v>
      </c>
      <c r="R166" s="213">
        <f t="shared" si="101"/>
        <v>0</v>
      </c>
      <c r="S166" s="208">
        <f t="shared" si="83"/>
        <v>425843.57</v>
      </c>
      <c r="T166" s="197"/>
      <c r="U166" s="204" t="str">
        <f>IF(S166-C165=0,"-",S166-C165)</f>
        <v>-</v>
      </c>
    </row>
    <row r="167" spans="1:21" ht="12" customHeight="1">
      <c r="A167" s="209" t="s">
        <v>58</v>
      </c>
      <c r="B167" s="209" t="s">
        <v>550</v>
      </c>
      <c r="C167" s="210">
        <f>ORÇAMENTO!J667</f>
        <v>425843.57</v>
      </c>
      <c r="D167" s="211" t="str">
        <f t="shared" ref="D167:R167" si="102">IF((D168/$C167)=0," ",D168/$C167)</f>
        <v xml:space="preserve"> </v>
      </c>
      <c r="E167" s="211" t="str">
        <f t="shared" si="102"/>
        <v xml:space="preserve"> </v>
      </c>
      <c r="F167" s="211" t="str">
        <f t="shared" si="102"/>
        <v xml:space="preserve"> </v>
      </c>
      <c r="G167" s="211" t="str">
        <f t="shared" si="102"/>
        <v xml:space="preserve"> </v>
      </c>
      <c r="H167" s="211" t="str">
        <f t="shared" si="102"/>
        <v xml:space="preserve"> </v>
      </c>
      <c r="I167" s="211" t="str">
        <f t="shared" si="102"/>
        <v xml:space="preserve"> </v>
      </c>
      <c r="J167" s="211" t="str">
        <f t="shared" si="102"/>
        <v xml:space="preserve"> </v>
      </c>
      <c r="K167" s="211">
        <f t="shared" si="102"/>
        <v>0.17847878506184794</v>
      </c>
      <c r="L167" s="211">
        <f t="shared" si="102"/>
        <v>0.17847878506184794</v>
      </c>
      <c r="M167" s="211">
        <f t="shared" si="102"/>
        <v>3.0093595166882526E-2</v>
      </c>
      <c r="N167" s="211" t="str">
        <f t="shared" si="102"/>
        <v xml:space="preserve"> </v>
      </c>
      <c r="O167" s="211" t="str">
        <f t="shared" si="102"/>
        <v xml:space="preserve"> </v>
      </c>
      <c r="P167" s="211">
        <f t="shared" si="102"/>
        <v>0.61294883470942163</v>
      </c>
      <c r="Q167" s="211" t="str">
        <f t="shared" si="102"/>
        <v xml:space="preserve"> </v>
      </c>
      <c r="R167" s="211" t="str">
        <f t="shared" si="102"/>
        <v xml:space="preserve"> </v>
      </c>
      <c r="S167" s="212">
        <f t="shared" si="83"/>
        <v>1</v>
      </c>
      <c r="T167" s="197"/>
      <c r="U167" s="204" t="s">
        <v>1321</v>
      </c>
    </row>
    <row r="168" spans="1:21" ht="12.95" customHeight="1">
      <c r="A168" s="205"/>
      <c r="B168" s="205"/>
      <c r="C168" s="206"/>
      <c r="D168" s="213">
        <f t="shared" ref="D168:R168" si="103">D170+D172</f>
        <v>0</v>
      </c>
      <c r="E168" s="213">
        <f t="shared" si="103"/>
        <v>0</v>
      </c>
      <c r="F168" s="213">
        <f t="shared" si="103"/>
        <v>0</v>
      </c>
      <c r="G168" s="213">
        <f t="shared" si="103"/>
        <v>0</v>
      </c>
      <c r="H168" s="213">
        <f t="shared" si="103"/>
        <v>0</v>
      </c>
      <c r="I168" s="213">
        <f t="shared" si="103"/>
        <v>0</v>
      </c>
      <c r="J168" s="213">
        <f t="shared" si="103"/>
        <v>0</v>
      </c>
      <c r="K168" s="213">
        <f t="shared" si="103"/>
        <v>76004.043000000005</v>
      </c>
      <c r="L168" s="213">
        <f t="shared" si="103"/>
        <v>76004.043000000005</v>
      </c>
      <c r="M168" s="213">
        <f t="shared" si="103"/>
        <v>12815.164000000001</v>
      </c>
      <c r="N168" s="213">
        <f t="shared" si="103"/>
        <v>0</v>
      </c>
      <c r="O168" s="213">
        <f t="shared" si="103"/>
        <v>0</v>
      </c>
      <c r="P168" s="213">
        <f t="shared" si="103"/>
        <v>261020.32</v>
      </c>
      <c r="Q168" s="213">
        <f t="shared" si="103"/>
        <v>0</v>
      </c>
      <c r="R168" s="213">
        <f t="shared" si="103"/>
        <v>0</v>
      </c>
      <c r="S168" s="208">
        <f t="shared" si="83"/>
        <v>425843.57</v>
      </c>
      <c r="T168" s="197"/>
      <c r="U168" s="204" t="str">
        <f>IF(S168-C167=0,"-",S168-C167)</f>
        <v>-</v>
      </c>
    </row>
    <row r="169" spans="1:21" ht="12" customHeight="1">
      <c r="A169" s="201" t="s">
        <v>551</v>
      </c>
      <c r="B169" s="201" t="s">
        <v>552</v>
      </c>
      <c r="C169" s="202">
        <f>ORÇAMENTO!J668</f>
        <v>361767.75</v>
      </c>
      <c r="D169" s="126" t="str">
        <f t="shared" ref="D169:R169" si="104">IF((D170/$C169)=0," ",D170/$C169)</f>
        <v xml:space="preserve"> </v>
      </c>
      <c r="E169" s="126" t="str">
        <f t="shared" si="104"/>
        <v xml:space="preserve"> </v>
      </c>
      <c r="F169" s="126" t="str">
        <f t="shared" si="104"/>
        <v xml:space="preserve"> </v>
      </c>
      <c r="G169" s="126" t="str">
        <f t="shared" si="104"/>
        <v xml:space="preserve"> </v>
      </c>
      <c r="H169" s="126" t="str">
        <f t="shared" si="104"/>
        <v xml:space="preserve"> </v>
      </c>
      <c r="I169" s="126" t="str">
        <f t="shared" si="104"/>
        <v xml:space="preserve"> </v>
      </c>
      <c r="J169" s="126" t="str">
        <f t="shared" si="104"/>
        <v xml:space="preserve"> </v>
      </c>
      <c r="K169" s="126">
        <f t="shared" si="104"/>
        <v>0.13924324376620081</v>
      </c>
      <c r="L169" s="126">
        <f t="shared" si="104"/>
        <v>0.13924324376620081</v>
      </c>
      <c r="M169" s="126" t="str">
        <f t="shared" si="104"/>
        <v xml:space="preserve"> </v>
      </c>
      <c r="N169" s="126" t="str">
        <f t="shared" si="104"/>
        <v xml:space="preserve"> </v>
      </c>
      <c r="O169" s="126" t="str">
        <f t="shared" si="104"/>
        <v xml:space="preserve"> </v>
      </c>
      <c r="P169" s="126">
        <f t="shared" si="104"/>
        <v>0.72151351246759832</v>
      </c>
      <c r="Q169" s="126" t="str">
        <f t="shared" si="104"/>
        <v xml:space="preserve"> </v>
      </c>
      <c r="R169" s="126" t="str">
        <f t="shared" si="104"/>
        <v xml:space="preserve"> </v>
      </c>
      <c r="S169" s="203">
        <f t="shared" ref="S169:S196" si="105">SUM(D169:R169)</f>
        <v>1</v>
      </c>
      <c r="T169" s="197"/>
      <c r="U169" s="204" t="s">
        <v>1321</v>
      </c>
    </row>
    <row r="170" spans="1:21" ht="12.95" customHeight="1">
      <c r="A170" s="205"/>
      <c r="B170" s="205"/>
      <c r="C170" s="206"/>
      <c r="D170" s="207"/>
      <c r="E170" s="207"/>
      <c r="F170" s="207"/>
      <c r="G170" s="207"/>
      <c r="H170" s="207"/>
      <c r="I170" s="207"/>
      <c r="J170" s="207"/>
      <c r="K170" s="207">
        <f>ORÇAMENTO!J677*0.5</f>
        <v>50373.714999999997</v>
      </c>
      <c r="L170" s="207">
        <f>ORÇAMENTO!J677*0.5</f>
        <v>50373.714999999997</v>
      </c>
      <c r="M170" s="207"/>
      <c r="N170" s="207"/>
      <c r="O170" s="207"/>
      <c r="P170" s="207">
        <f>ORÇAMENTO!J669</f>
        <v>261020.32</v>
      </c>
      <c r="Q170" s="207"/>
      <c r="R170" s="207"/>
      <c r="S170" s="208">
        <f t="shared" si="105"/>
        <v>361767.75</v>
      </c>
      <c r="T170" s="197"/>
      <c r="U170" s="204" t="str">
        <f>IF(S170-C169=0,"-",S170-C169)</f>
        <v>-</v>
      </c>
    </row>
    <row r="171" spans="1:21" ht="12" customHeight="1">
      <c r="A171" s="201" t="s">
        <v>571</v>
      </c>
      <c r="B171" s="201" t="s">
        <v>572</v>
      </c>
      <c r="C171" s="202">
        <f>ORÇAMENTO!J683</f>
        <v>64075.82</v>
      </c>
      <c r="D171" s="126" t="str">
        <f t="shared" ref="D171:R171" si="106">IF((D172/$C171)=0," ",D172/$C171)</f>
        <v xml:space="preserve"> </v>
      </c>
      <c r="E171" s="126" t="str">
        <f t="shared" si="106"/>
        <v xml:space="preserve"> </v>
      </c>
      <c r="F171" s="126" t="str">
        <f t="shared" si="106"/>
        <v xml:space="preserve"> </v>
      </c>
      <c r="G171" s="126" t="str">
        <f t="shared" si="106"/>
        <v xml:space="preserve"> </v>
      </c>
      <c r="H171" s="126" t="str">
        <f t="shared" si="106"/>
        <v xml:space="preserve"> </v>
      </c>
      <c r="I171" s="126" t="str">
        <f t="shared" si="106"/>
        <v xml:space="preserve"> </v>
      </c>
      <c r="J171" s="126" t="str">
        <f t="shared" si="106"/>
        <v xml:space="preserve"> </v>
      </c>
      <c r="K171" s="126">
        <f t="shared" si="106"/>
        <v>0.4</v>
      </c>
      <c r="L171" s="126">
        <f t="shared" si="106"/>
        <v>0.4</v>
      </c>
      <c r="M171" s="126">
        <f t="shared" si="106"/>
        <v>0.2</v>
      </c>
      <c r="N171" s="126" t="str">
        <f t="shared" si="106"/>
        <v xml:space="preserve"> </v>
      </c>
      <c r="O171" s="126" t="str">
        <f t="shared" si="106"/>
        <v xml:space="preserve"> </v>
      </c>
      <c r="P171" s="126" t="str">
        <f t="shared" si="106"/>
        <v xml:space="preserve"> </v>
      </c>
      <c r="Q171" s="126" t="str">
        <f t="shared" si="106"/>
        <v xml:space="preserve"> </v>
      </c>
      <c r="R171" s="126" t="str">
        <f t="shared" si="106"/>
        <v xml:space="preserve"> </v>
      </c>
      <c r="S171" s="203">
        <f t="shared" si="105"/>
        <v>1</v>
      </c>
      <c r="T171" s="197"/>
      <c r="U171" s="204" t="s">
        <v>1321</v>
      </c>
    </row>
    <row r="172" spans="1:21" ht="12.95" customHeight="1">
      <c r="A172" s="205"/>
      <c r="B172" s="205"/>
      <c r="C172" s="206"/>
      <c r="D172" s="207"/>
      <c r="E172" s="207"/>
      <c r="F172" s="207"/>
      <c r="G172" s="207"/>
      <c r="H172" s="207"/>
      <c r="I172" s="207"/>
      <c r="J172" s="207"/>
      <c r="K172" s="207">
        <f>ORÇAMENTO!J683*0.4</f>
        <v>25630.328000000001</v>
      </c>
      <c r="L172" s="207">
        <f>ORÇAMENTO!J683*0.4</f>
        <v>25630.328000000001</v>
      </c>
      <c r="M172" s="207">
        <f>ORÇAMENTO!J683*0.2</f>
        <v>12815.164000000001</v>
      </c>
      <c r="N172" s="207"/>
      <c r="O172" s="207"/>
      <c r="P172" s="207"/>
      <c r="Q172" s="207"/>
      <c r="R172" s="207"/>
      <c r="S172" s="208">
        <f t="shared" si="105"/>
        <v>64075.820000000007</v>
      </c>
      <c r="T172" s="197"/>
      <c r="U172" s="204">
        <f>IF(S172-C171=0,"-",S172-C171)</f>
        <v>7.2759576141834259E-12</v>
      </c>
    </row>
    <row r="173" spans="1:21" ht="12" customHeight="1">
      <c r="A173" s="209" t="s">
        <v>573</v>
      </c>
      <c r="B173" s="209" t="s">
        <v>33</v>
      </c>
      <c r="C173" s="210">
        <f>ORÇAMENTO!J688</f>
        <v>86088.719999999987</v>
      </c>
      <c r="D173" s="211" t="str">
        <f t="shared" ref="D173:R173" si="107">IF((D174/$C173)=0," ",D174/$C173)</f>
        <v xml:space="preserve"> </v>
      </c>
      <c r="E173" s="211" t="str">
        <f t="shared" si="107"/>
        <v xml:space="preserve"> </v>
      </c>
      <c r="F173" s="211" t="str">
        <f t="shared" si="107"/>
        <v xml:space="preserve"> </v>
      </c>
      <c r="G173" s="211" t="str">
        <f t="shared" si="107"/>
        <v xml:space="preserve"> </v>
      </c>
      <c r="H173" s="211" t="str">
        <f t="shared" si="107"/>
        <v xml:space="preserve"> </v>
      </c>
      <c r="I173" s="211" t="str">
        <f t="shared" si="107"/>
        <v xml:space="preserve"> </v>
      </c>
      <c r="J173" s="211">
        <f t="shared" si="107"/>
        <v>0.84258506805537359</v>
      </c>
      <c r="K173" s="211" t="str">
        <f t="shared" si="107"/>
        <v xml:space="preserve"> </v>
      </c>
      <c r="L173" s="211" t="str">
        <f t="shared" si="107"/>
        <v xml:space="preserve"> </v>
      </c>
      <c r="M173" s="211" t="str">
        <f t="shared" si="107"/>
        <v xml:space="preserve"> </v>
      </c>
      <c r="N173" s="211" t="str">
        <f t="shared" si="107"/>
        <v xml:space="preserve"> </v>
      </c>
      <c r="O173" s="211" t="str">
        <f t="shared" si="107"/>
        <v xml:space="preserve"> </v>
      </c>
      <c r="P173" s="211" t="str">
        <f t="shared" si="107"/>
        <v xml:space="preserve"> </v>
      </c>
      <c r="Q173" s="211" t="str">
        <f t="shared" si="107"/>
        <v xml:space="preserve"> </v>
      </c>
      <c r="R173" s="211">
        <f t="shared" si="107"/>
        <v>0.15741493194462644</v>
      </c>
      <c r="S173" s="212">
        <f t="shared" si="105"/>
        <v>1</v>
      </c>
      <c r="T173" s="197"/>
      <c r="U173" s="204" t="s">
        <v>1321</v>
      </c>
    </row>
    <row r="174" spans="1:21" ht="12.95" customHeight="1">
      <c r="A174" s="205"/>
      <c r="B174" s="205"/>
      <c r="C174" s="206"/>
      <c r="D174" s="213">
        <f t="shared" ref="D174:R174" si="108">D176+D178+D180+D182+D184+D186</f>
        <v>0</v>
      </c>
      <c r="E174" s="213">
        <f t="shared" si="108"/>
        <v>0</v>
      </c>
      <c r="F174" s="213">
        <f t="shared" si="108"/>
        <v>0</v>
      </c>
      <c r="G174" s="213">
        <f t="shared" si="108"/>
        <v>0</v>
      </c>
      <c r="H174" s="213">
        <f t="shared" si="108"/>
        <v>0</v>
      </c>
      <c r="I174" s="213">
        <f t="shared" si="108"/>
        <v>0</v>
      </c>
      <c r="J174" s="213">
        <f t="shared" si="108"/>
        <v>72537.069999999992</v>
      </c>
      <c r="K174" s="213">
        <f t="shared" si="108"/>
        <v>0</v>
      </c>
      <c r="L174" s="213">
        <f t="shared" si="108"/>
        <v>0</v>
      </c>
      <c r="M174" s="213">
        <f t="shared" si="108"/>
        <v>0</v>
      </c>
      <c r="N174" s="213">
        <f t="shared" si="108"/>
        <v>0</v>
      </c>
      <c r="O174" s="213">
        <f t="shared" si="108"/>
        <v>0</v>
      </c>
      <c r="P174" s="213">
        <f t="shared" si="108"/>
        <v>0</v>
      </c>
      <c r="Q174" s="213">
        <f t="shared" si="108"/>
        <v>0</v>
      </c>
      <c r="R174" s="213">
        <f t="shared" si="108"/>
        <v>13551.65</v>
      </c>
      <c r="S174" s="208">
        <f t="shared" si="105"/>
        <v>86088.719999999987</v>
      </c>
      <c r="T174" s="197"/>
      <c r="U174" s="204" t="str">
        <f>IF(S174-C173=0,"-",S174-C173)</f>
        <v>-</v>
      </c>
    </row>
    <row r="175" spans="1:21" ht="12" customHeight="1">
      <c r="A175" s="201" t="s">
        <v>60</v>
      </c>
      <c r="B175" s="201" t="s">
        <v>1093</v>
      </c>
      <c r="C175" s="202">
        <f>ORÇAMENTO!J689</f>
        <v>28401.95</v>
      </c>
      <c r="D175" s="126" t="str">
        <f t="shared" ref="D175:R175" si="109">IF((D176/$C175)=0," ",D176/$C175)</f>
        <v xml:space="preserve"> </v>
      </c>
      <c r="E175" s="126" t="str">
        <f t="shared" si="109"/>
        <v xml:space="preserve"> </v>
      </c>
      <c r="F175" s="126" t="str">
        <f t="shared" si="109"/>
        <v xml:space="preserve"> </v>
      </c>
      <c r="G175" s="126" t="str">
        <f t="shared" si="109"/>
        <v xml:space="preserve"> </v>
      </c>
      <c r="H175" s="126" t="str">
        <f t="shared" si="109"/>
        <v xml:space="preserve"> </v>
      </c>
      <c r="I175" s="126" t="str">
        <f t="shared" si="109"/>
        <v xml:space="preserve"> </v>
      </c>
      <c r="J175" s="126">
        <f t="shared" si="109"/>
        <v>1</v>
      </c>
      <c r="K175" s="126" t="str">
        <f t="shared" si="109"/>
        <v xml:space="preserve"> </v>
      </c>
      <c r="L175" s="126" t="str">
        <f t="shared" si="109"/>
        <v xml:space="preserve"> </v>
      </c>
      <c r="M175" s="126" t="str">
        <f t="shared" si="109"/>
        <v xml:space="preserve"> </v>
      </c>
      <c r="N175" s="126" t="str">
        <f t="shared" si="109"/>
        <v xml:space="preserve"> </v>
      </c>
      <c r="O175" s="126" t="str">
        <f t="shared" si="109"/>
        <v xml:space="preserve"> </v>
      </c>
      <c r="P175" s="126" t="str">
        <f t="shared" si="109"/>
        <v xml:space="preserve"> </v>
      </c>
      <c r="Q175" s="126" t="str">
        <f t="shared" si="109"/>
        <v xml:space="preserve"> </v>
      </c>
      <c r="R175" s="126" t="str">
        <f t="shared" si="109"/>
        <v xml:space="preserve"> </v>
      </c>
      <c r="S175" s="203">
        <f t="shared" si="105"/>
        <v>1</v>
      </c>
      <c r="T175" s="197"/>
      <c r="U175" s="204" t="s">
        <v>1321</v>
      </c>
    </row>
    <row r="176" spans="1:21" ht="12.95" customHeight="1">
      <c r="A176" s="205"/>
      <c r="B176" s="205"/>
      <c r="C176" s="206"/>
      <c r="D176" s="207"/>
      <c r="E176" s="207"/>
      <c r="F176" s="207"/>
      <c r="G176" s="207"/>
      <c r="H176" s="207"/>
      <c r="I176" s="207"/>
      <c r="J176" s="207">
        <f>ORÇAMENTO!J689</f>
        <v>28401.95</v>
      </c>
      <c r="K176" s="207"/>
      <c r="L176" s="207"/>
      <c r="M176" s="207"/>
      <c r="N176" s="207"/>
      <c r="O176" s="207"/>
      <c r="P176" s="207"/>
      <c r="Q176" s="207"/>
      <c r="R176" s="207"/>
      <c r="S176" s="208">
        <f t="shared" si="105"/>
        <v>28401.95</v>
      </c>
      <c r="T176" s="197"/>
      <c r="U176" s="204" t="str">
        <f>IF(S176-C175=0,"-",S176-C175)</f>
        <v>-</v>
      </c>
    </row>
    <row r="177" spans="1:21" ht="12" customHeight="1">
      <c r="A177" s="201" t="s">
        <v>61</v>
      </c>
      <c r="B177" s="201" t="s">
        <v>566</v>
      </c>
      <c r="C177" s="202">
        <f>ORÇAMENTO!J696</f>
        <v>44135.119999999995</v>
      </c>
      <c r="D177" s="126" t="str">
        <f t="shared" ref="D177:R177" si="110">IF((D178/$C177)=0," ",D178/$C177)</f>
        <v xml:space="preserve"> </v>
      </c>
      <c r="E177" s="126" t="str">
        <f t="shared" si="110"/>
        <v xml:space="preserve"> </v>
      </c>
      <c r="F177" s="126" t="str">
        <f t="shared" si="110"/>
        <v xml:space="preserve"> </v>
      </c>
      <c r="G177" s="126" t="str">
        <f t="shared" si="110"/>
        <v xml:space="preserve"> </v>
      </c>
      <c r="H177" s="126" t="str">
        <f t="shared" si="110"/>
        <v xml:space="preserve"> </v>
      </c>
      <c r="I177" s="126" t="str">
        <f t="shared" si="110"/>
        <v xml:space="preserve"> </v>
      </c>
      <c r="J177" s="126">
        <f t="shared" si="110"/>
        <v>1</v>
      </c>
      <c r="K177" s="126" t="str">
        <f t="shared" si="110"/>
        <v xml:space="preserve"> </v>
      </c>
      <c r="L177" s="126" t="str">
        <f t="shared" si="110"/>
        <v xml:space="preserve"> </v>
      </c>
      <c r="M177" s="126" t="str">
        <f t="shared" si="110"/>
        <v xml:space="preserve"> </v>
      </c>
      <c r="N177" s="126" t="str">
        <f t="shared" si="110"/>
        <v xml:space="preserve"> </v>
      </c>
      <c r="O177" s="126" t="str">
        <f t="shared" si="110"/>
        <v xml:space="preserve"> </v>
      </c>
      <c r="P177" s="126" t="str">
        <f t="shared" si="110"/>
        <v xml:space="preserve"> </v>
      </c>
      <c r="Q177" s="126" t="str">
        <f t="shared" si="110"/>
        <v xml:space="preserve"> </v>
      </c>
      <c r="R177" s="126" t="str">
        <f t="shared" si="110"/>
        <v xml:space="preserve"> </v>
      </c>
      <c r="S177" s="203">
        <f t="shared" si="105"/>
        <v>1</v>
      </c>
      <c r="T177" s="197"/>
      <c r="U177" s="204" t="s">
        <v>1321</v>
      </c>
    </row>
    <row r="178" spans="1:21" ht="12.95" customHeight="1">
      <c r="A178" s="205"/>
      <c r="B178" s="205"/>
      <c r="C178" s="206"/>
      <c r="D178" s="207"/>
      <c r="E178" s="207"/>
      <c r="F178" s="207"/>
      <c r="G178" s="207"/>
      <c r="H178" s="207"/>
      <c r="I178" s="207"/>
      <c r="J178" s="207">
        <f>ORÇAMENTO!J696</f>
        <v>44135.119999999995</v>
      </c>
      <c r="K178" s="207"/>
      <c r="L178" s="207"/>
      <c r="M178" s="207"/>
      <c r="N178" s="207"/>
      <c r="O178" s="207"/>
      <c r="P178" s="207"/>
      <c r="Q178" s="207"/>
      <c r="R178" s="207"/>
      <c r="S178" s="208">
        <f t="shared" si="105"/>
        <v>44135.119999999995</v>
      </c>
      <c r="T178" s="197"/>
      <c r="U178" s="204" t="str">
        <f>IF(S178-C177=0,"-",S178-C177)</f>
        <v>-</v>
      </c>
    </row>
    <row r="179" spans="1:21" ht="12" customHeight="1">
      <c r="A179" s="201" t="s">
        <v>62</v>
      </c>
      <c r="B179" s="201" t="s">
        <v>1102</v>
      </c>
      <c r="C179" s="202">
        <f>ORÇAMENTO!J720</f>
        <v>3187.31</v>
      </c>
      <c r="D179" s="126" t="str">
        <f t="shared" ref="D179:R179" si="111">IF((D180/$C179)=0," ",D180/$C179)</f>
        <v xml:space="preserve"> </v>
      </c>
      <c r="E179" s="126" t="str">
        <f t="shared" si="111"/>
        <v xml:space="preserve"> </v>
      </c>
      <c r="F179" s="126" t="str">
        <f t="shared" si="111"/>
        <v xml:space="preserve"> </v>
      </c>
      <c r="G179" s="126" t="str">
        <f t="shared" si="111"/>
        <v xml:space="preserve"> </v>
      </c>
      <c r="H179" s="126" t="str">
        <f t="shared" si="111"/>
        <v xml:space="preserve"> </v>
      </c>
      <c r="I179" s="126" t="str">
        <f t="shared" si="111"/>
        <v xml:space="preserve"> </v>
      </c>
      <c r="J179" s="126" t="str">
        <f t="shared" si="111"/>
        <v xml:space="preserve"> </v>
      </c>
      <c r="K179" s="126" t="str">
        <f t="shared" si="111"/>
        <v xml:space="preserve"> </v>
      </c>
      <c r="L179" s="126" t="str">
        <f t="shared" si="111"/>
        <v xml:space="preserve"> </v>
      </c>
      <c r="M179" s="126" t="str">
        <f t="shared" si="111"/>
        <v xml:space="preserve"> </v>
      </c>
      <c r="N179" s="126" t="str">
        <f t="shared" si="111"/>
        <v xml:space="preserve"> </v>
      </c>
      <c r="O179" s="126" t="str">
        <f t="shared" si="111"/>
        <v xml:space="preserve"> </v>
      </c>
      <c r="P179" s="126" t="str">
        <f t="shared" si="111"/>
        <v xml:space="preserve"> </v>
      </c>
      <c r="Q179" s="126" t="str">
        <f t="shared" si="111"/>
        <v xml:space="preserve"> </v>
      </c>
      <c r="R179" s="126">
        <f t="shared" si="111"/>
        <v>1</v>
      </c>
      <c r="S179" s="203">
        <f t="shared" si="105"/>
        <v>1</v>
      </c>
      <c r="T179" s="197"/>
      <c r="U179" s="204" t="s">
        <v>1321</v>
      </c>
    </row>
    <row r="180" spans="1:21" ht="12.95" customHeight="1">
      <c r="A180" s="205"/>
      <c r="B180" s="205"/>
      <c r="C180" s="206"/>
      <c r="D180" s="207"/>
      <c r="E180" s="207"/>
      <c r="F180" s="207"/>
      <c r="G180" s="207"/>
      <c r="H180" s="207"/>
      <c r="I180" s="207"/>
      <c r="J180" s="207"/>
      <c r="K180" s="207"/>
      <c r="L180" s="207"/>
      <c r="M180" s="207"/>
      <c r="N180" s="207"/>
      <c r="O180" s="207"/>
      <c r="P180" s="207"/>
      <c r="Q180" s="207"/>
      <c r="R180" s="207">
        <f>ORÇAMENTO!J720</f>
        <v>3187.31</v>
      </c>
      <c r="S180" s="208">
        <f t="shared" si="105"/>
        <v>3187.31</v>
      </c>
      <c r="T180" s="197"/>
      <c r="U180" s="204" t="str">
        <f>IF(S180-C179=0,"-",S180-C179)</f>
        <v>-</v>
      </c>
    </row>
    <row r="181" spans="1:21" ht="12" customHeight="1">
      <c r="A181" s="201" t="s">
        <v>576</v>
      </c>
      <c r="B181" s="201" t="s">
        <v>1110</v>
      </c>
      <c r="C181" s="202">
        <f>ORÇAMENTO!J725</f>
        <v>2281.9299999999998</v>
      </c>
      <c r="D181" s="126" t="str">
        <f t="shared" ref="D181:R181" si="112">IF((D182/$C181)=0," ",D182/$C181)</f>
        <v xml:space="preserve"> </v>
      </c>
      <c r="E181" s="126" t="str">
        <f t="shared" si="112"/>
        <v xml:space="preserve"> </v>
      </c>
      <c r="F181" s="126" t="str">
        <f t="shared" si="112"/>
        <v xml:space="preserve"> </v>
      </c>
      <c r="G181" s="126" t="str">
        <f t="shared" si="112"/>
        <v xml:space="preserve"> </v>
      </c>
      <c r="H181" s="126" t="str">
        <f t="shared" si="112"/>
        <v xml:space="preserve"> </v>
      </c>
      <c r="I181" s="126" t="str">
        <f t="shared" si="112"/>
        <v xml:space="preserve"> </v>
      </c>
      <c r="J181" s="126" t="str">
        <f t="shared" si="112"/>
        <v xml:space="preserve"> </v>
      </c>
      <c r="K181" s="126" t="str">
        <f t="shared" si="112"/>
        <v xml:space="preserve"> </v>
      </c>
      <c r="L181" s="126" t="str">
        <f t="shared" si="112"/>
        <v xml:space="preserve"> </v>
      </c>
      <c r="M181" s="126" t="str">
        <f t="shared" si="112"/>
        <v xml:space="preserve"> </v>
      </c>
      <c r="N181" s="126" t="str">
        <f t="shared" si="112"/>
        <v xml:space="preserve"> </v>
      </c>
      <c r="O181" s="126" t="str">
        <f t="shared" si="112"/>
        <v xml:space="preserve"> </v>
      </c>
      <c r="P181" s="126" t="str">
        <f t="shared" si="112"/>
        <v xml:space="preserve"> </v>
      </c>
      <c r="Q181" s="126" t="str">
        <f t="shared" si="112"/>
        <v xml:space="preserve"> </v>
      </c>
      <c r="R181" s="126">
        <f t="shared" si="112"/>
        <v>1</v>
      </c>
      <c r="S181" s="203">
        <f t="shared" si="105"/>
        <v>1</v>
      </c>
      <c r="T181" s="197"/>
      <c r="U181" s="204" t="s">
        <v>1321</v>
      </c>
    </row>
    <row r="182" spans="1:21" ht="12.95" customHeight="1">
      <c r="A182" s="205"/>
      <c r="B182" s="205"/>
      <c r="C182" s="206"/>
      <c r="D182" s="207"/>
      <c r="E182" s="207"/>
      <c r="F182" s="207"/>
      <c r="G182" s="207"/>
      <c r="H182" s="207"/>
      <c r="I182" s="207"/>
      <c r="J182" s="207"/>
      <c r="K182" s="207"/>
      <c r="L182" s="207"/>
      <c r="M182" s="207"/>
      <c r="N182" s="207"/>
      <c r="O182" s="207"/>
      <c r="P182" s="207"/>
      <c r="Q182" s="207"/>
      <c r="R182" s="207">
        <f>ORÇAMENTO!J725</f>
        <v>2281.9299999999998</v>
      </c>
      <c r="S182" s="208">
        <f t="shared" si="105"/>
        <v>2281.9299999999998</v>
      </c>
      <c r="T182" s="197"/>
      <c r="U182" s="204" t="str">
        <f>IF(S182-C181=0,"-",S182-C181)</f>
        <v>-</v>
      </c>
    </row>
    <row r="183" spans="1:21" ht="12" customHeight="1">
      <c r="A183" s="201" t="s">
        <v>577</v>
      </c>
      <c r="B183" s="201" t="s">
        <v>1112</v>
      </c>
      <c r="C183" s="202">
        <f>ORÇAMENTO!J728</f>
        <v>5343.38</v>
      </c>
      <c r="D183" s="126" t="str">
        <f t="shared" ref="D183:R183" si="113">IF((D184/$C183)=0," ",D184/$C183)</f>
        <v xml:space="preserve"> </v>
      </c>
      <c r="E183" s="126" t="str">
        <f t="shared" si="113"/>
        <v xml:space="preserve"> </v>
      </c>
      <c r="F183" s="126" t="str">
        <f t="shared" si="113"/>
        <v xml:space="preserve"> </v>
      </c>
      <c r="G183" s="126" t="str">
        <f t="shared" si="113"/>
        <v xml:space="preserve"> </v>
      </c>
      <c r="H183" s="126" t="str">
        <f t="shared" si="113"/>
        <v xml:space="preserve"> </v>
      </c>
      <c r="I183" s="126" t="str">
        <f t="shared" si="113"/>
        <v xml:space="preserve"> </v>
      </c>
      <c r="J183" s="126" t="str">
        <f t="shared" si="113"/>
        <v xml:space="preserve"> </v>
      </c>
      <c r="K183" s="126" t="str">
        <f t="shared" si="113"/>
        <v xml:space="preserve"> </v>
      </c>
      <c r="L183" s="126" t="str">
        <f t="shared" si="113"/>
        <v xml:space="preserve"> </v>
      </c>
      <c r="M183" s="126" t="str">
        <f t="shared" si="113"/>
        <v xml:space="preserve"> </v>
      </c>
      <c r="N183" s="126" t="str">
        <f t="shared" si="113"/>
        <v xml:space="preserve"> </v>
      </c>
      <c r="O183" s="126" t="str">
        <f t="shared" si="113"/>
        <v xml:space="preserve"> </v>
      </c>
      <c r="P183" s="126" t="str">
        <f t="shared" si="113"/>
        <v xml:space="preserve"> </v>
      </c>
      <c r="Q183" s="126" t="str">
        <f t="shared" si="113"/>
        <v xml:space="preserve"> </v>
      </c>
      <c r="R183" s="126">
        <f t="shared" si="113"/>
        <v>1</v>
      </c>
      <c r="S183" s="203">
        <f t="shared" si="105"/>
        <v>1</v>
      </c>
      <c r="T183" s="197"/>
      <c r="U183" s="204" t="s">
        <v>1321</v>
      </c>
    </row>
    <row r="184" spans="1:21" ht="12.95" customHeight="1">
      <c r="A184" s="205"/>
      <c r="B184" s="205"/>
      <c r="C184" s="206"/>
      <c r="D184" s="207"/>
      <c r="E184" s="207"/>
      <c r="F184" s="207"/>
      <c r="G184" s="207"/>
      <c r="H184" s="207"/>
      <c r="I184" s="207"/>
      <c r="J184" s="207"/>
      <c r="K184" s="207"/>
      <c r="L184" s="207"/>
      <c r="M184" s="207"/>
      <c r="N184" s="207"/>
      <c r="O184" s="207"/>
      <c r="P184" s="207"/>
      <c r="Q184" s="207"/>
      <c r="R184" s="207">
        <f>ORÇAMENTO!J728</f>
        <v>5343.38</v>
      </c>
      <c r="S184" s="208">
        <f t="shared" si="105"/>
        <v>5343.38</v>
      </c>
      <c r="T184" s="197"/>
      <c r="U184" s="204" t="str">
        <f>IF(S184-C183=0,"-",S184-C183)</f>
        <v>-</v>
      </c>
    </row>
    <row r="185" spans="1:21" ht="12" customHeight="1">
      <c r="A185" s="201" t="s">
        <v>1675</v>
      </c>
      <c r="B185" s="201" t="s">
        <v>574</v>
      </c>
      <c r="C185" s="202">
        <f>ORÇAMENTO!J732</f>
        <v>2739.03</v>
      </c>
      <c r="D185" s="126" t="str">
        <f t="shared" ref="D185:R185" si="114">IF((D186/$C185)=0," ",D186/$C185)</f>
        <v xml:space="preserve"> </v>
      </c>
      <c r="E185" s="126" t="str">
        <f t="shared" si="114"/>
        <v xml:space="preserve"> </v>
      </c>
      <c r="F185" s="126" t="str">
        <f t="shared" si="114"/>
        <v xml:space="preserve"> </v>
      </c>
      <c r="G185" s="126" t="str">
        <f t="shared" si="114"/>
        <v xml:space="preserve"> </v>
      </c>
      <c r="H185" s="126" t="str">
        <f t="shared" si="114"/>
        <v xml:space="preserve"> </v>
      </c>
      <c r="I185" s="126" t="str">
        <f t="shared" si="114"/>
        <v xml:space="preserve"> </v>
      </c>
      <c r="J185" s="126" t="str">
        <f t="shared" si="114"/>
        <v xml:space="preserve"> </v>
      </c>
      <c r="K185" s="126" t="str">
        <f t="shared" si="114"/>
        <v xml:space="preserve"> </v>
      </c>
      <c r="L185" s="126" t="str">
        <f t="shared" si="114"/>
        <v xml:space="preserve"> </v>
      </c>
      <c r="M185" s="126" t="str">
        <f t="shared" si="114"/>
        <v xml:space="preserve"> </v>
      </c>
      <c r="N185" s="126" t="str">
        <f t="shared" si="114"/>
        <v xml:space="preserve"> </v>
      </c>
      <c r="O185" s="126" t="str">
        <f t="shared" si="114"/>
        <v xml:space="preserve"> </v>
      </c>
      <c r="P185" s="126" t="str">
        <f t="shared" si="114"/>
        <v xml:space="preserve"> </v>
      </c>
      <c r="Q185" s="126" t="str">
        <f t="shared" si="114"/>
        <v xml:space="preserve"> </v>
      </c>
      <c r="R185" s="126">
        <f t="shared" si="114"/>
        <v>1</v>
      </c>
      <c r="S185" s="203">
        <f t="shared" si="105"/>
        <v>1</v>
      </c>
      <c r="T185" s="197"/>
      <c r="U185" s="204" t="s">
        <v>1321</v>
      </c>
    </row>
    <row r="186" spans="1:21" ht="12.95" customHeight="1">
      <c r="A186" s="205"/>
      <c r="B186" s="205"/>
      <c r="C186" s="206"/>
      <c r="D186" s="207"/>
      <c r="E186" s="207"/>
      <c r="F186" s="207"/>
      <c r="G186" s="207"/>
      <c r="H186" s="207"/>
      <c r="I186" s="207"/>
      <c r="J186" s="207"/>
      <c r="K186" s="207"/>
      <c r="L186" s="207"/>
      <c r="M186" s="207"/>
      <c r="N186" s="207"/>
      <c r="O186" s="207"/>
      <c r="P186" s="207"/>
      <c r="Q186" s="207"/>
      <c r="R186" s="207">
        <f>ORÇAMENTO!J732</f>
        <v>2739.03</v>
      </c>
      <c r="S186" s="208">
        <f t="shared" si="105"/>
        <v>2739.03</v>
      </c>
      <c r="T186" s="197"/>
      <c r="U186" s="204" t="str">
        <f>IF(S186-C185=0,"-",S186-C185)</f>
        <v>-</v>
      </c>
    </row>
    <row r="187" spans="1:21" ht="12" customHeight="1">
      <c r="A187" s="209" t="s">
        <v>578</v>
      </c>
      <c r="B187" s="209" t="s">
        <v>34</v>
      </c>
      <c r="C187" s="210">
        <f>ORÇAMENTO!J734</f>
        <v>40156</v>
      </c>
      <c r="D187" s="211" t="str">
        <f t="shared" ref="D187:R187" si="115">IF((D188/$C187)=0," ",D188/$C187)</f>
        <v xml:space="preserve"> </v>
      </c>
      <c r="E187" s="211" t="str">
        <f t="shared" si="115"/>
        <v xml:space="preserve"> </v>
      </c>
      <c r="F187" s="211" t="str">
        <f t="shared" si="115"/>
        <v xml:space="preserve"> </v>
      </c>
      <c r="G187" s="211" t="str">
        <f t="shared" si="115"/>
        <v xml:space="preserve"> </v>
      </c>
      <c r="H187" s="211" t="str">
        <f t="shared" si="115"/>
        <v xml:space="preserve"> </v>
      </c>
      <c r="I187" s="211" t="str">
        <f t="shared" si="115"/>
        <v xml:space="preserve"> </v>
      </c>
      <c r="J187" s="211" t="str">
        <f t="shared" si="115"/>
        <v xml:space="preserve"> </v>
      </c>
      <c r="K187" s="211" t="str">
        <f t="shared" si="115"/>
        <v xml:space="preserve"> </v>
      </c>
      <c r="L187" s="211" t="str">
        <f t="shared" si="115"/>
        <v xml:space="preserve"> </v>
      </c>
      <c r="M187" s="211" t="str">
        <f t="shared" si="115"/>
        <v xml:space="preserve"> </v>
      </c>
      <c r="N187" s="211" t="str">
        <f t="shared" si="115"/>
        <v xml:space="preserve"> </v>
      </c>
      <c r="O187" s="211" t="str">
        <f t="shared" si="115"/>
        <v xml:space="preserve"> </v>
      </c>
      <c r="P187" s="211">
        <f t="shared" si="115"/>
        <v>0.43078557376232696</v>
      </c>
      <c r="Q187" s="211">
        <f t="shared" si="115"/>
        <v>0.43078557376232696</v>
      </c>
      <c r="R187" s="211">
        <f t="shared" si="115"/>
        <v>0.13842885247534614</v>
      </c>
      <c r="S187" s="212">
        <f t="shared" si="105"/>
        <v>1</v>
      </c>
      <c r="T187" s="197"/>
      <c r="U187" s="204" t="s">
        <v>1321</v>
      </c>
    </row>
    <row r="188" spans="1:21" ht="12.95" customHeight="1">
      <c r="A188" s="205"/>
      <c r="B188" s="205"/>
      <c r="C188" s="206"/>
      <c r="D188" s="213">
        <f t="shared" ref="D188:R188" si="116">D190+D192</f>
        <v>0</v>
      </c>
      <c r="E188" s="213">
        <f t="shared" si="116"/>
        <v>0</v>
      </c>
      <c r="F188" s="213">
        <f t="shared" si="116"/>
        <v>0</v>
      </c>
      <c r="G188" s="213">
        <f t="shared" si="116"/>
        <v>0</v>
      </c>
      <c r="H188" s="213">
        <f t="shared" si="116"/>
        <v>0</v>
      </c>
      <c r="I188" s="213">
        <f t="shared" si="116"/>
        <v>0</v>
      </c>
      <c r="J188" s="213">
        <f t="shared" si="116"/>
        <v>0</v>
      </c>
      <c r="K188" s="213">
        <f t="shared" si="116"/>
        <v>0</v>
      </c>
      <c r="L188" s="213">
        <f t="shared" si="116"/>
        <v>0</v>
      </c>
      <c r="M188" s="213">
        <f t="shared" si="116"/>
        <v>0</v>
      </c>
      <c r="N188" s="213">
        <f t="shared" si="116"/>
        <v>0</v>
      </c>
      <c r="O188" s="213">
        <f t="shared" si="116"/>
        <v>0</v>
      </c>
      <c r="P188" s="213">
        <f t="shared" si="116"/>
        <v>17298.625500000002</v>
      </c>
      <c r="Q188" s="213">
        <f t="shared" si="116"/>
        <v>17298.625500000002</v>
      </c>
      <c r="R188" s="213">
        <f t="shared" si="116"/>
        <v>5558.7489999999998</v>
      </c>
      <c r="S188" s="208">
        <f t="shared" si="105"/>
        <v>40156</v>
      </c>
      <c r="T188" s="197"/>
      <c r="U188" s="204" t="str">
        <f>IF(S188-C187=0,"-",S188-C187)</f>
        <v>-</v>
      </c>
    </row>
    <row r="189" spans="1:21" ht="12" customHeight="1">
      <c r="A189" s="201" t="s">
        <v>63</v>
      </c>
      <c r="B189" s="201" t="s">
        <v>579</v>
      </c>
      <c r="C189" s="202">
        <f>ORÇAMENTO!J735</f>
        <v>38441.39</v>
      </c>
      <c r="D189" s="126" t="str">
        <f t="shared" ref="D189:R189" si="117">IF((D190/$C189)=0," ",D190/$C189)</f>
        <v xml:space="preserve"> </v>
      </c>
      <c r="E189" s="126" t="str">
        <f t="shared" si="117"/>
        <v xml:space="preserve"> </v>
      </c>
      <c r="F189" s="126" t="str">
        <f t="shared" si="117"/>
        <v xml:space="preserve"> </v>
      </c>
      <c r="G189" s="126" t="str">
        <f t="shared" si="117"/>
        <v xml:space="preserve"> </v>
      </c>
      <c r="H189" s="126" t="str">
        <f t="shared" si="117"/>
        <v xml:space="preserve"> </v>
      </c>
      <c r="I189" s="126" t="str">
        <f t="shared" si="117"/>
        <v xml:space="preserve"> </v>
      </c>
      <c r="J189" s="126" t="str">
        <f t="shared" si="117"/>
        <v xml:space="preserve"> </v>
      </c>
      <c r="K189" s="126" t="str">
        <f t="shared" si="117"/>
        <v xml:space="preserve"> </v>
      </c>
      <c r="L189" s="126" t="str">
        <f t="shared" si="117"/>
        <v xml:space="preserve"> </v>
      </c>
      <c r="M189" s="126" t="str">
        <f t="shared" si="117"/>
        <v xml:space="preserve"> </v>
      </c>
      <c r="N189" s="126" t="str">
        <f t="shared" si="117"/>
        <v xml:space="preserve"> </v>
      </c>
      <c r="O189" s="126" t="str">
        <f t="shared" si="117"/>
        <v xml:space="preserve"> </v>
      </c>
      <c r="P189" s="126">
        <f t="shared" si="117"/>
        <v>0.45000000000000007</v>
      </c>
      <c r="Q189" s="126">
        <f t="shared" si="117"/>
        <v>0.45000000000000007</v>
      </c>
      <c r="R189" s="126">
        <f t="shared" si="117"/>
        <v>0.1</v>
      </c>
      <c r="S189" s="203">
        <f t="shared" si="105"/>
        <v>1.0000000000000002</v>
      </c>
      <c r="T189" s="197"/>
      <c r="U189" s="204" t="s">
        <v>1321</v>
      </c>
    </row>
    <row r="190" spans="1:21" ht="12.95" customHeight="1">
      <c r="A190" s="205"/>
      <c r="B190" s="205"/>
      <c r="C190" s="206"/>
      <c r="D190" s="207"/>
      <c r="E190" s="207"/>
      <c r="F190" s="207"/>
      <c r="G190" s="207"/>
      <c r="H190" s="207"/>
      <c r="I190" s="207"/>
      <c r="J190" s="207"/>
      <c r="K190" s="207"/>
      <c r="L190" s="207"/>
      <c r="M190" s="207"/>
      <c r="N190" s="207"/>
      <c r="O190" s="207"/>
      <c r="P190" s="207">
        <f>ORÇAMENTO!J735*0.45</f>
        <v>17298.625500000002</v>
      </c>
      <c r="Q190" s="207">
        <f>ORÇAMENTO!J735*0.45</f>
        <v>17298.625500000002</v>
      </c>
      <c r="R190" s="207">
        <f>ORÇAMENTO!J735*0.1</f>
        <v>3844.1390000000001</v>
      </c>
      <c r="S190" s="208">
        <f t="shared" si="105"/>
        <v>38441.390000000007</v>
      </c>
      <c r="T190" s="197"/>
      <c r="U190" s="204">
        <f>IF(S190-C189=0,"-",S190-C189)</f>
        <v>7.2759576141834259E-12</v>
      </c>
    </row>
    <row r="191" spans="1:21" ht="12.95" customHeight="1">
      <c r="A191" s="201" t="s">
        <v>1677</v>
      </c>
      <c r="B191" s="201" t="s">
        <v>1678</v>
      </c>
      <c r="C191" s="202">
        <f>ORÇAMENTO!J738</f>
        <v>1714.61</v>
      </c>
      <c r="D191" s="126" t="str">
        <f t="shared" ref="D191:R191" si="118">IF((D192/$C191)=0," ",D192/$C191)</f>
        <v xml:space="preserve"> </v>
      </c>
      <c r="E191" s="126" t="str">
        <f t="shared" si="118"/>
        <v xml:space="preserve"> </v>
      </c>
      <c r="F191" s="126" t="str">
        <f t="shared" si="118"/>
        <v xml:space="preserve"> </v>
      </c>
      <c r="G191" s="126" t="str">
        <f t="shared" si="118"/>
        <v xml:space="preserve"> </v>
      </c>
      <c r="H191" s="126" t="str">
        <f t="shared" si="118"/>
        <v xml:space="preserve"> </v>
      </c>
      <c r="I191" s="126" t="str">
        <f t="shared" si="118"/>
        <v xml:space="preserve"> </v>
      </c>
      <c r="J191" s="126" t="str">
        <f t="shared" si="118"/>
        <v xml:space="preserve"> </v>
      </c>
      <c r="K191" s="126" t="str">
        <f t="shared" si="118"/>
        <v xml:space="preserve"> </v>
      </c>
      <c r="L191" s="126" t="str">
        <f t="shared" si="118"/>
        <v xml:space="preserve"> </v>
      </c>
      <c r="M191" s="126" t="str">
        <f t="shared" si="118"/>
        <v xml:space="preserve"> </v>
      </c>
      <c r="N191" s="126" t="str">
        <f t="shared" si="118"/>
        <v xml:space="preserve"> </v>
      </c>
      <c r="O191" s="126" t="str">
        <f t="shared" si="118"/>
        <v xml:space="preserve"> </v>
      </c>
      <c r="P191" s="126" t="str">
        <f t="shared" si="118"/>
        <v xml:space="preserve"> </v>
      </c>
      <c r="Q191" s="126" t="str">
        <f t="shared" si="118"/>
        <v xml:space="preserve"> </v>
      </c>
      <c r="R191" s="126">
        <f t="shared" si="118"/>
        <v>1</v>
      </c>
      <c r="S191" s="203">
        <f t="shared" si="105"/>
        <v>1</v>
      </c>
      <c r="T191" s="197"/>
      <c r="U191" s="204" t="s">
        <v>1321</v>
      </c>
    </row>
    <row r="192" spans="1:21" ht="15">
      <c r="A192" s="205"/>
      <c r="B192" s="205"/>
      <c r="C192" s="206"/>
      <c r="D192" s="207"/>
      <c r="E192" s="207"/>
      <c r="F192" s="207"/>
      <c r="G192" s="207"/>
      <c r="H192" s="207"/>
      <c r="I192" s="207"/>
      <c r="J192" s="207"/>
      <c r="K192" s="207"/>
      <c r="L192" s="207"/>
      <c r="M192" s="207"/>
      <c r="N192" s="207"/>
      <c r="O192" s="207"/>
      <c r="P192" s="207"/>
      <c r="Q192" s="207"/>
      <c r="R192" s="207">
        <f>ORÇAMENTO!J738</f>
        <v>1714.61</v>
      </c>
      <c r="S192" s="208">
        <f t="shared" si="105"/>
        <v>1714.61</v>
      </c>
      <c r="T192" s="197"/>
      <c r="U192" s="204" t="str">
        <f>IF(S192-C191=0,"-",S192-C191)</f>
        <v>-</v>
      </c>
    </row>
    <row r="193" spans="1:21" ht="15">
      <c r="A193" s="209" t="s">
        <v>580</v>
      </c>
      <c r="B193" s="209" t="s">
        <v>581</v>
      </c>
      <c r="C193" s="210">
        <f>ORÇAMENTO!J740</f>
        <v>9372.08</v>
      </c>
      <c r="D193" s="211" t="str">
        <f t="shared" ref="D193:R193" si="119">IF((D194/$C193)=0," ",D194/$C193)</f>
        <v xml:space="preserve"> </v>
      </c>
      <c r="E193" s="211" t="str">
        <f t="shared" si="119"/>
        <v xml:space="preserve"> </v>
      </c>
      <c r="F193" s="211">
        <f t="shared" si="119"/>
        <v>0.05</v>
      </c>
      <c r="G193" s="211">
        <f t="shared" si="119"/>
        <v>0.1</v>
      </c>
      <c r="H193" s="211">
        <f t="shared" si="119"/>
        <v>0.1</v>
      </c>
      <c r="I193" s="211">
        <f t="shared" si="119"/>
        <v>0.1</v>
      </c>
      <c r="J193" s="211">
        <f t="shared" si="119"/>
        <v>0.1</v>
      </c>
      <c r="K193" s="211">
        <f t="shared" si="119"/>
        <v>0.1</v>
      </c>
      <c r="L193" s="211">
        <f t="shared" si="119"/>
        <v>0.1</v>
      </c>
      <c r="M193" s="211">
        <f t="shared" si="119"/>
        <v>0.1</v>
      </c>
      <c r="N193" s="211">
        <f t="shared" si="119"/>
        <v>0.1</v>
      </c>
      <c r="O193" s="211">
        <f t="shared" si="119"/>
        <v>0.05</v>
      </c>
      <c r="P193" s="211">
        <f t="shared" si="119"/>
        <v>0.05</v>
      </c>
      <c r="Q193" s="211">
        <f t="shared" si="119"/>
        <v>0.05</v>
      </c>
      <c r="R193" s="211" t="str">
        <f t="shared" si="119"/>
        <v xml:space="preserve"> </v>
      </c>
      <c r="S193" s="212">
        <f t="shared" si="105"/>
        <v>1</v>
      </c>
      <c r="T193" s="197"/>
      <c r="U193" s="204" t="s">
        <v>1321</v>
      </c>
    </row>
    <row r="194" spans="1:21" ht="15">
      <c r="A194" s="205"/>
      <c r="B194" s="205"/>
      <c r="C194" s="206"/>
      <c r="D194" s="213">
        <f t="shared" ref="D194:R194" si="120">D196</f>
        <v>0</v>
      </c>
      <c r="E194" s="213">
        <f t="shared" si="120"/>
        <v>0</v>
      </c>
      <c r="F194" s="213">
        <f t="shared" si="120"/>
        <v>468.60400000000004</v>
      </c>
      <c r="G194" s="213">
        <f t="shared" si="120"/>
        <v>937.20800000000008</v>
      </c>
      <c r="H194" s="213">
        <f t="shared" si="120"/>
        <v>937.20800000000008</v>
      </c>
      <c r="I194" s="213">
        <f t="shared" si="120"/>
        <v>937.20800000000008</v>
      </c>
      <c r="J194" s="213">
        <f t="shared" si="120"/>
        <v>937.20800000000008</v>
      </c>
      <c r="K194" s="213">
        <f t="shared" si="120"/>
        <v>937.20800000000008</v>
      </c>
      <c r="L194" s="213">
        <f t="shared" si="120"/>
        <v>937.20800000000008</v>
      </c>
      <c r="M194" s="213">
        <f t="shared" si="120"/>
        <v>937.20800000000008</v>
      </c>
      <c r="N194" s="213">
        <f t="shared" si="120"/>
        <v>937.20800000000008</v>
      </c>
      <c r="O194" s="213">
        <f t="shared" si="120"/>
        <v>468.60400000000004</v>
      </c>
      <c r="P194" s="213">
        <f t="shared" si="120"/>
        <v>468.60400000000004</v>
      </c>
      <c r="Q194" s="213">
        <f t="shared" si="120"/>
        <v>468.60400000000004</v>
      </c>
      <c r="R194" s="213">
        <f t="shared" si="120"/>
        <v>0</v>
      </c>
      <c r="S194" s="208">
        <f t="shared" si="105"/>
        <v>9372.08</v>
      </c>
      <c r="T194" s="197"/>
      <c r="U194" s="204" t="str">
        <f>IF(S194-C193=0,"-",S194-C193)</f>
        <v>-</v>
      </c>
    </row>
    <row r="195" spans="1:21" ht="15">
      <c r="A195" s="201" t="s">
        <v>64</v>
      </c>
      <c r="B195" s="201" t="s">
        <v>582</v>
      </c>
      <c r="C195" s="202">
        <f>ORÇAMENTO!J741</f>
        <v>9372.08</v>
      </c>
      <c r="D195" s="126" t="str">
        <f t="shared" ref="D195:R195" si="121">IF((D196/$C195)=0," ",D196/$C195)</f>
        <v xml:space="preserve"> </v>
      </c>
      <c r="E195" s="126" t="str">
        <f t="shared" si="121"/>
        <v xml:space="preserve"> </v>
      </c>
      <c r="F195" s="126">
        <f t="shared" si="121"/>
        <v>0.05</v>
      </c>
      <c r="G195" s="126">
        <f t="shared" si="121"/>
        <v>0.1</v>
      </c>
      <c r="H195" s="126">
        <f t="shared" si="121"/>
        <v>0.1</v>
      </c>
      <c r="I195" s="126">
        <f t="shared" si="121"/>
        <v>0.1</v>
      </c>
      <c r="J195" s="126">
        <f t="shared" si="121"/>
        <v>0.1</v>
      </c>
      <c r="K195" s="126">
        <f t="shared" si="121"/>
        <v>0.1</v>
      </c>
      <c r="L195" s="126">
        <f t="shared" si="121"/>
        <v>0.1</v>
      </c>
      <c r="M195" s="126">
        <f t="shared" si="121"/>
        <v>0.1</v>
      </c>
      <c r="N195" s="126">
        <f t="shared" si="121"/>
        <v>0.1</v>
      </c>
      <c r="O195" s="126">
        <f t="shared" si="121"/>
        <v>0.05</v>
      </c>
      <c r="P195" s="126">
        <f t="shared" si="121"/>
        <v>0.05</v>
      </c>
      <c r="Q195" s="126">
        <f t="shared" si="121"/>
        <v>0.05</v>
      </c>
      <c r="R195" s="126" t="str">
        <f t="shared" si="121"/>
        <v xml:space="preserve"> </v>
      </c>
      <c r="S195" s="203">
        <f t="shared" si="105"/>
        <v>1</v>
      </c>
      <c r="T195" s="197"/>
      <c r="U195" s="204" t="s">
        <v>1321</v>
      </c>
    </row>
    <row r="196" spans="1:21" ht="15">
      <c r="A196" s="205"/>
      <c r="B196" s="205"/>
      <c r="C196" s="206"/>
      <c r="D196" s="207"/>
      <c r="E196" s="207"/>
      <c r="F196" s="207">
        <f>ORÇAMENTO!J741*0.05</f>
        <v>468.60400000000004</v>
      </c>
      <c r="G196" s="207">
        <f>ORÇAMENTO!J741*0.1</f>
        <v>937.20800000000008</v>
      </c>
      <c r="H196" s="207">
        <f>ORÇAMENTO!J741*0.1</f>
        <v>937.20800000000008</v>
      </c>
      <c r="I196" s="207">
        <f>ORÇAMENTO!J741*0.1</f>
        <v>937.20800000000008</v>
      </c>
      <c r="J196" s="207">
        <f>ORÇAMENTO!J741*0.1</f>
        <v>937.20800000000008</v>
      </c>
      <c r="K196" s="207">
        <f>ORÇAMENTO!J741*0.1</f>
        <v>937.20800000000008</v>
      </c>
      <c r="L196" s="207">
        <f>ORÇAMENTO!J741*0.1</f>
        <v>937.20800000000008</v>
      </c>
      <c r="M196" s="207">
        <f>ORÇAMENTO!J741*0.1</f>
        <v>937.20800000000008</v>
      </c>
      <c r="N196" s="207">
        <f>ORÇAMENTO!J741*0.1</f>
        <v>937.20800000000008</v>
      </c>
      <c r="O196" s="207">
        <f>ORÇAMENTO!J741*0.05</f>
        <v>468.60400000000004</v>
      </c>
      <c r="P196" s="207">
        <f>ORÇAMENTO!J741*0.05</f>
        <v>468.60400000000004</v>
      </c>
      <c r="Q196" s="207">
        <f>ORÇAMENTO!J741*0.05</f>
        <v>468.60400000000004</v>
      </c>
      <c r="R196" s="207"/>
      <c r="S196" s="208">
        <f t="shared" si="105"/>
        <v>9372.08</v>
      </c>
      <c r="T196" s="197"/>
      <c r="U196" s="204" t="str">
        <f>IF(S196-C195=0,"-",S196-C195)</f>
        <v>-</v>
      </c>
    </row>
    <row r="197" spans="1:21">
      <c r="A197" s="214"/>
      <c r="B197" s="215"/>
      <c r="C197" s="127">
        <f>C9+C11+C41+C85+C127+C137+C165+C173+C187+C193</f>
        <v>9771934.9300000016</v>
      </c>
      <c r="D197" s="128">
        <f t="shared" ref="D197:S197" si="122">D10+D12+D42+D86+D128+D138+D166+D174+D188+D194</f>
        <v>539468.25233333337</v>
      </c>
      <c r="E197" s="128">
        <f t="shared" si="122"/>
        <v>264663.15783333336</v>
      </c>
      <c r="F197" s="128">
        <f t="shared" si="122"/>
        <v>652339.60883333348</v>
      </c>
      <c r="G197" s="128">
        <f t="shared" si="122"/>
        <v>304574.61883333331</v>
      </c>
      <c r="H197" s="128">
        <f t="shared" si="122"/>
        <v>516754.90833333338</v>
      </c>
      <c r="I197" s="128">
        <f t="shared" si="122"/>
        <v>495080.71283333329</v>
      </c>
      <c r="J197" s="128">
        <f t="shared" si="122"/>
        <v>648190.57383333321</v>
      </c>
      <c r="K197" s="128">
        <f t="shared" si="122"/>
        <v>409537.96183333331</v>
      </c>
      <c r="L197" s="128">
        <f t="shared" si="122"/>
        <v>637143.02833333344</v>
      </c>
      <c r="M197" s="128">
        <f t="shared" si="122"/>
        <v>852795.67808333319</v>
      </c>
      <c r="N197" s="128">
        <f t="shared" si="122"/>
        <v>846306.09208333318</v>
      </c>
      <c r="O197" s="128">
        <f t="shared" si="122"/>
        <v>1162968.5523333333</v>
      </c>
      <c r="P197" s="128">
        <f t="shared" si="122"/>
        <v>1787848.6303333335</v>
      </c>
      <c r="Q197" s="128">
        <f t="shared" si="122"/>
        <v>552664.4095833333</v>
      </c>
      <c r="R197" s="128">
        <f t="shared" si="122"/>
        <v>101598.74458333333</v>
      </c>
      <c r="S197" s="128">
        <f t="shared" si="122"/>
        <v>9771934.9299999997</v>
      </c>
      <c r="T197" s="197"/>
      <c r="U197" s="196" t="s">
        <v>3385</v>
      </c>
    </row>
    <row r="198" spans="1:21">
      <c r="A198" s="216"/>
      <c r="B198" s="217"/>
      <c r="C198" s="127"/>
      <c r="D198" s="129">
        <f>D197</f>
        <v>539468.25233333337</v>
      </c>
      <c r="E198" s="130">
        <f t="shared" ref="E198:R198" si="123">D198+E197</f>
        <v>804131.41016666673</v>
      </c>
      <c r="F198" s="130">
        <f t="shared" si="123"/>
        <v>1456471.0190000003</v>
      </c>
      <c r="G198" s="130">
        <f t="shared" si="123"/>
        <v>1761045.6378333336</v>
      </c>
      <c r="H198" s="130">
        <f t="shared" si="123"/>
        <v>2277800.5461666668</v>
      </c>
      <c r="I198" s="130">
        <f t="shared" si="123"/>
        <v>2772881.2590000001</v>
      </c>
      <c r="J198" s="130">
        <f t="shared" si="123"/>
        <v>3421071.8328333334</v>
      </c>
      <c r="K198" s="130">
        <f t="shared" si="123"/>
        <v>3830609.7946666665</v>
      </c>
      <c r="L198" s="130">
        <f t="shared" si="123"/>
        <v>4467752.8229999999</v>
      </c>
      <c r="M198" s="130">
        <f t="shared" si="123"/>
        <v>5320548.501083333</v>
      </c>
      <c r="N198" s="130">
        <f t="shared" si="123"/>
        <v>6166854.5931666661</v>
      </c>
      <c r="O198" s="130">
        <f t="shared" si="123"/>
        <v>7329823.1454999996</v>
      </c>
      <c r="P198" s="130">
        <f t="shared" si="123"/>
        <v>9117671.7758333329</v>
      </c>
      <c r="Q198" s="130">
        <f t="shared" si="123"/>
        <v>9670336.1854166668</v>
      </c>
      <c r="R198" s="130">
        <f t="shared" si="123"/>
        <v>9771934.9299999997</v>
      </c>
      <c r="S198" s="218"/>
      <c r="T198" s="197"/>
      <c r="U198" s="204">
        <f>S197-C197</f>
        <v>0</v>
      </c>
    </row>
    <row r="199" spans="1:21">
      <c r="A199" s="197"/>
      <c r="B199" s="197"/>
      <c r="C199" s="131"/>
      <c r="D199" s="144"/>
      <c r="E199" s="144"/>
      <c r="F199" s="144"/>
      <c r="G199" s="144"/>
      <c r="H199" s="131"/>
      <c r="I199" s="144"/>
      <c r="J199" s="144"/>
      <c r="K199" s="144"/>
      <c r="L199" s="144"/>
      <c r="M199" s="144"/>
      <c r="N199" s="144"/>
      <c r="O199" s="144"/>
      <c r="P199" s="144"/>
      <c r="Q199" s="144"/>
      <c r="R199" s="144"/>
      <c r="S199" s="131"/>
      <c r="T199" s="197"/>
      <c r="U199" s="204">
        <f>R198-C197</f>
        <v>0</v>
      </c>
    </row>
    <row r="200" spans="1:21">
      <c r="A200" s="197"/>
      <c r="B200" s="197"/>
      <c r="C200" s="131"/>
      <c r="D200" s="144"/>
      <c r="E200" s="144"/>
      <c r="F200" s="144"/>
      <c r="G200" s="144"/>
      <c r="H200" s="131"/>
      <c r="I200" s="144"/>
      <c r="J200" s="144"/>
      <c r="K200" s="144"/>
      <c r="L200" s="144"/>
      <c r="M200" s="144"/>
      <c r="N200" s="144"/>
      <c r="O200" s="144"/>
      <c r="P200" s="144"/>
      <c r="Q200" s="144"/>
      <c r="R200" s="144"/>
      <c r="S200" s="131"/>
      <c r="T200" s="197"/>
      <c r="U200" s="219">
        <f>S197-C197</f>
        <v>0</v>
      </c>
    </row>
    <row r="201" spans="1:21" ht="132.75" customHeight="1">
      <c r="A201" s="441" t="s">
        <v>1117</v>
      </c>
      <c r="B201" s="441"/>
      <c r="C201" s="441"/>
      <c r="D201" s="441"/>
      <c r="E201" s="441"/>
      <c r="F201" s="441"/>
      <c r="G201" s="441"/>
      <c r="H201" s="441"/>
      <c r="I201" s="441"/>
      <c r="J201" s="441"/>
      <c r="K201" s="441"/>
      <c r="L201" s="441"/>
      <c r="M201" s="441"/>
      <c r="N201" s="441"/>
      <c r="O201" s="441"/>
      <c r="P201" s="441"/>
      <c r="Q201" s="441"/>
      <c r="R201" s="441"/>
      <c r="S201" s="441"/>
    </row>
  </sheetData>
  <mergeCells count="3">
    <mergeCell ref="A201:S201"/>
    <mergeCell ref="A1:S4"/>
    <mergeCell ref="A5:S5"/>
  </mergeCells>
  <conditionalFormatting sqref="D10:R10 D14:R14 D22:R22 D28:R28 D42:R42 D56:R56 D88:R88 D118:R118 D128:R128 D140:R140 D156:R156 D168:R168 D174:R174 D188:R188">
    <cfRule type="cellIs" dxfId="19" priority="87" operator="greaterThan">
      <formula>0</formula>
    </cfRule>
  </conditionalFormatting>
  <conditionalFormatting sqref="D12:R12">
    <cfRule type="cellIs" dxfId="18" priority="86" operator="greaterThan">
      <formula>0</formula>
    </cfRule>
  </conditionalFormatting>
  <conditionalFormatting sqref="D16:R16">
    <cfRule type="cellIs" dxfId="17" priority="17" operator="greaterThan">
      <formula>0</formula>
    </cfRule>
  </conditionalFormatting>
  <conditionalFormatting sqref="D18:R18">
    <cfRule type="cellIs" dxfId="16" priority="16" operator="greaterThan">
      <formula>0</formula>
    </cfRule>
  </conditionalFormatting>
  <conditionalFormatting sqref="D20:R20">
    <cfRule type="cellIs" dxfId="15" priority="15" operator="greaterThan">
      <formula>0</formula>
    </cfRule>
  </conditionalFormatting>
  <conditionalFormatting sqref="D24:R24 D26:R26 D30:R30 D32:R32 D36:R36 D38:R38 D40:R40 D46:R46 D48:R48 D50:R50 D52:R52 D54:R54 D58:R58 D60:R60 D62:R62">
    <cfRule type="cellIs" dxfId="14" priority="14" operator="greaterThan">
      <formula>0</formula>
    </cfRule>
  </conditionalFormatting>
  <conditionalFormatting sqref="D34:R34 D44:R44 D68:R68 D76:R76 D86:R86 D138:R138 D166:R166 D194:R194">
    <cfRule type="cellIs" dxfId="13" priority="88" operator="greaterThan">
      <formula>0</formula>
    </cfRule>
  </conditionalFormatting>
  <conditionalFormatting sqref="D64:R64 D66:R66 D70:R70 D72:R72 D74:R74 D78:R78 D80:R80 D82:R82">
    <cfRule type="cellIs" dxfId="12" priority="13" operator="greaterThan">
      <formula>0</formula>
    </cfRule>
  </conditionalFormatting>
  <conditionalFormatting sqref="D84:R84 D90:R90 D92:R92 D94:R94 D96:R96 D98:R98 D106:R106 D108:R108 D110:R110 D112:R112 D114:R114 D116:R116">
    <cfRule type="cellIs" dxfId="11" priority="12" operator="greaterThan">
      <formula>0</formula>
    </cfRule>
  </conditionalFormatting>
  <conditionalFormatting sqref="D100:R100">
    <cfRule type="cellIs" dxfId="10" priority="5" operator="greaterThan">
      <formula>0</formula>
    </cfRule>
  </conditionalFormatting>
  <conditionalFormatting sqref="D102:R102">
    <cfRule type="cellIs" dxfId="9" priority="3" operator="greaterThan">
      <formula>0</formula>
    </cfRule>
  </conditionalFormatting>
  <conditionalFormatting sqref="D104:R104">
    <cfRule type="cellIs" dxfId="8" priority="1" operator="greaterThan">
      <formula>0</formula>
    </cfRule>
  </conditionalFormatting>
  <conditionalFormatting sqref="D120:R120 D122:R122 D124:R124 D126:R126 D130:R130 D132:R132 D134:R134">
    <cfRule type="cellIs" dxfId="7" priority="11" operator="greaterThan">
      <formula>0</formula>
    </cfRule>
  </conditionalFormatting>
  <conditionalFormatting sqref="D136:R136 D142:R142 D144:R144 D146:R146 D148:R148 D150:R150">
    <cfRule type="cellIs" dxfId="6" priority="10" operator="greaterThan">
      <formula>0</formula>
    </cfRule>
  </conditionalFormatting>
  <conditionalFormatting sqref="D152:R152 D154:R154 D158:R158 D160:R160 D162:R162 D164:R164">
    <cfRule type="cellIs" dxfId="5" priority="9" operator="greaterThan">
      <formula>0</formula>
    </cfRule>
  </conditionalFormatting>
  <conditionalFormatting sqref="D170:R170 D172:R172 D176:R176 D178:R178 D180:R180 D182:R182 D184:R184 D186:R186">
    <cfRule type="cellIs" dxfId="4" priority="8" operator="greaterThan">
      <formula>0</formula>
    </cfRule>
  </conditionalFormatting>
  <conditionalFormatting sqref="D190:R190 D192:R192 D196:R196">
    <cfRule type="cellIs" dxfId="3" priority="7" operator="greaterThan">
      <formula>0</formula>
    </cfRule>
  </conditionalFormatting>
  <pageMargins left="0.51181102362204722" right="0.51181102362204722" top="0.78740157480314965" bottom="0.78740157480314965" header="0.31496062992125984" footer="0.31496062992125984"/>
  <pageSetup paperSize="9" scale="4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C29D-4B33-4DF4-986D-265CD73E2D76}">
  <sheetPr>
    <tabColor rgb="FF00B0F0"/>
    <pageSetUpPr fitToPage="1"/>
  </sheetPr>
  <dimension ref="A1:R302"/>
  <sheetViews>
    <sheetView zoomScale="55" zoomScaleNormal="55" workbookViewId="0">
      <selection activeCell="I99" sqref="I99"/>
    </sheetView>
  </sheetViews>
  <sheetFormatPr defaultColWidth="9.140625" defaultRowHeight="14.25"/>
  <cols>
    <col min="1" max="1" width="10.140625" style="195" customWidth="1"/>
    <col min="2" max="2" width="66.28515625" style="195" customWidth="1"/>
    <col min="3" max="3" width="17.7109375" style="229" customWidth="1"/>
    <col min="4" max="18" width="14.28515625" style="195" customWidth="1"/>
    <col min="19" max="16384" width="9.140625" style="195"/>
  </cols>
  <sheetData>
    <row r="1" spans="1:18" ht="12.75" customHeight="1">
      <c r="A1" s="395" t="s">
        <v>68</v>
      </c>
      <c r="B1" s="395"/>
      <c r="C1" s="395"/>
      <c r="D1" s="395"/>
      <c r="E1" s="395"/>
      <c r="F1" s="395"/>
      <c r="G1" s="395"/>
      <c r="H1" s="395"/>
      <c r="I1" s="395"/>
      <c r="J1" s="395"/>
      <c r="K1" s="395"/>
      <c r="L1" s="395"/>
      <c r="M1" s="395"/>
      <c r="N1" s="395"/>
      <c r="O1" s="395"/>
      <c r="P1" s="395"/>
      <c r="Q1" s="395"/>
      <c r="R1" s="395"/>
    </row>
    <row r="2" spans="1:18" ht="30" customHeight="1">
      <c r="A2" s="395"/>
      <c r="B2" s="395"/>
      <c r="C2" s="395"/>
      <c r="D2" s="395"/>
      <c r="E2" s="395"/>
      <c r="F2" s="395"/>
      <c r="G2" s="395"/>
      <c r="H2" s="395"/>
      <c r="I2" s="395"/>
      <c r="J2" s="395"/>
      <c r="K2" s="395"/>
      <c r="L2" s="395"/>
      <c r="M2" s="395"/>
      <c r="N2" s="395"/>
      <c r="O2" s="395"/>
      <c r="P2" s="395"/>
      <c r="Q2" s="395"/>
      <c r="R2" s="395"/>
    </row>
    <row r="3" spans="1:18" ht="19.5" customHeight="1">
      <c r="A3" s="395"/>
      <c r="B3" s="395"/>
      <c r="C3" s="395"/>
      <c r="D3" s="395"/>
      <c r="E3" s="395"/>
      <c r="F3" s="395"/>
      <c r="G3" s="395"/>
      <c r="H3" s="395"/>
      <c r="I3" s="395"/>
      <c r="J3" s="395"/>
      <c r="K3" s="395"/>
      <c r="L3" s="395"/>
      <c r="M3" s="395"/>
      <c r="N3" s="395"/>
      <c r="O3" s="395"/>
      <c r="P3" s="395"/>
      <c r="Q3" s="395"/>
      <c r="R3" s="395"/>
    </row>
    <row r="4" spans="1:18" ht="15" customHeight="1">
      <c r="A4" s="395"/>
      <c r="B4" s="395"/>
      <c r="C4" s="395"/>
      <c r="D4" s="395"/>
      <c r="E4" s="395"/>
      <c r="F4" s="395"/>
      <c r="G4" s="395"/>
      <c r="H4" s="395"/>
      <c r="I4" s="395"/>
      <c r="J4" s="395"/>
      <c r="K4" s="395"/>
      <c r="L4" s="395"/>
      <c r="M4" s="395"/>
      <c r="N4" s="395"/>
      <c r="O4" s="395"/>
      <c r="P4" s="395"/>
      <c r="Q4" s="395"/>
      <c r="R4" s="395"/>
    </row>
    <row r="5" spans="1:18" ht="30" customHeight="1">
      <c r="A5" s="435" t="s">
        <v>3386</v>
      </c>
      <c r="B5" s="435"/>
      <c r="C5" s="435"/>
      <c r="D5" s="435"/>
      <c r="E5" s="435"/>
      <c r="F5" s="435"/>
      <c r="G5" s="435"/>
      <c r="H5" s="435"/>
      <c r="I5" s="435"/>
      <c r="J5" s="435"/>
      <c r="K5" s="435"/>
      <c r="L5" s="435"/>
      <c r="M5" s="435"/>
      <c r="N5" s="435"/>
      <c r="O5" s="435"/>
      <c r="P5" s="435"/>
      <c r="Q5" s="435"/>
      <c r="R5" s="435"/>
    </row>
    <row r="6" spans="1:18">
      <c r="A6" s="197"/>
      <c r="B6" s="197"/>
      <c r="C6" s="227"/>
      <c r="D6" s="197"/>
      <c r="E6" s="197"/>
      <c r="F6" s="197"/>
      <c r="G6" s="197"/>
      <c r="H6" s="197"/>
      <c r="I6" s="197"/>
      <c r="J6" s="197"/>
      <c r="K6" s="197"/>
      <c r="L6" s="197"/>
      <c r="M6" s="197"/>
      <c r="N6" s="197"/>
      <c r="O6" s="197"/>
      <c r="P6" s="197"/>
      <c r="Q6" s="197"/>
      <c r="R6" s="197"/>
    </row>
    <row r="7" spans="1:18">
      <c r="A7" s="197"/>
      <c r="B7" s="197"/>
      <c r="C7" s="227"/>
      <c r="D7" s="197"/>
      <c r="E7" s="197"/>
      <c r="F7" s="197"/>
      <c r="G7" s="197"/>
      <c r="H7" s="197"/>
      <c r="I7" s="197"/>
      <c r="J7" s="197"/>
      <c r="K7" s="197"/>
      <c r="L7" s="197"/>
      <c r="M7" s="197"/>
      <c r="N7" s="197"/>
      <c r="O7" s="197"/>
      <c r="P7" s="197"/>
      <c r="Q7" s="197"/>
      <c r="R7" s="197"/>
    </row>
    <row r="8" spans="1:18" s="200" customFormat="1" ht="40.5">
      <c r="A8" s="132" t="s">
        <v>23</v>
      </c>
      <c r="B8" s="132" t="s">
        <v>38</v>
      </c>
      <c r="C8" s="132" t="s">
        <v>3387</v>
      </c>
      <c r="D8" s="132" t="s">
        <v>1183</v>
      </c>
      <c r="E8" s="132" t="s">
        <v>1184</v>
      </c>
      <c r="F8" s="132" t="s">
        <v>1185</v>
      </c>
      <c r="G8" s="132" t="s">
        <v>1186</v>
      </c>
      <c r="H8" s="133" t="s">
        <v>1187</v>
      </c>
      <c r="I8" s="132" t="s">
        <v>1188</v>
      </c>
      <c r="J8" s="132" t="s">
        <v>1189</v>
      </c>
      <c r="K8" s="132" t="s">
        <v>1190</v>
      </c>
      <c r="L8" s="132" t="s">
        <v>1191</v>
      </c>
      <c r="M8" s="132" t="s">
        <v>1192</v>
      </c>
      <c r="N8" s="132" t="s">
        <v>1193</v>
      </c>
      <c r="O8" s="132" t="s">
        <v>1194</v>
      </c>
      <c r="P8" s="132" t="s">
        <v>1195</v>
      </c>
      <c r="Q8" s="132" t="s">
        <v>1196</v>
      </c>
      <c r="R8" s="132" t="s">
        <v>1197</v>
      </c>
    </row>
    <row r="9" spans="1:18" s="200" customFormat="1" ht="21" customHeight="1">
      <c r="A9" s="448" t="s">
        <v>3388</v>
      </c>
      <c r="B9" s="449"/>
      <c r="C9" s="222">
        <f>LARGE(D9:R9,1)</f>
        <v>49</v>
      </c>
      <c r="D9" s="223">
        <f t="shared" ref="D9:R9" si="0">D10+D19+D39+D53+D60+D71+D78+D85+D95+D103+D110+D116+D126+D134+D143+D151+D158+D167+D179+D186+D197+D207+D223+D238+D245+D253+D259+D273+D290+D295</f>
        <v>45</v>
      </c>
      <c r="E9" s="223">
        <f t="shared" si="0"/>
        <v>36</v>
      </c>
      <c r="F9" s="223">
        <f t="shared" si="0"/>
        <v>48</v>
      </c>
      <c r="G9" s="223">
        <f t="shared" si="0"/>
        <v>46</v>
      </c>
      <c r="H9" s="223">
        <f t="shared" si="0"/>
        <v>46</v>
      </c>
      <c r="I9" s="223">
        <f t="shared" si="0"/>
        <v>49</v>
      </c>
      <c r="J9" s="223">
        <f t="shared" si="0"/>
        <v>48</v>
      </c>
      <c r="K9" s="223">
        <f t="shared" si="0"/>
        <v>48</v>
      </c>
      <c r="L9" s="223">
        <f t="shared" si="0"/>
        <v>38</v>
      </c>
      <c r="M9" s="223">
        <f t="shared" si="0"/>
        <v>36</v>
      </c>
      <c r="N9" s="223">
        <f t="shared" si="0"/>
        <v>42</v>
      </c>
      <c r="O9" s="223">
        <f t="shared" si="0"/>
        <v>49</v>
      </c>
      <c r="P9" s="223">
        <f t="shared" si="0"/>
        <v>46</v>
      </c>
      <c r="Q9" s="223">
        <f t="shared" si="0"/>
        <v>46</v>
      </c>
      <c r="R9" s="223">
        <f t="shared" si="0"/>
        <v>16</v>
      </c>
    </row>
    <row r="10" spans="1:18" ht="12" customHeight="1">
      <c r="A10" s="450" t="s">
        <v>124</v>
      </c>
      <c r="B10" s="452" t="str">
        <f>[17]ORÇAMENTO!B15</f>
        <v>SERVIÇOS TÉCNICOS PROFISSIONAIS</v>
      </c>
      <c r="C10" s="450">
        <f>LARGE(D10:R11,1)</f>
        <v>5</v>
      </c>
      <c r="D10" s="450">
        <f>SUM(D12:D18)</f>
        <v>5</v>
      </c>
      <c r="E10" s="450">
        <f t="shared" ref="E10:R10" si="1">SUM(E12:E18)</f>
        <v>5</v>
      </c>
      <c r="F10" s="450">
        <f t="shared" si="1"/>
        <v>5</v>
      </c>
      <c r="G10" s="450">
        <f t="shared" si="1"/>
        <v>5</v>
      </c>
      <c r="H10" s="450">
        <f t="shared" si="1"/>
        <v>5</v>
      </c>
      <c r="I10" s="450">
        <f t="shared" si="1"/>
        <v>5</v>
      </c>
      <c r="J10" s="450">
        <f t="shared" si="1"/>
        <v>5</v>
      </c>
      <c r="K10" s="450">
        <f t="shared" si="1"/>
        <v>5</v>
      </c>
      <c r="L10" s="450">
        <f t="shared" si="1"/>
        <v>5</v>
      </c>
      <c r="M10" s="450">
        <f t="shared" si="1"/>
        <v>5</v>
      </c>
      <c r="N10" s="450">
        <f t="shared" si="1"/>
        <v>5</v>
      </c>
      <c r="O10" s="450">
        <f t="shared" si="1"/>
        <v>5</v>
      </c>
      <c r="P10" s="450">
        <f t="shared" si="1"/>
        <v>5</v>
      </c>
      <c r="Q10" s="450">
        <f t="shared" si="1"/>
        <v>5</v>
      </c>
      <c r="R10" s="450">
        <f t="shared" si="1"/>
        <v>5</v>
      </c>
    </row>
    <row r="11" spans="1:18" ht="12.95" customHeight="1">
      <c r="A11" s="451"/>
      <c r="B11" s="453"/>
      <c r="C11" s="454"/>
      <c r="D11" s="454"/>
      <c r="E11" s="454"/>
      <c r="F11" s="454"/>
      <c r="G11" s="454"/>
      <c r="H11" s="454"/>
      <c r="I11" s="454"/>
      <c r="J11" s="454"/>
      <c r="K11" s="454"/>
      <c r="L11" s="454"/>
      <c r="M11" s="454"/>
      <c r="N11" s="454"/>
      <c r="O11" s="454"/>
      <c r="P11" s="454"/>
      <c r="Q11" s="454"/>
      <c r="R11" s="454"/>
    </row>
    <row r="12" spans="1:18" ht="18">
      <c r="A12" s="230"/>
      <c r="B12" s="231" t="s">
        <v>3389</v>
      </c>
      <c r="C12" s="232"/>
      <c r="D12" s="233">
        <v>1</v>
      </c>
      <c r="E12" s="233">
        <v>1</v>
      </c>
      <c r="F12" s="233">
        <v>1</v>
      </c>
      <c r="G12" s="233">
        <v>1</v>
      </c>
      <c r="H12" s="233">
        <v>1</v>
      </c>
      <c r="I12" s="233">
        <v>1</v>
      </c>
      <c r="J12" s="233">
        <v>1</v>
      </c>
      <c r="K12" s="233">
        <v>1</v>
      </c>
      <c r="L12" s="233">
        <v>1</v>
      </c>
      <c r="M12" s="233">
        <v>1</v>
      </c>
      <c r="N12" s="233">
        <v>1</v>
      </c>
      <c r="O12" s="233">
        <v>1</v>
      </c>
      <c r="P12" s="233">
        <v>1</v>
      </c>
      <c r="Q12" s="233">
        <v>1</v>
      </c>
      <c r="R12" s="233">
        <v>1</v>
      </c>
    </row>
    <row r="13" spans="1:18" ht="18">
      <c r="A13" s="230"/>
      <c r="B13" s="231" t="s">
        <v>3390</v>
      </c>
      <c r="C13" s="232"/>
      <c r="D13" s="233">
        <v>1</v>
      </c>
      <c r="E13" s="233">
        <v>1</v>
      </c>
      <c r="F13" s="233">
        <v>1</v>
      </c>
      <c r="G13" s="233">
        <v>1</v>
      </c>
      <c r="H13" s="233">
        <v>1</v>
      </c>
      <c r="I13" s="233">
        <v>1</v>
      </c>
      <c r="J13" s="233">
        <v>1</v>
      </c>
      <c r="K13" s="233">
        <v>1</v>
      </c>
      <c r="L13" s="233">
        <v>1</v>
      </c>
      <c r="M13" s="233">
        <v>1</v>
      </c>
      <c r="N13" s="233">
        <v>1</v>
      </c>
      <c r="O13" s="233">
        <v>1</v>
      </c>
      <c r="P13" s="233">
        <v>1</v>
      </c>
      <c r="Q13" s="233">
        <v>1</v>
      </c>
      <c r="R13" s="233">
        <v>1</v>
      </c>
    </row>
    <row r="14" spans="1:18" ht="18">
      <c r="A14" s="230"/>
      <c r="B14" s="231" t="s">
        <v>3391</v>
      </c>
      <c r="C14" s="232"/>
      <c r="D14" s="233">
        <v>1</v>
      </c>
      <c r="E14" s="233">
        <v>1</v>
      </c>
      <c r="F14" s="233">
        <v>1</v>
      </c>
      <c r="G14" s="233">
        <v>1</v>
      </c>
      <c r="H14" s="233">
        <v>1</v>
      </c>
      <c r="I14" s="233">
        <v>1</v>
      </c>
      <c r="J14" s="233">
        <v>1</v>
      </c>
      <c r="K14" s="233">
        <v>1</v>
      </c>
      <c r="L14" s="233">
        <v>1</v>
      </c>
      <c r="M14" s="233">
        <v>1</v>
      </c>
      <c r="N14" s="233">
        <v>1</v>
      </c>
      <c r="O14" s="233">
        <v>1</v>
      </c>
      <c r="P14" s="233">
        <v>1</v>
      </c>
      <c r="Q14" s="233">
        <v>1</v>
      </c>
      <c r="R14" s="233">
        <v>1</v>
      </c>
    </row>
    <row r="15" spans="1:18" ht="18">
      <c r="A15" s="230"/>
      <c r="B15" s="231" t="s">
        <v>3392</v>
      </c>
      <c r="C15" s="232"/>
      <c r="D15" s="233">
        <v>1</v>
      </c>
      <c r="E15" s="233">
        <v>1</v>
      </c>
      <c r="F15" s="233">
        <v>1</v>
      </c>
      <c r="G15" s="233">
        <v>1</v>
      </c>
      <c r="H15" s="233">
        <v>1</v>
      </c>
      <c r="I15" s="233">
        <v>1</v>
      </c>
      <c r="J15" s="233">
        <v>1</v>
      </c>
      <c r="K15" s="233">
        <v>1</v>
      </c>
      <c r="L15" s="233">
        <v>1</v>
      </c>
      <c r="M15" s="233">
        <v>1</v>
      </c>
      <c r="N15" s="233">
        <v>1</v>
      </c>
      <c r="O15" s="233">
        <v>1</v>
      </c>
      <c r="P15" s="233">
        <v>1</v>
      </c>
      <c r="Q15" s="233">
        <v>1</v>
      </c>
      <c r="R15" s="233">
        <v>1</v>
      </c>
    </row>
    <row r="16" spans="1:18" ht="18">
      <c r="A16" s="230"/>
      <c r="B16" s="231" t="s">
        <v>3393</v>
      </c>
      <c r="C16" s="232"/>
      <c r="D16" s="233">
        <v>1</v>
      </c>
      <c r="E16" s="233">
        <v>1</v>
      </c>
      <c r="F16" s="233">
        <v>1</v>
      </c>
      <c r="G16" s="233">
        <v>1</v>
      </c>
      <c r="H16" s="233">
        <v>1</v>
      </c>
      <c r="I16" s="233">
        <v>1</v>
      </c>
      <c r="J16" s="233">
        <v>1</v>
      </c>
      <c r="K16" s="233">
        <v>1</v>
      </c>
      <c r="L16" s="233">
        <v>1</v>
      </c>
      <c r="M16" s="233">
        <v>1</v>
      </c>
      <c r="N16" s="233">
        <v>1</v>
      </c>
      <c r="O16" s="233">
        <v>1</v>
      </c>
      <c r="P16" s="233">
        <v>1</v>
      </c>
      <c r="Q16" s="233">
        <v>1</v>
      </c>
      <c r="R16" s="233">
        <v>1</v>
      </c>
    </row>
    <row r="17" spans="1:18" ht="18">
      <c r="A17" s="230"/>
      <c r="B17" s="231"/>
      <c r="C17" s="232"/>
      <c r="D17" s="233"/>
      <c r="E17" s="233"/>
      <c r="F17" s="233"/>
      <c r="G17" s="233"/>
      <c r="H17" s="233"/>
      <c r="I17" s="233"/>
      <c r="J17" s="233"/>
      <c r="K17" s="233"/>
      <c r="L17" s="233"/>
      <c r="M17" s="233"/>
      <c r="N17" s="233"/>
      <c r="O17" s="233"/>
      <c r="P17" s="233"/>
      <c r="Q17" s="233"/>
      <c r="R17" s="233"/>
    </row>
    <row r="18" spans="1:18" ht="18">
      <c r="A18" s="230"/>
      <c r="B18" s="231"/>
      <c r="C18" s="232"/>
      <c r="D18" s="233"/>
      <c r="E18" s="233"/>
      <c r="F18" s="233"/>
      <c r="G18" s="233"/>
      <c r="H18" s="233"/>
      <c r="I18" s="233"/>
      <c r="J18" s="233"/>
      <c r="K18" s="233"/>
      <c r="L18" s="233"/>
      <c r="M18" s="233"/>
      <c r="N18" s="233"/>
      <c r="O18" s="233"/>
      <c r="P18" s="233"/>
      <c r="Q18" s="233"/>
      <c r="R18" s="233"/>
    </row>
    <row r="19" spans="1:18" ht="12" customHeight="1">
      <c r="A19" s="443" t="s">
        <v>130</v>
      </c>
      <c r="B19" s="445" t="str">
        <f>[17]ORÇAMENTO!B22</f>
        <v>SERVIÇOS PRELIMINARES</v>
      </c>
      <c r="C19" s="442">
        <f>LARGE(D19:R20,1)</f>
        <v>9</v>
      </c>
      <c r="D19" s="442">
        <f t="shared" ref="D19:R19" si="2">SUM(D21:D38)</f>
        <v>9</v>
      </c>
      <c r="E19" s="442">
        <f t="shared" si="2"/>
        <v>7</v>
      </c>
      <c r="F19" s="442">
        <f t="shared" si="2"/>
        <v>1</v>
      </c>
      <c r="G19" s="442">
        <f t="shared" si="2"/>
        <v>1</v>
      </c>
      <c r="H19" s="442">
        <f t="shared" si="2"/>
        <v>1</v>
      </c>
      <c r="I19" s="442">
        <f t="shared" si="2"/>
        <v>1</v>
      </c>
      <c r="J19" s="442">
        <f t="shared" si="2"/>
        <v>1</v>
      </c>
      <c r="K19" s="442">
        <f t="shared" si="2"/>
        <v>1</v>
      </c>
      <c r="L19" s="442">
        <f t="shared" si="2"/>
        <v>1</v>
      </c>
      <c r="M19" s="442">
        <f t="shared" si="2"/>
        <v>1</v>
      </c>
      <c r="N19" s="442">
        <f t="shared" si="2"/>
        <v>1</v>
      </c>
      <c r="O19" s="442">
        <f t="shared" si="2"/>
        <v>1</v>
      </c>
      <c r="P19" s="442">
        <f t="shared" si="2"/>
        <v>2</v>
      </c>
      <c r="Q19" s="442">
        <f t="shared" si="2"/>
        <v>1</v>
      </c>
      <c r="R19" s="442">
        <f t="shared" si="2"/>
        <v>1</v>
      </c>
    </row>
    <row r="20" spans="1:18" ht="12.95" customHeight="1">
      <c r="A20" s="444"/>
      <c r="B20" s="445"/>
      <c r="C20" s="442"/>
      <c r="D20" s="442"/>
      <c r="E20" s="442"/>
      <c r="F20" s="442"/>
      <c r="G20" s="442"/>
      <c r="H20" s="442"/>
      <c r="I20" s="442"/>
      <c r="J20" s="442"/>
      <c r="K20" s="442"/>
      <c r="L20" s="442"/>
      <c r="M20" s="442"/>
      <c r="N20" s="442"/>
      <c r="O20" s="442"/>
      <c r="P20" s="442"/>
      <c r="Q20" s="442"/>
      <c r="R20" s="442"/>
    </row>
    <row r="21" spans="1:18" ht="18">
      <c r="A21" s="230"/>
      <c r="B21" s="231" t="s">
        <v>3394</v>
      </c>
      <c r="C21" s="232"/>
      <c r="D21" s="233">
        <v>1</v>
      </c>
      <c r="E21" s="233">
        <v>1</v>
      </c>
      <c r="F21" s="233"/>
      <c r="G21" s="233"/>
      <c r="H21" s="233"/>
      <c r="I21" s="233"/>
      <c r="J21" s="233"/>
      <c r="K21" s="233"/>
      <c r="L21" s="233"/>
      <c r="M21" s="233"/>
      <c r="N21" s="233"/>
      <c r="O21" s="233"/>
      <c r="P21" s="233"/>
      <c r="Q21" s="233"/>
      <c r="R21" s="233"/>
    </row>
    <row r="22" spans="1:18" ht="18">
      <c r="A22" s="230"/>
      <c r="B22" s="231" t="s">
        <v>3395</v>
      </c>
      <c r="C22" s="232"/>
      <c r="D22" s="233">
        <v>1</v>
      </c>
      <c r="E22" s="233"/>
      <c r="F22" s="233"/>
      <c r="G22" s="233"/>
      <c r="H22" s="233"/>
      <c r="I22" s="233"/>
      <c r="J22" s="233"/>
      <c r="K22" s="233"/>
      <c r="L22" s="233"/>
      <c r="M22" s="233"/>
      <c r="N22" s="233"/>
      <c r="O22" s="233"/>
      <c r="P22" s="233"/>
      <c r="Q22" s="233"/>
      <c r="R22" s="233"/>
    </row>
    <row r="23" spans="1:18" ht="18">
      <c r="A23" s="230"/>
      <c r="B23" s="231" t="s">
        <v>3396</v>
      </c>
      <c r="C23" s="232"/>
      <c r="D23" s="233"/>
      <c r="E23" s="233"/>
      <c r="F23" s="233"/>
      <c r="G23" s="233"/>
      <c r="H23" s="233"/>
      <c r="I23" s="233"/>
      <c r="J23" s="233"/>
      <c r="K23" s="233"/>
      <c r="L23" s="233"/>
      <c r="M23" s="233"/>
      <c r="N23" s="233"/>
      <c r="O23" s="233"/>
      <c r="P23" s="233"/>
      <c r="Q23" s="233"/>
      <c r="R23" s="233"/>
    </row>
    <row r="24" spans="1:18" ht="18">
      <c r="A24" s="230"/>
      <c r="B24" s="231" t="s">
        <v>3397</v>
      </c>
      <c r="C24" s="232"/>
      <c r="D24" s="233">
        <v>0</v>
      </c>
      <c r="E24" s="233">
        <v>1</v>
      </c>
      <c r="F24" s="233"/>
      <c r="G24" s="233"/>
      <c r="H24" s="233"/>
      <c r="I24" s="233"/>
      <c r="J24" s="233"/>
      <c r="K24" s="233"/>
      <c r="L24" s="233"/>
      <c r="M24" s="233"/>
      <c r="N24" s="233"/>
      <c r="O24" s="233"/>
      <c r="P24" s="233"/>
      <c r="Q24" s="233"/>
      <c r="R24" s="233"/>
    </row>
    <row r="25" spans="1:18" ht="18">
      <c r="A25" s="230"/>
      <c r="B25" s="231" t="s">
        <v>3398</v>
      </c>
      <c r="C25" s="232"/>
      <c r="D25" s="233">
        <v>0</v>
      </c>
      <c r="E25" s="233"/>
      <c r="F25" s="233"/>
      <c r="G25" s="233"/>
      <c r="H25" s="233"/>
      <c r="I25" s="233"/>
      <c r="J25" s="233"/>
      <c r="K25" s="233"/>
      <c r="L25" s="233"/>
      <c r="M25" s="233"/>
      <c r="N25" s="233"/>
      <c r="O25" s="233"/>
      <c r="P25" s="233"/>
      <c r="Q25" s="233"/>
      <c r="R25" s="233"/>
    </row>
    <row r="26" spans="1:18" ht="18">
      <c r="A26" s="230"/>
      <c r="B26" s="231" t="s">
        <v>3399</v>
      </c>
      <c r="C26" s="232"/>
      <c r="D26" s="233">
        <v>1</v>
      </c>
      <c r="E26" s="233">
        <v>1</v>
      </c>
      <c r="F26" s="233"/>
      <c r="G26" s="233"/>
      <c r="H26" s="233"/>
      <c r="I26" s="233"/>
      <c r="J26" s="233"/>
      <c r="K26" s="233"/>
      <c r="L26" s="233"/>
      <c r="M26" s="233"/>
      <c r="N26" s="233"/>
      <c r="O26" s="233"/>
      <c r="P26" s="233"/>
      <c r="Q26" s="233"/>
      <c r="R26" s="233"/>
    </row>
    <row r="27" spans="1:18" ht="18">
      <c r="A27" s="230"/>
      <c r="B27" s="231" t="s">
        <v>3400</v>
      </c>
      <c r="C27" s="232"/>
      <c r="D27" s="233">
        <v>0</v>
      </c>
      <c r="E27" s="233"/>
      <c r="F27" s="233"/>
      <c r="G27" s="233"/>
      <c r="H27" s="233"/>
      <c r="I27" s="233"/>
      <c r="J27" s="233"/>
      <c r="K27" s="233"/>
      <c r="L27" s="233"/>
      <c r="M27" s="233"/>
      <c r="N27" s="233"/>
      <c r="O27" s="233"/>
      <c r="P27" s="233"/>
      <c r="Q27" s="233"/>
      <c r="R27" s="233"/>
    </row>
    <row r="28" spans="1:18" ht="18">
      <c r="A28" s="230"/>
      <c r="B28" s="231" t="s">
        <v>3401</v>
      </c>
      <c r="C28" s="232"/>
      <c r="D28" s="233">
        <v>1</v>
      </c>
      <c r="E28" s="233">
        <v>1</v>
      </c>
      <c r="F28" s="233">
        <v>1</v>
      </c>
      <c r="G28" s="233">
        <v>1</v>
      </c>
      <c r="H28" s="233">
        <v>1</v>
      </c>
      <c r="I28" s="233">
        <v>1</v>
      </c>
      <c r="J28" s="233">
        <v>1</v>
      </c>
      <c r="K28" s="233">
        <v>1</v>
      </c>
      <c r="L28" s="233">
        <v>1</v>
      </c>
      <c r="M28" s="233">
        <v>1</v>
      </c>
      <c r="N28" s="233">
        <v>1</v>
      </c>
      <c r="O28" s="233">
        <v>1</v>
      </c>
      <c r="P28" s="233">
        <v>1</v>
      </c>
      <c r="Q28" s="233">
        <v>1</v>
      </c>
      <c r="R28" s="233">
        <v>1</v>
      </c>
    </row>
    <row r="29" spans="1:18" ht="18">
      <c r="A29" s="230"/>
      <c r="B29" s="231" t="s">
        <v>3402</v>
      </c>
      <c r="C29" s="232"/>
      <c r="D29" s="233">
        <v>1</v>
      </c>
      <c r="E29" s="233"/>
      <c r="F29" s="233"/>
      <c r="G29" s="233"/>
      <c r="H29" s="233"/>
      <c r="I29" s="233"/>
      <c r="J29" s="233"/>
      <c r="K29" s="233"/>
      <c r="L29" s="233"/>
      <c r="M29" s="233"/>
      <c r="N29" s="233"/>
      <c r="O29" s="233"/>
      <c r="P29" s="233"/>
      <c r="Q29" s="233"/>
      <c r="R29" s="233"/>
    </row>
    <row r="30" spans="1:18" ht="18">
      <c r="A30" s="230"/>
      <c r="B30" s="231" t="s">
        <v>3403</v>
      </c>
      <c r="C30" s="232"/>
      <c r="D30" s="233">
        <v>1</v>
      </c>
      <c r="E30" s="233"/>
      <c r="F30" s="233"/>
      <c r="G30" s="233"/>
      <c r="H30" s="233"/>
      <c r="I30" s="233"/>
      <c r="J30" s="233"/>
      <c r="K30" s="233"/>
      <c r="L30" s="233"/>
      <c r="M30" s="233"/>
      <c r="N30" s="233"/>
      <c r="O30" s="233"/>
      <c r="P30" s="233"/>
      <c r="Q30" s="233"/>
      <c r="R30" s="233"/>
    </row>
    <row r="31" spans="1:18" ht="18">
      <c r="A31" s="230"/>
      <c r="B31" s="231" t="s">
        <v>3404</v>
      </c>
      <c r="C31" s="232"/>
      <c r="D31" s="233"/>
      <c r="E31" s="233"/>
      <c r="F31" s="233"/>
      <c r="G31" s="233"/>
      <c r="H31" s="233"/>
      <c r="I31" s="233"/>
      <c r="J31" s="233"/>
      <c r="K31" s="233"/>
      <c r="L31" s="233"/>
      <c r="M31" s="233"/>
      <c r="N31" s="233"/>
      <c r="O31" s="233"/>
      <c r="P31" s="233">
        <v>1</v>
      </c>
      <c r="Q31" s="233"/>
      <c r="R31" s="233"/>
    </row>
    <row r="32" spans="1:18" ht="18">
      <c r="A32" s="230"/>
      <c r="B32" s="231" t="s">
        <v>3405</v>
      </c>
      <c r="C32" s="232"/>
      <c r="D32" s="233"/>
      <c r="E32" s="233">
        <v>1</v>
      </c>
      <c r="F32" s="233"/>
      <c r="G32" s="233"/>
      <c r="H32" s="233"/>
      <c r="I32" s="233"/>
      <c r="J32" s="233"/>
      <c r="K32" s="233"/>
      <c r="L32" s="233"/>
      <c r="M32" s="233"/>
      <c r="N32" s="233"/>
      <c r="O32" s="233"/>
      <c r="P32" s="233"/>
      <c r="Q32" s="233"/>
      <c r="R32" s="233"/>
    </row>
    <row r="33" spans="1:18" ht="18">
      <c r="A33" s="230"/>
      <c r="B33" s="231" t="s">
        <v>3406</v>
      </c>
      <c r="C33" s="232"/>
      <c r="D33" s="233"/>
      <c r="E33" s="233">
        <v>1</v>
      </c>
      <c r="F33" s="233"/>
      <c r="G33" s="233"/>
      <c r="H33" s="233"/>
      <c r="I33" s="233"/>
      <c r="J33" s="233"/>
      <c r="K33" s="233"/>
      <c r="L33" s="233"/>
      <c r="M33" s="233"/>
      <c r="N33" s="233"/>
      <c r="O33" s="233"/>
      <c r="P33" s="233"/>
      <c r="Q33" s="233"/>
      <c r="R33" s="233"/>
    </row>
    <row r="34" spans="1:18" ht="18">
      <c r="A34" s="230"/>
      <c r="B34" s="231" t="s">
        <v>3407</v>
      </c>
      <c r="C34" s="232"/>
      <c r="D34" s="233">
        <v>1</v>
      </c>
      <c r="E34" s="233"/>
      <c r="F34" s="233"/>
      <c r="G34" s="233"/>
      <c r="H34" s="233"/>
      <c r="I34" s="233"/>
      <c r="J34" s="233"/>
      <c r="K34" s="233"/>
      <c r="L34" s="233"/>
      <c r="M34" s="233"/>
      <c r="N34" s="233"/>
      <c r="O34" s="233"/>
      <c r="P34" s="233"/>
      <c r="Q34" s="233"/>
      <c r="R34" s="233"/>
    </row>
    <row r="35" spans="1:18" ht="18">
      <c r="A35" s="230"/>
      <c r="B35" s="231" t="s">
        <v>3408</v>
      </c>
      <c r="C35" s="232"/>
      <c r="D35" s="233">
        <v>1</v>
      </c>
      <c r="E35" s="233">
        <v>1</v>
      </c>
      <c r="F35" s="233"/>
      <c r="G35" s="233"/>
      <c r="H35" s="233"/>
      <c r="I35" s="233"/>
      <c r="J35" s="233"/>
      <c r="K35" s="233"/>
      <c r="L35" s="233"/>
      <c r="M35" s="233"/>
      <c r="N35" s="233"/>
      <c r="O35" s="233"/>
      <c r="P35" s="233"/>
      <c r="Q35" s="233"/>
      <c r="R35" s="233"/>
    </row>
    <row r="36" spans="1:18" ht="18">
      <c r="A36" s="230"/>
      <c r="B36" s="231" t="s">
        <v>3422</v>
      </c>
      <c r="C36" s="232"/>
      <c r="D36" s="233">
        <v>1</v>
      </c>
      <c r="E36" s="233"/>
      <c r="F36" s="233"/>
      <c r="G36" s="233"/>
      <c r="H36" s="233"/>
      <c r="I36" s="233"/>
      <c r="J36" s="233"/>
      <c r="K36" s="233"/>
      <c r="L36" s="233"/>
      <c r="M36" s="233"/>
      <c r="N36" s="233"/>
      <c r="O36" s="233"/>
      <c r="P36" s="233"/>
      <c r="Q36" s="233"/>
      <c r="R36" s="233"/>
    </row>
    <row r="37" spans="1:18" ht="18">
      <c r="A37" s="230"/>
      <c r="B37" s="231"/>
      <c r="C37" s="232"/>
      <c r="D37" s="233"/>
      <c r="E37" s="233"/>
      <c r="F37" s="233"/>
      <c r="G37" s="233"/>
      <c r="H37" s="233"/>
      <c r="I37" s="233"/>
      <c r="J37" s="233"/>
      <c r="K37" s="233"/>
      <c r="L37" s="233"/>
      <c r="M37" s="233"/>
      <c r="N37" s="233"/>
      <c r="O37" s="233"/>
      <c r="P37" s="233"/>
      <c r="Q37" s="233"/>
      <c r="R37" s="233"/>
    </row>
    <row r="38" spans="1:18" ht="18">
      <c r="A38" s="230"/>
      <c r="B38" s="231"/>
      <c r="C38" s="232"/>
      <c r="D38" s="233"/>
      <c r="E38" s="233"/>
      <c r="F38" s="233"/>
      <c r="G38" s="233"/>
      <c r="H38" s="233"/>
      <c r="I38" s="233"/>
      <c r="J38" s="233"/>
      <c r="K38" s="233"/>
      <c r="L38" s="233"/>
      <c r="M38" s="233"/>
      <c r="N38" s="233"/>
      <c r="O38" s="233"/>
      <c r="P38" s="233"/>
      <c r="Q38" s="233"/>
      <c r="R38" s="233"/>
    </row>
    <row r="39" spans="1:18" ht="12" customHeight="1">
      <c r="A39" s="443" t="s">
        <v>209</v>
      </c>
      <c r="B39" s="445" t="s">
        <v>29</v>
      </c>
      <c r="C39" s="442">
        <f>LARGE(D39:R40,1)</f>
        <v>24</v>
      </c>
      <c r="D39" s="442">
        <f t="shared" ref="D39:R39" si="3">SUM(D41:D52)</f>
        <v>24</v>
      </c>
      <c r="E39" s="442">
        <f t="shared" si="3"/>
        <v>24</v>
      </c>
      <c r="F39" s="442">
        <f t="shared" si="3"/>
        <v>20</v>
      </c>
      <c r="G39" s="442">
        <f t="shared" si="3"/>
        <v>19</v>
      </c>
      <c r="H39" s="442">
        <f t="shared" si="3"/>
        <v>11</v>
      </c>
      <c r="I39" s="442">
        <f t="shared" si="3"/>
        <v>9</v>
      </c>
      <c r="J39" s="442">
        <f t="shared" si="3"/>
        <v>8</v>
      </c>
      <c r="K39" s="442">
        <f t="shared" si="3"/>
        <v>0</v>
      </c>
      <c r="L39" s="442">
        <f t="shared" si="3"/>
        <v>0</v>
      </c>
      <c r="M39" s="442">
        <f t="shared" si="3"/>
        <v>0</v>
      </c>
      <c r="N39" s="442">
        <f t="shared" si="3"/>
        <v>0</v>
      </c>
      <c r="O39" s="442">
        <f t="shared" si="3"/>
        <v>0</v>
      </c>
      <c r="P39" s="442">
        <f t="shared" si="3"/>
        <v>0</v>
      </c>
      <c r="Q39" s="442">
        <f t="shared" si="3"/>
        <v>0</v>
      </c>
      <c r="R39" s="442">
        <f t="shared" si="3"/>
        <v>0</v>
      </c>
    </row>
    <row r="40" spans="1:18" ht="12.95" customHeight="1">
      <c r="A40" s="444"/>
      <c r="B40" s="445"/>
      <c r="C40" s="442"/>
      <c r="D40" s="442"/>
      <c r="E40" s="442"/>
      <c r="F40" s="442"/>
      <c r="G40" s="442"/>
      <c r="H40" s="442"/>
      <c r="I40" s="442"/>
      <c r="J40" s="442"/>
      <c r="K40" s="442"/>
      <c r="L40" s="442"/>
      <c r="M40" s="442"/>
      <c r="N40" s="442"/>
      <c r="O40" s="442"/>
      <c r="P40" s="442"/>
      <c r="Q40" s="442"/>
      <c r="R40" s="442"/>
    </row>
    <row r="41" spans="1:18" ht="18">
      <c r="A41" s="230"/>
      <c r="B41" s="231" t="s">
        <v>3401</v>
      </c>
      <c r="C41" s="232"/>
      <c r="D41" s="233">
        <v>6</v>
      </c>
      <c r="E41" s="233">
        <v>6</v>
      </c>
      <c r="F41" s="233">
        <v>4</v>
      </c>
      <c r="G41" s="233">
        <v>4</v>
      </c>
      <c r="H41" s="233">
        <v>3</v>
      </c>
      <c r="I41" s="233">
        <v>2</v>
      </c>
      <c r="J41" s="233">
        <v>2</v>
      </c>
      <c r="K41" s="233"/>
      <c r="L41" s="233"/>
      <c r="M41" s="233"/>
      <c r="N41" s="233"/>
      <c r="O41" s="233"/>
      <c r="P41" s="233" t="s">
        <v>11</v>
      </c>
      <c r="Q41" s="233" t="s">
        <v>11</v>
      </c>
      <c r="R41" s="233" t="s">
        <v>11</v>
      </c>
    </row>
    <row r="42" spans="1:18" ht="18">
      <c r="A42" s="230"/>
      <c r="B42" s="231" t="s">
        <v>3408</v>
      </c>
      <c r="C42" s="232"/>
      <c r="D42" s="233">
        <v>1</v>
      </c>
      <c r="E42" s="233">
        <v>1</v>
      </c>
      <c r="F42" s="233">
        <v>1</v>
      </c>
      <c r="G42" s="233"/>
      <c r="H42" s="233"/>
      <c r="I42" s="233"/>
      <c r="J42" s="233"/>
      <c r="K42" s="233"/>
      <c r="L42" s="233"/>
      <c r="M42" s="233"/>
      <c r="N42" s="233"/>
      <c r="O42" s="233"/>
      <c r="P42" s="233" t="s">
        <v>11</v>
      </c>
      <c r="Q42" s="233" t="s">
        <v>11</v>
      </c>
      <c r="R42" s="233" t="s">
        <v>11</v>
      </c>
    </row>
    <row r="43" spans="1:18" ht="18">
      <c r="A43" s="230"/>
      <c r="B43" s="231" t="s">
        <v>3409</v>
      </c>
      <c r="C43" s="232"/>
      <c r="D43" s="233">
        <v>2</v>
      </c>
      <c r="E43" s="233">
        <v>2</v>
      </c>
      <c r="F43" s="233">
        <v>2</v>
      </c>
      <c r="G43" s="233">
        <v>2</v>
      </c>
      <c r="H43" s="233">
        <v>2</v>
      </c>
      <c r="I43" s="233">
        <v>2</v>
      </c>
      <c r="J43" s="233">
        <v>2</v>
      </c>
      <c r="K43" s="233"/>
      <c r="L43" s="233"/>
      <c r="M43" s="233"/>
      <c r="N43" s="233"/>
      <c r="O43" s="233"/>
      <c r="P43" s="233" t="s">
        <v>11</v>
      </c>
      <c r="Q43" s="233" t="s">
        <v>11</v>
      </c>
      <c r="R43" s="233" t="s">
        <v>11</v>
      </c>
    </row>
    <row r="44" spans="1:18" ht="18">
      <c r="A44" s="230"/>
      <c r="B44" s="231" t="s">
        <v>3410</v>
      </c>
      <c r="C44" s="232"/>
      <c r="D44" s="233">
        <v>2</v>
      </c>
      <c r="E44" s="233">
        <v>2</v>
      </c>
      <c r="F44" s="233">
        <v>2</v>
      </c>
      <c r="G44" s="233">
        <v>2</v>
      </c>
      <c r="H44" s="233">
        <v>2</v>
      </c>
      <c r="I44" s="233">
        <v>2</v>
      </c>
      <c r="J44" s="233">
        <v>2</v>
      </c>
      <c r="K44" s="233"/>
      <c r="L44" s="233"/>
      <c r="M44" s="233"/>
      <c r="N44" s="233"/>
      <c r="O44" s="233"/>
      <c r="P44" s="233" t="s">
        <v>11</v>
      </c>
      <c r="Q44" s="233" t="s">
        <v>11</v>
      </c>
      <c r="R44" s="233" t="s">
        <v>11</v>
      </c>
    </row>
    <row r="45" spans="1:18" ht="18">
      <c r="A45" s="230"/>
      <c r="B45" s="231" t="s">
        <v>3399</v>
      </c>
      <c r="C45" s="232"/>
      <c r="D45" s="233">
        <v>6</v>
      </c>
      <c r="E45" s="233">
        <v>6</v>
      </c>
      <c r="F45" s="233">
        <v>4</v>
      </c>
      <c r="G45" s="233">
        <v>4</v>
      </c>
      <c r="H45" s="233">
        <v>3</v>
      </c>
      <c r="I45" s="233">
        <v>2</v>
      </c>
      <c r="J45" s="233">
        <v>2</v>
      </c>
      <c r="K45" s="233"/>
      <c r="L45" s="233"/>
      <c r="M45" s="233"/>
      <c r="N45" s="233"/>
      <c r="O45" s="233"/>
      <c r="P45" s="233" t="s">
        <v>11</v>
      </c>
      <c r="Q45" s="233" t="s">
        <v>11</v>
      </c>
      <c r="R45" s="233" t="s">
        <v>11</v>
      </c>
    </row>
    <row r="46" spans="1:18" ht="18">
      <c r="A46" s="230"/>
      <c r="B46" s="231" t="s">
        <v>3394</v>
      </c>
      <c r="C46" s="232"/>
      <c r="D46" s="233">
        <v>2</v>
      </c>
      <c r="E46" s="233">
        <v>2</v>
      </c>
      <c r="F46" s="233">
        <v>2</v>
      </c>
      <c r="G46" s="233">
        <v>2</v>
      </c>
      <c r="H46" s="233">
        <v>0</v>
      </c>
      <c r="I46" s="233"/>
      <c r="J46" s="233"/>
      <c r="K46" s="233"/>
      <c r="L46" s="233"/>
      <c r="M46" s="233"/>
      <c r="N46" s="233"/>
      <c r="O46" s="233"/>
      <c r="P46" s="233" t="s">
        <v>11</v>
      </c>
      <c r="Q46" s="233" t="s">
        <v>11</v>
      </c>
      <c r="R46" s="233" t="s">
        <v>11</v>
      </c>
    </row>
    <row r="47" spans="1:18" ht="18">
      <c r="A47" s="230"/>
      <c r="B47" s="231" t="s">
        <v>3397</v>
      </c>
      <c r="C47" s="232"/>
      <c r="D47" s="233">
        <v>2</v>
      </c>
      <c r="E47" s="233">
        <v>2</v>
      </c>
      <c r="F47" s="233">
        <v>2</v>
      </c>
      <c r="G47" s="233">
        <v>2</v>
      </c>
      <c r="H47" s="233"/>
      <c r="I47" s="233">
        <v>1</v>
      </c>
      <c r="J47" s="233"/>
      <c r="K47" s="233"/>
      <c r="L47" s="233"/>
      <c r="M47" s="233"/>
      <c r="N47" s="233"/>
      <c r="O47" s="233"/>
      <c r="P47" s="233" t="s">
        <v>11</v>
      </c>
      <c r="Q47" s="233" t="s">
        <v>11</v>
      </c>
      <c r="R47" s="233" t="s">
        <v>11</v>
      </c>
    </row>
    <row r="48" spans="1:18" ht="18">
      <c r="A48" s="230"/>
      <c r="B48" s="231" t="s">
        <v>3411</v>
      </c>
      <c r="C48" s="232"/>
      <c r="D48" s="233">
        <v>1</v>
      </c>
      <c r="E48" s="233">
        <v>1</v>
      </c>
      <c r="F48" s="233">
        <v>1</v>
      </c>
      <c r="G48" s="233">
        <v>1</v>
      </c>
      <c r="H48" s="233">
        <v>0</v>
      </c>
      <c r="I48" s="233"/>
      <c r="J48" s="233"/>
      <c r="K48" s="233"/>
      <c r="L48" s="233"/>
      <c r="M48" s="233"/>
      <c r="N48" s="233"/>
      <c r="O48" s="233"/>
      <c r="P48" s="233" t="s">
        <v>11</v>
      </c>
      <c r="Q48" s="233" t="s">
        <v>11</v>
      </c>
      <c r="R48" s="233" t="s">
        <v>11</v>
      </c>
    </row>
    <row r="49" spans="1:18" ht="18">
      <c r="A49" s="230"/>
      <c r="B49" s="231" t="s">
        <v>3412</v>
      </c>
      <c r="C49" s="232"/>
      <c r="D49" s="233">
        <v>1</v>
      </c>
      <c r="E49" s="233">
        <v>1</v>
      </c>
      <c r="F49" s="233">
        <v>1</v>
      </c>
      <c r="G49" s="233">
        <v>1</v>
      </c>
      <c r="H49" s="233">
        <v>1</v>
      </c>
      <c r="I49" s="233"/>
      <c r="J49" s="233"/>
      <c r="K49" s="233"/>
      <c r="L49" s="233"/>
      <c r="M49" s="233"/>
      <c r="N49" s="233"/>
      <c r="O49" s="233"/>
      <c r="P49" s="233" t="s">
        <v>11</v>
      </c>
      <c r="Q49" s="233" t="s">
        <v>11</v>
      </c>
      <c r="R49" s="233" t="s">
        <v>11</v>
      </c>
    </row>
    <row r="50" spans="1:18" ht="18">
      <c r="A50" s="230"/>
      <c r="B50" s="231" t="s">
        <v>3400</v>
      </c>
      <c r="C50" s="232"/>
      <c r="D50" s="233">
        <v>1</v>
      </c>
      <c r="E50" s="233">
        <v>1</v>
      </c>
      <c r="F50" s="233">
        <v>1</v>
      </c>
      <c r="G50" s="233">
        <v>1</v>
      </c>
      <c r="H50" s="233"/>
      <c r="I50" s="233"/>
      <c r="J50" s="233"/>
      <c r="K50" s="233" t="s">
        <v>11</v>
      </c>
      <c r="L50" s="233"/>
      <c r="M50" s="233" t="s">
        <v>11</v>
      </c>
      <c r="N50" s="233" t="s">
        <v>11</v>
      </c>
      <c r="O50" s="233"/>
      <c r="P50" s="233" t="s">
        <v>11</v>
      </c>
      <c r="Q50" s="233" t="s">
        <v>11</v>
      </c>
      <c r="R50" s="233" t="s">
        <v>11</v>
      </c>
    </row>
    <row r="51" spans="1:18" ht="18">
      <c r="A51" s="230"/>
      <c r="B51" s="231"/>
      <c r="C51" s="232"/>
      <c r="D51" s="233"/>
      <c r="E51" s="233"/>
      <c r="F51" s="233"/>
      <c r="G51" s="233"/>
      <c r="H51" s="233"/>
      <c r="I51" s="233"/>
      <c r="J51" s="233"/>
      <c r="K51" s="233"/>
      <c r="L51" s="233"/>
      <c r="M51" s="233"/>
      <c r="N51" s="233"/>
      <c r="O51" s="233"/>
      <c r="P51" s="233"/>
      <c r="Q51" s="233" t="s">
        <v>11</v>
      </c>
      <c r="R51" s="233" t="s">
        <v>11</v>
      </c>
    </row>
    <row r="52" spans="1:18" ht="18">
      <c r="A52" s="230"/>
      <c r="B52" s="231"/>
      <c r="C52" s="232"/>
      <c r="D52" s="233"/>
      <c r="E52" s="233"/>
      <c r="F52" s="233"/>
      <c r="G52" s="233"/>
      <c r="H52" s="233"/>
      <c r="I52" s="233"/>
      <c r="J52" s="233"/>
      <c r="K52" s="233"/>
      <c r="L52" s="233"/>
      <c r="M52" s="233"/>
      <c r="N52" s="233"/>
      <c r="O52" s="233"/>
      <c r="P52" s="233"/>
      <c r="Q52" s="233" t="s">
        <v>11</v>
      </c>
      <c r="R52" s="233" t="s">
        <v>11</v>
      </c>
    </row>
    <row r="53" spans="1:18" ht="12" customHeight="1">
      <c r="A53" s="443" t="s">
        <v>303</v>
      </c>
      <c r="B53" s="445" t="s">
        <v>304</v>
      </c>
      <c r="C53" s="442">
        <f>LARGE(D53:R54,1)</f>
        <v>5</v>
      </c>
      <c r="D53" s="442">
        <f>SUM(D55:D59)</f>
        <v>0</v>
      </c>
      <c r="E53" s="442">
        <f t="shared" ref="E53:R53" si="4">SUM(E55:E59)</f>
        <v>0</v>
      </c>
      <c r="F53" s="442">
        <f t="shared" si="4"/>
        <v>0</v>
      </c>
      <c r="G53" s="442">
        <f t="shared" si="4"/>
        <v>5</v>
      </c>
      <c r="H53" s="442">
        <f t="shared" si="4"/>
        <v>0</v>
      </c>
      <c r="I53" s="442">
        <f t="shared" si="4"/>
        <v>5</v>
      </c>
      <c r="J53" s="442">
        <f t="shared" si="4"/>
        <v>0</v>
      </c>
      <c r="K53" s="442">
        <f t="shared" si="4"/>
        <v>5</v>
      </c>
      <c r="L53" s="442">
        <f t="shared" si="4"/>
        <v>0</v>
      </c>
      <c r="M53" s="442">
        <f t="shared" si="4"/>
        <v>0</v>
      </c>
      <c r="N53" s="442">
        <f t="shared" si="4"/>
        <v>4</v>
      </c>
      <c r="O53" s="442">
        <f t="shared" si="4"/>
        <v>4</v>
      </c>
      <c r="P53" s="442">
        <f t="shared" si="4"/>
        <v>0</v>
      </c>
      <c r="Q53" s="442">
        <f t="shared" si="4"/>
        <v>0</v>
      </c>
      <c r="R53" s="442">
        <f t="shared" si="4"/>
        <v>0</v>
      </c>
    </row>
    <row r="54" spans="1:18" ht="12.95" customHeight="1">
      <c r="A54" s="444"/>
      <c r="B54" s="445"/>
      <c r="C54" s="442"/>
      <c r="D54" s="442"/>
      <c r="E54" s="442"/>
      <c r="F54" s="442"/>
      <c r="G54" s="442"/>
      <c r="H54" s="442"/>
      <c r="I54" s="442"/>
      <c r="J54" s="442"/>
      <c r="K54" s="442"/>
      <c r="L54" s="442"/>
      <c r="M54" s="442"/>
      <c r="N54" s="442"/>
      <c r="O54" s="442"/>
      <c r="P54" s="442"/>
      <c r="Q54" s="442"/>
      <c r="R54" s="442"/>
    </row>
    <row r="55" spans="1:18" ht="18">
      <c r="A55" s="230"/>
      <c r="B55" s="231" t="s">
        <v>3399</v>
      </c>
      <c r="C55" s="232"/>
      <c r="D55" s="233" t="s">
        <v>11</v>
      </c>
      <c r="E55" s="233" t="s">
        <v>11</v>
      </c>
      <c r="F55" s="233" t="s">
        <v>11</v>
      </c>
      <c r="G55" s="233">
        <v>2</v>
      </c>
      <c r="H55" s="233" t="s">
        <v>11</v>
      </c>
      <c r="I55" s="233">
        <v>2</v>
      </c>
      <c r="J55" s="233" t="s">
        <v>11</v>
      </c>
      <c r="K55" s="233">
        <v>2</v>
      </c>
      <c r="L55" s="233" t="s">
        <v>11</v>
      </c>
      <c r="M55" s="233" t="s">
        <v>11</v>
      </c>
      <c r="N55" s="233">
        <v>2</v>
      </c>
      <c r="O55" s="233">
        <v>2</v>
      </c>
      <c r="P55" s="233" t="s">
        <v>11</v>
      </c>
      <c r="Q55" s="233" t="s">
        <v>11</v>
      </c>
      <c r="R55" s="233" t="s">
        <v>11</v>
      </c>
    </row>
    <row r="56" spans="1:18" ht="18">
      <c r="A56" s="230"/>
      <c r="B56" s="231" t="s">
        <v>3401</v>
      </c>
      <c r="C56" s="232"/>
      <c r="D56" s="233" t="s">
        <v>11</v>
      </c>
      <c r="E56" s="233" t="s">
        <v>11</v>
      </c>
      <c r="F56" s="233" t="s">
        <v>11</v>
      </c>
      <c r="G56" s="233">
        <v>2</v>
      </c>
      <c r="H56" s="233" t="s">
        <v>11</v>
      </c>
      <c r="I56" s="233">
        <v>2</v>
      </c>
      <c r="J56" s="233" t="s">
        <v>11</v>
      </c>
      <c r="K56" s="233">
        <v>2</v>
      </c>
      <c r="L56" s="233" t="s">
        <v>11</v>
      </c>
      <c r="M56" s="233"/>
      <c r="N56" s="233">
        <v>2</v>
      </c>
      <c r="O56" s="233">
        <v>2</v>
      </c>
      <c r="P56" s="233" t="s">
        <v>11</v>
      </c>
      <c r="Q56" s="233" t="s">
        <v>11</v>
      </c>
      <c r="R56" s="233" t="s">
        <v>11</v>
      </c>
    </row>
    <row r="57" spans="1:18" ht="18">
      <c r="A57" s="230"/>
      <c r="B57" s="231" t="s">
        <v>3413</v>
      </c>
      <c r="C57" s="232"/>
      <c r="D57" s="233" t="s">
        <v>11</v>
      </c>
      <c r="E57" s="233" t="s">
        <v>11</v>
      </c>
      <c r="F57" s="233" t="s">
        <v>11</v>
      </c>
      <c r="G57" s="233">
        <v>1</v>
      </c>
      <c r="H57" s="233" t="s">
        <v>11</v>
      </c>
      <c r="I57" s="233">
        <v>1</v>
      </c>
      <c r="J57" s="233" t="s">
        <v>11</v>
      </c>
      <c r="K57" s="233">
        <v>1</v>
      </c>
      <c r="L57" s="233" t="s">
        <v>11</v>
      </c>
      <c r="M57" s="233" t="s">
        <v>11</v>
      </c>
      <c r="N57" s="233"/>
      <c r="O57" s="233"/>
      <c r="P57" s="233" t="s">
        <v>11</v>
      </c>
      <c r="Q57" s="233" t="s">
        <v>11</v>
      </c>
      <c r="R57" s="233" t="s">
        <v>11</v>
      </c>
    </row>
    <row r="58" spans="1:18" ht="18">
      <c r="A58" s="230"/>
      <c r="B58" s="231"/>
      <c r="C58" s="232"/>
      <c r="D58" s="233" t="s">
        <v>11</v>
      </c>
      <c r="E58" s="233"/>
      <c r="F58" s="233"/>
      <c r="G58" s="233"/>
      <c r="H58" s="233"/>
      <c r="I58" s="233"/>
      <c r="J58" s="233"/>
      <c r="K58" s="233"/>
      <c r="L58" s="233"/>
      <c r="M58" s="233"/>
      <c r="N58" s="233"/>
      <c r="O58" s="233"/>
      <c r="P58" s="233"/>
      <c r="Q58" s="233"/>
      <c r="R58" s="233" t="s">
        <v>11</v>
      </c>
    </row>
    <row r="59" spans="1:18" ht="18">
      <c r="A59" s="230"/>
      <c r="B59" s="231"/>
      <c r="C59" s="232"/>
      <c r="D59" s="233" t="s">
        <v>11</v>
      </c>
      <c r="E59" s="233"/>
      <c r="F59" s="233"/>
      <c r="G59" s="233"/>
      <c r="H59" s="233"/>
      <c r="I59" s="233"/>
      <c r="J59" s="233"/>
      <c r="K59" s="233"/>
      <c r="L59" s="233"/>
      <c r="M59" s="233"/>
      <c r="N59" s="233"/>
      <c r="O59" s="233"/>
      <c r="P59" s="233"/>
      <c r="Q59" s="233"/>
      <c r="R59" s="233" t="s">
        <v>11</v>
      </c>
    </row>
    <row r="60" spans="1:18" ht="12" customHeight="1">
      <c r="A60" s="443" t="s">
        <v>320</v>
      </c>
      <c r="B60" s="445" t="s">
        <v>321</v>
      </c>
      <c r="C60" s="442">
        <f>LARGE(D60:R61,1)</f>
        <v>4</v>
      </c>
      <c r="D60" s="447">
        <f>SUM(D62:D70)</f>
        <v>0</v>
      </c>
      <c r="E60" s="447">
        <f t="shared" ref="E60:R60" si="5">SUM(E62:E70)</f>
        <v>0</v>
      </c>
      <c r="F60" s="447">
        <f t="shared" si="5"/>
        <v>0</v>
      </c>
      <c r="G60" s="447">
        <f t="shared" si="5"/>
        <v>0</v>
      </c>
      <c r="H60" s="447">
        <f t="shared" si="5"/>
        <v>0</v>
      </c>
      <c r="I60" s="447">
        <f t="shared" si="5"/>
        <v>0</v>
      </c>
      <c r="J60" s="447">
        <f t="shared" si="5"/>
        <v>0</v>
      </c>
      <c r="K60" s="447">
        <f t="shared" si="5"/>
        <v>0</v>
      </c>
      <c r="L60" s="447">
        <f t="shared" si="5"/>
        <v>0</v>
      </c>
      <c r="M60" s="447">
        <f t="shared" si="5"/>
        <v>4</v>
      </c>
      <c r="N60" s="447">
        <f t="shared" si="5"/>
        <v>4</v>
      </c>
      <c r="O60" s="447">
        <f t="shared" si="5"/>
        <v>0</v>
      </c>
      <c r="P60" s="447">
        <f t="shared" si="5"/>
        <v>0</v>
      </c>
      <c r="Q60" s="447">
        <f t="shared" si="5"/>
        <v>0</v>
      </c>
      <c r="R60" s="447">
        <f t="shared" si="5"/>
        <v>0</v>
      </c>
    </row>
    <row r="61" spans="1:18" ht="12.95" customHeight="1">
      <c r="A61" s="444"/>
      <c r="B61" s="445"/>
      <c r="C61" s="442"/>
      <c r="D61" s="447"/>
      <c r="E61" s="447"/>
      <c r="F61" s="447"/>
      <c r="G61" s="447"/>
      <c r="H61" s="447"/>
      <c r="I61" s="447"/>
      <c r="J61" s="447"/>
      <c r="K61" s="447"/>
      <c r="L61" s="447"/>
      <c r="M61" s="447"/>
      <c r="N61" s="447"/>
      <c r="O61" s="447"/>
      <c r="P61" s="447"/>
      <c r="Q61" s="447"/>
      <c r="R61" s="447"/>
    </row>
    <row r="62" spans="1:18" ht="18">
      <c r="A62" s="230"/>
      <c r="B62" s="231" t="s">
        <v>3402</v>
      </c>
      <c r="C62" s="232"/>
      <c r="D62" s="233" t="s">
        <v>11</v>
      </c>
      <c r="E62" s="233" t="s">
        <v>11</v>
      </c>
      <c r="F62" s="233" t="s">
        <v>11</v>
      </c>
      <c r="G62" s="233" t="s">
        <v>11</v>
      </c>
      <c r="H62" s="233" t="s">
        <v>11</v>
      </c>
      <c r="I62" s="233" t="s">
        <v>11</v>
      </c>
      <c r="J62" s="233" t="s">
        <v>11</v>
      </c>
      <c r="K62" s="233" t="s">
        <v>11</v>
      </c>
      <c r="L62" s="233" t="s">
        <v>11</v>
      </c>
      <c r="M62" s="233">
        <v>1</v>
      </c>
      <c r="N62" s="233">
        <v>1</v>
      </c>
      <c r="O62" s="233" t="s">
        <v>11</v>
      </c>
      <c r="P62" s="233" t="s">
        <v>11</v>
      </c>
      <c r="Q62" s="233" t="s">
        <v>11</v>
      </c>
      <c r="R62" s="233" t="s">
        <v>11</v>
      </c>
    </row>
    <row r="63" spans="1:18" ht="18">
      <c r="A63" s="230"/>
      <c r="B63" s="231" t="s">
        <v>3414</v>
      </c>
      <c r="C63" s="232"/>
      <c r="D63" s="233" t="s">
        <v>11</v>
      </c>
      <c r="E63" s="233" t="s">
        <v>11</v>
      </c>
      <c r="F63" s="233" t="s">
        <v>11</v>
      </c>
      <c r="G63" s="233" t="s">
        <v>11</v>
      </c>
      <c r="H63" s="233" t="s">
        <v>11</v>
      </c>
      <c r="I63" s="233" t="s">
        <v>11</v>
      </c>
      <c r="J63" s="233" t="s">
        <v>11</v>
      </c>
      <c r="K63" s="233" t="s">
        <v>11</v>
      </c>
      <c r="L63" s="233" t="s">
        <v>11</v>
      </c>
      <c r="M63" s="233">
        <v>1</v>
      </c>
      <c r="N63" s="233"/>
      <c r="O63" s="233" t="s">
        <v>11</v>
      </c>
      <c r="P63" s="233" t="s">
        <v>11</v>
      </c>
      <c r="Q63" s="233" t="s">
        <v>11</v>
      </c>
      <c r="R63" s="233" t="s">
        <v>11</v>
      </c>
    </row>
    <row r="64" spans="1:18" ht="18">
      <c r="A64" s="230"/>
      <c r="B64" s="231" t="s">
        <v>3399</v>
      </c>
      <c r="C64" s="232"/>
      <c r="D64" s="233" t="s">
        <v>11</v>
      </c>
      <c r="E64" s="233" t="s">
        <v>11</v>
      </c>
      <c r="F64" s="233" t="s">
        <v>11</v>
      </c>
      <c r="G64" s="233" t="s">
        <v>11</v>
      </c>
      <c r="H64" s="233" t="s">
        <v>11</v>
      </c>
      <c r="I64" s="233" t="s">
        <v>11</v>
      </c>
      <c r="J64" s="233" t="s">
        <v>11</v>
      </c>
      <c r="K64" s="233" t="s">
        <v>11</v>
      </c>
      <c r="L64" s="233" t="s">
        <v>11</v>
      </c>
      <c r="M64" s="233">
        <v>1</v>
      </c>
      <c r="N64" s="233"/>
      <c r="O64" s="233" t="s">
        <v>11</v>
      </c>
      <c r="P64" s="233" t="s">
        <v>11</v>
      </c>
      <c r="Q64" s="233" t="s">
        <v>11</v>
      </c>
      <c r="R64" s="233" t="s">
        <v>11</v>
      </c>
    </row>
    <row r="65" spans="1:18" ht="18">
      <c r="A65" s="230"/>
      <c r="B65" s="231" t="s">
        <v>3415</v>
      </c>
      <c r="C65" s="232"/>
      <c r="D65" s="233" t="s">
        <v>11</v>
      </c>
      <c r="E65" s="233" t="s">
        <v>11</v>
      </c>
      <c r="F65" s="233" t="s">
        <v>11</v>
      </c>
      <c r="G65" s="233" t="s">
        <v>11</v>
      </c>
      <c r="H65" s="233" t="s">
        <v>11</v>
      </c>
      <c r="I65" s="233" t="s">
        <v>11</v>
      </c>
      <c r="J65" s="233" t="s">
        <v>11</v>
      </c>
      <c r="K65" s="233" t="s">
        <v>11</v>
      </c>
      <c r="L65" s="233" t="s">
        <v>11</v>
      </c>
      <c r="M65" s="233"/>
      <c r="N65" s="233">
        <v>1</v>
      </c>
      <c r="O65" s="233" t="s">
        <v>11</v>
      </c>
      <c r="P65" s="233" t="s">
        <v>11</v>
      </c>
      <c r="Q65" s="233" t="s">
        <v>11</v>
      </c>
      <c r="R65" s="233" t="s">
        <v>11</v>
      </c>
    </row>
    <row r="66" spans="1:18" ht="18">
      <c r="A66" s="230"/>
      <c r="B66" s="231" t="s">
        <v>3397</v>
      </c>
      <c r="C66" s="232"/>
      <c r="D66" s="233" t="s">
        <v>11</v>
      </c>
      <c r="E66" s="233" t="s">
        <v>11</v>
      </c>
      <c r="F66" s="233" t="s">
        <v>11</v>
      </c>
      <c r="G66" s="233" t="s">
        <v>11</v>
      </c>
      <c r="H66" s="233" t="s">
        <v>11</v>
      </c>
      <c r="I66" s="233" t="s">
        <v>11</v>
      </c>
      <c r="J66" s="233" t="s">
        <v>11</v>
      </c>
      <c r="K66" s="233" t="s">
        <v>11</v>
      </c>
      <c r="L66" s="233" t="s">
        <v>11</v>
      </c>
      <c r="M66" s="233"/>
      <c r="N66" s="233">
        <v>1</v>
      </c>
      <c r="O66" s="233" t="s">
        <v>11</v>
      </c>
      <c r="P66" s="233" t="s">
        <v>11</v>
      </c>
      <c r="Q66" s="233" t="s">
        <v>11</v>
      </c>
      <c r="R66" s="233" t="s">
        <v>11</v>
      </c>
    </row>
    <row r="67" spans="1:18" ht="18">
      <c r="A67" s="230"/>
      <c r="B67" s="231" t="s">
        <v>3394</v>
      </c>
      <c r="C67" s="232"/>
      <c r="D67" s="233" t="s">
        <v>11</v>
      </c>
      <c r="E67" s="233" t="s">
        <v>11</v>
      </c>
      <c r="F67" s="233" t="s">
        <v>11</v>
      </c>
      <c r="G67" s="233" t="s">
        <v>11</v>
      </c>
      <c r="H67" s="233" t="s">
        <v>11</v>
      </c>
      <c r="I67" s="233" t="s">
        <v>11</v>
      </c>
      <c r="J67" s="233" t="s">
        <v>11</v>
      </c>
      <c r="K67" s="233" t="s">
        <v>11</v>
      </c>
      <c r="L67" s="233" t="s">
        <v>11</v>
      </c>
      <c r="M67" s="233">
        <v>1</v>
      </c>
      <c r="N67" s="233">
        <v>1</v>
      </c>
      <c r="O67" s="233" t="s">
        <v>11</v>
      </c>
      <c r="P67" s="233" t="s">
        <v>11</v>
      </c>
      <c r="Q67" s="233" t="s">
        <v>11</v>
      </c>
      <c r="R67" s="233" t="s">
        <v>11</v>
      </c>
    </row>
    <row r="68" spans="1:18" ht="18">
      <c r="A68" s="230"/>
      <c r="B68" s="231" t="s">
        <v>3407</v>
      </c>
      <c r="C68" s="232"/>
      <c r="D68" s="233" t="s">
        <v>11</v>
      </c>
      <c r="E68" s="233" t="s">
        <v>11</v>
      </c>
      <c r="F68" s="233" t="s">
        <v>11</v>
      </c>
      <c r="G68" s="233" t="s">
        <v>11</v>
      </c>
      <c r="H68" s="233" t="s">
        <v>11</v>
      </c>
      <c r="I68" s="233" t="s">
        <v>11</v>
      </c>
      <c r="J68" s="233" t="s">
        <v>11</v>
      </c>
      <c r="K68" s="233"/>
      <c r="L68" s="233"/>
      <c r="M68" s="233"/>
      <c r="N68" s="233"/>
      <c r="O68" s="233"/>
      <c r="P68" s="233" t="s">
        <v>11</v>
      </c>
      <c r="Q68" s="233" t="s">
        <v>11</v>
      </c>
      <c r="R68" s="233" t="s">
        <v>11</v>
      </c>
    </row>
    <row r="69" spans="1:18" ht="18">
      <c r="A69" s="230"/>
      <c r="B69" s="231"/>
      <c r="C69" s="232"/>
      <c r="D69" s="233" t="s">
        <v>11</v>
      </c>
      <c r="E69" s="233" t="s">
        <v>11</v>
      </c>
      <c r="F69" s="233" t="s">
        <v>11</v>
      </c>
      <c r="G69" s="233" t="s">
        <v>11</v>
      </c>
      <c r="H69" s="233" t="s">
        <v>11</v>
      </c>
      <c r="I69" s="233" t="s">
        <v>11</v>
      </c>
      <c r="J69" s="233" t="s">
        <v>11</v>
      </c>
      <c r="K69" s="233" t="s">
        <v>11</v>
      </c>
      <c r="L69" s="233"/>
      <c r="M69" s="233"/>
      <c r="N69" s="233"/>
      <c r="O69" s="233"/>
      <c r="P69" s="233" t="s">
        <v>11</v>
      </c>
      <c r="Q69" s="233" t="s">
        <v>11</v>
      </c>
      <c r="R69" s="233" t="s">
        <v>11</v>
      </c>
    </row>
    <row r="70" spans="1:18" ht="18">
      <c r="A70" s="230"/>
      <c r="B70" s="231"/>
      <c r="C70" s="232"/>
      <c r="D70" s="233" t="s">
        <v>11</v>
      </c>
      <c r="E70" s="233" t="s">
        <v>11</v>
      </c>
      <c r="F70" s="233" t="s">
        <v>11</v>
      </c>
      <c r="G70" s="233" t="s">
        <v>11</v>
      </c>
      <c r="H70" s="233" t="s">
        <v>11</v>
      </c>
      <c r="I70" s="233" t="s">
        <v>11</v>
      </c>
      <c r="J70" s="233" t="s">
        <v>11</v>
      </c>
      <c r="K70" s="233" t="s">
        <v>11</v>
      </c>
      <c r="L70" s="233"/>
      <c r="M70" s="233"/>
      <c r="N70" s="233"/>
      <c r="O70" s="233"/>
      <c r="P70" s="233" t="s">
        <v>11</v>
      </c>
      <c r="Q70" s="233" t="s">
        <v>11</v>
      </c>
      <c r="R70" s="233" t="s">
        <v>11</v>
      </c>
    </row>
    <row r="71" spans="1:18" ht="12" customHeight="1">
      <c r="A71" s="443" t="s">
        <v>333</v>
      </c>
      <c r="B71" s="445" t="s">
        <v>1686</v>
      </c>
      <c r="C71" s="442">
        <f>LARGE(D71:R72,1)</f>
        <v>3</v>
      </c>
      <c r="D71" s="442">
        <f>SUM(D73:D77)</f>
        <v>0</v>
      </c>
      <c r="E71" s="442">
        <f t="shared" ref="E71:R71" si="6">SUM(E73:E77)</f>
        <v>0</v>
      </c>
      <c r="F71" s="442">
        <f t="shared" si="6"/>
        <v>0</v>
      </c>
      <c r="G71" s="442">
        <f t="shared" si="6"/>
        <v>0</v>
      </c>
      <c r="H71" s="442">
        <f t="shared" si="6"/>
        <v>0</v>
      </c>
      <c r="I71" s="442">
        <f t="shared" si="6"/>
        <v>0</v>
      </c>
      <c r="J71" s="442">
        <f t="shared" si="6"/>
        <v>0</v>
      </c>
      <c r="K71" s="442">
        <f t="shared" si="6"/>
        <v>0</v>
      </c>
      <c r="L71" s="442">
        <f t="shared" si="6"/>
        <v>0</v>
      </c>
      <c r="M71" s="442">
        <f t="shared" si="6"/>
        <v>3</v>
      </c>
      <c r="N71" s="442">
        <f t="shared" si="6"/>
        <v>3</v>
      </c>
      <c r="O71" s="442">
        <f t="shared" si="6"/>
        <v>0</v>
      </c>
      <c r="P71" s="442">
        <f t="shared" si="6"/>
        <v>0</v>
      </c>
      <c r="Q71" s="442">
        <f t="shared" si="6"/>
        <v>0</v>
      </c>
      <c r="R71" s="442">
        <f t="shared" si="6"/>
        <v>0</v>
      </c>
    </row>
    <row r="72" spans="1:18" ht="12.95" customHeight="1">
      <c r="A72" s="444"/>
      <c r="B72" s="445"/>
      <c r="C72" s="442"/>
      <c r="D72" s="442"/>
      <c r="E72" s="442"/>
      <c r="F72" s="442"/>
      <c r="G72" s="442"/>
      <c r="H72" s="442"/>
      <c r="I72" s="442"/>
      <c r="J72" s="442"/>
      <c r="K72" s="442"/>
      <c r="L72" s="442"/>
      <c r="M72" s="442"/>
      <c r="N72" s="442"/>
      <c r="O72" s="442"/>
      <c r="P72" s="442"/>
      <c r="Q72" s="442"/>
      <c r="R72" s="442"/>
    </row>
    <row r="73" spans="1:18" ht="18">
      <c r="A73" s="230"/>
      <c r="B73" s="231" t="s">
        <v>3399</v>
      </c>
      <c r="C73" s="232"/>
      <c r="D73" s="233" t="s">
        <v>11</v>
      </c>
      <c r="E73" s="233" t="s">
        <v>11</v>
      </c>
      <c r="F73" s="233" t="s">
        <v>11</v>
      </c>
      <c r="G73" s="233" t="s">
        <v>11</v>
      </c>
      <c r="H73" s="233" t="s">
        <v>11</v>
      </c>
      <c r="I73" s="233" t="s">
        <v>11</v>
      </c>
      <c r="J73" s="233" t="s">
        <v>11</v>
      </c>
      <c r="K73" s="233" t="s">
        <v>11</v>
      </c>
      <c r="L73" s="233" t="s">
        <v>11</v>
      </c>
      <c r="M73" s="233">
        <v>1</v>
      </c>
      <c r="N73" s="233">
        <v>1</v>
      </c>
      <c r="O73" s="233" t="s">
        <v>11</v>
      </c>
      <c r="P73" s="233" t="s">
        <v>11</v>
      </c>
      <c r="Q73" s="233" t="s">
        <v>11</v>
      </c>
      <c r="R73" s="233" t="s">
        <v>11</v>
      </c>
    </row>
    <row r="74" spans="1:18" ht="18">
      <c r="A74" s="230"/>
      <c r="B74" s="231" t="s">
        <v>3416</v>
      </c>
      <c r="C74" s="232"/>
      <c r="D74" s="233" t="s">
        <v>11</v>
      </c>
      <c r="E74" s="233" t="s">
        <v>11</v>
      </c>
      <c r="F74" s="233" t="s">
        <v>11</v>
      </c>
      <c r="G74" s="233" t="s">
        <v>11</v>
      </c>
      <c r="H74" s="233" t="s">
        <v>11</v>
      </c>
      <c r="I74" s="233" t="s">
        <v>11</v>
      </c>
      <c r="J74" s="233" t="s">
        <v>11</v>
      </c>
      <c r="K74" s="233" t="s">
        <v>11</v>
      </c>
      <c r="L74" s="233" t="s">
        <v>11</v>
      </c>
      <c r="M74" s="233">
        <v>1</v>
      </c>
      <c r="N74" s="233">
        <v>1</v>
      </c>
      <c r="O74" s="233" t="s">
        <v>11</v>
      </c>
      <c r="P74" s="233" t="s">
        <v>11</v>
      </c>
      <c r="Q74" s="233" t="s">
        <v>11</v>
      </c>
      <c r="R74" s="233" t="s">
        <v>11</v>
      </c>
    </row>
    <row r="75" spans="1:18" ht="18">
      <c r="A75" s="230"/>
      <c r="B75" s="231" t="s">
        <v>3415</v>
      </c>
      <c r="C75" s="232"/>
      <c r="D75" s="233" t="s">
        <v>11</v>
      </c>
      <c r="E75" s="233" t="s">
        <v>11</v>
      </c>
      <c r="F75" s="233" t="s">
        <v>11</v>
      </c>
      <c r="G75" s="233" t="s">
        <v>11</v>
      </c>
      <c r="H75" s="233" t="s">
        <v>11</v>
      </c>
      <c r="I75" s="233" t="s">
        <v>11</v>
      </c>
      <c r="J75" s="233" t="s">
        <v>11</v>
      </c>
      <c r="K75" s="233" t="s">
        <v>11</v>
      </c>
      <c r="L75" s="233" t="s">
        <v>11</v>
      </c>
      <c r="M75" s="233">
        <v>1</v>
      </c>
      <c r="N75" s="233">
        <v>1</v>
      </c>
      <c r="O75" s="233" t="s">
        <v>11</v>
      </c>
      <c r="P75" s="233" t="s">
        <v>11</v>
      </c>
      <c r="Q75" s="233" t="s">
        <v>11</v>
      </c>
      <c r="R75" s="233" t="s">
        <v>11</v>
      </c>
    </row>
    <row r="76" spans="1:18" ht="18">
      <c r="A76" s="230"/>
      <c r="B76" s="231"/>
      <c r="C76" s="232"/>
      <c r="D76" s="233" t="s">
        <v>11</v>
      </c>
      <c r="E76" s="233" t="s">
        <v>11</v>
      </c>
      <c r="F76" s="233" t="s">
        <v>11</v>
      </c>
      <c r="G76" s="233" t="s">
        <v>11</v>
      </c>
      <c r="H76" s="233" t="s">
        <v>11</v>
      </c>
      <c r="I76" s="233" t="s">
        <v>11</v>
      </c>
      <c r="J76" s="233" t="s">
        <v>11</v>
      </c>
      <c r="K76" s="233" t="s">
        <v>11</v>
      </c>
      <c r="L76" s="233"/>
      <c r="M76" s="233"/>
      <c r="N76" s="233"/>
      <c r="O76" s="233"/>
      <c r="P76" s="233" t="s">
        <v>11</v>
      </c>
      <c r="Q76" s="233" t="s">
        <v>11</v>
      </c>
      <c r="R76" s="233" t="s">
        <v>11</v>
      </c>
    </row>
    <row r="77" spans="1:18" ht="18">
      <c r="A77" s="230"/>
      <c r="B77" s="231"/>
      <c r="C77" s="232"/>
      <c r="D77" s="233" t="s">
        <v>11</v>
      </c>
      <c r="E77" s="233" t="s">
        <v>11</v>
      </c>
      <c r="F77" s="233" t="s">
        <v>11</v>
      </c>
      <c r="G77" s="233" t="s">
        <v>11</v>
      </c>
      <c r="H77" s="233" t="s">
        <v>11</v>
      </c>
      <c r="I77" s="233" t="s">
        <v>11</v>
      </c>
      <c r="J77" s="233" t="s">
        <v>11</v>
      </c>
      <c r="K77" s="233" t="s">
        <v>11</v>
      </c>
      <c r="L77" s="233"/>
      <c r="M77" s="233"/>
      <c r="N77" s="233"/>
      <c r="O77" s="233"/>
      <c r="P77" s="233" t="s">
        <v>11</v>
      </c>
      <c r="Q77" s="233" t="s">
        <v>11</v>
      </c>
      <c r="R77" s="233" t="s">
        <v>11</v>
      </c>
    </row>
    <row r="78" spans="1:18" ht="12" customHeight="1">
      <c r="A78" s="443" t="s">
        <v>335</v>
      </c>
      <c r="B78" s="445" t="s">
        <v>298</v>
      </c>
      <c r="C78" s="442">
        <f>LARGE(D78:R79,1)</f>
        <v>5</v>
      </c>
      <c r="D78" s="442">
        <f>SUM(D80:D84)</f>
        <v>0</v>
      </c>
      <c r="E78" s="442">
        <f t="shared" ref="E78:R78" si="7">SUM(E80:E84)</f>
        <v>0</v>
      </c>
      <c r="F78" s="442">
        <f t="shared" si="7"/>
        <v>0</v>
      </c>
      <c r="G78" s="442">
        <f t="shared" si="7"/>
        <v>0</v>
      </c>
      <c r="H78" s="442">
        <f t="shared" si="7"/>
        <v>0</v>
      </c>
      <c r="I78" s="442">
        <f t="shared" si="7"/>
        <v>0</v>
      </c>
      <c r="J78" s="442">
        <f t="shared" si="7"/>
        <v>0</v>
      </c>
      <c r="K78" s="442">
        <f t="shared" si="7"/>
        <v>0</v>
      </c>
      <c r="L78" s="442">
        <f t="shared" si="7"/>
        <v>0</v>
      </c>
      <c r="M78" s="442">
        <f t="shared" si="7"/>
        <v>5</v>
      </c>
      <c r="N78" s="442">
        <f t="shared" si="7"/>
        <v>5</v>
      </c>
      <c r="O78" s="442">
        <f t="shared" si="7"/>
        <v>0</v>
      </c>
      <c r="P78" s="442">
        <f t="shared" si="7"/>
        <v>0</v>
      </c>
      <c r="Q78" s="442">
        <f t="shared" si="7"/>
        <v>0</v>
      </c>
      <c r="R78" s="442">
        <f t="shared" si="7"/>
        <v>0</v>
      </c>
    </row>
    <row r="79" spans="1:18" ht="12.95" customHeight="1">
      <c r="A79" s="444"/>
      <c r="B79" s="445"/>
      <c r="C79" s="442"/>
      <c r="D79" s="442"/>
      <c r="E79" s="442"/>
      <c r="F79" s="442"/>
      <c r="G79" s="442"/>
      <c r="H79" s="442"/>
      <c r="I79" s="442"/>
      <c r="J79" s="442"/>
      <c r="K79" s="442"/>
      <c r="L79" s="442"/>
      <c r="M79" s="442"/>
      <c r="N79" s="442"/>
      <c r="O79" s="442"/>
      <c r="P79" s="442"/>
      <c r="Q79" s="442"/>
      <c r="R79" s="442"/>
    </row>
    <row r="80" spans="1:18" ht="18">
      <c r="A80" s="230"/>
      <c r="B80" s="231" t="s">
        <v>3417</v>
      </c>
      <c r="C80" s="232"/>
      <c r="D80" s="233" t="s">
        <v>11</v>
      </c>
      <c r="E80" s="233" t="s">
        <v>11</v>
      </c>
      <c r="F80" s="233" t="s">
        <v>11</v>
      </c>
      <c r="G80" s="233" t="s">
        <v>11</v>
      </c>
      <c r="H80" s="233" t="s">
        <v>11</v>
      </c>
      <c r="I80" s="233" t="s">
        <v>11</v>
      </c>
      <c r="J80" s="233" t="s">
        <v>11</v>
      </c>
      <c r="K80" s="233" t="s">
        <v>11</v>
      </c>
      <c r="L80" s="233" t="s">
        <v>11</v>
      </c>
      <c r="M80" s="233">
        <v>2</v>
      </c>
      <c r="N80" s="233">
        <v>2</v>
      </c>
      <c r="O80" s="233" t="s">
        <v>11</v>
      </c>
      <c r="P80" s="233" t="s">
        <v>11</v>
      </c>
      <c r="Q80" s="233" t="s">
        <v>11</v>
      </c>
      <c r="R80" s="233" t="s">
        <v>11</v>
      </c>
    </row>
    <row r="81" spans="1:18" ht="18">
      <c r="A81" s="230"/>
      <c r="B81" s="231" t="s">
        <v>3418</v>
      </c>
      <c r="C81" s="232"/>
      <c r="D81" s="233" t="s">
        <v>11</v>
      </c>
      <c r="E81" s="233" t="s">
        <v>11</v>
      </c>
      <c r="F81" s="233" t="s">
        <v>11</v>
      </c>
      <c r="G81" s="233" t="s">
        <v>11</v>
      </c>
      <c r="H81" s="233" t="s">
        <v>11</v>
      </c>
      <c r="I81" s="233" t="s">
        <v>11</v>
      </c>
      <c r="J81" s="233" t="s">
        <v>11</v>
      </c>
      <c r="K81" s="233" t="s">
        <v>11</v>
      </c>
      <c r="L81" s="233" t="s">
        <v>11</v>
      </c>
      <c r="M81" s="233">
        <v>2</v>
      </c>
      <c r="N81" s="233">
        <v>2</v>
      </c>
      <c r="O81" s="233" t="s">
        <v>11</v>
      </c>
      <c r="P81" s="233" t="s">
        <v>11</v>
      </c>
      <c r="Q81" s="233" t="s">
        <v>11</v>
      </c>
      <c r="R81" s="233" t="s">
        <v>11</v>
      </c>
    </row>
    <row r="82" spans="1:18" ht="18">
      <c r="A82" s="230"/>
      <c r="B82" s="231" t="s">
        <v>3401</v>
      </c>
      <c r="C82" s="232"/>
      <c r="D82" s="233" t="s">
        <v>11</v>
      </c>
      <c r="E82" s="233" t="s">
        <v>11</v>
      </c>
      <c r="F82" s="233" t="s">
        <v>11</v>
      </c>
      <c r="G82" s="233" t="s">
        <v>11</v>
      </c>
      <c r="H82" s="233" t="s">
        <v>11</v>
      </c>
      <c r="I82" s="233" t="s">
        <v>11</v>
      </c>
      <c r="J82" s="233" t="s">
        <v>11</v>
      </c>
      <c r="K82" s="233" t="s">
        <v>11</v>
      </c>
      <c r="L82" s="233" t="s">
        <v>11</v>
      </c>
      <c r="M82" s="233">
        <v>1</v>
      </c>
      <c r="N82" s="233">
        <v>1</v>
      </c>
      <c r="O82" s="233" t="s">
        <v>11</v>
      </c>
      <c r="P82" s="233" t="s">
        <v>11</v>
      </c>
      <c r="Q82" s="233" t="s">
        <v>11</v>
      </c>
      <c r="R82" s="233" t="s">
        <v>11</v>
      </c>
    </row>
    <row r="83" spans="1:18" ht="18">
      <c r="A83" s="230"/>
      <c r="B83" s="231"/>
      <c r="C83" s="232"/>
      <c r="D83" s="233" t="s">
        <v>11</v>
      </c>
      <c r="E83" s="233" t="s">
        <v>11</v>
      </c>
      <c r="F83" s="233" t="s">
        <v>11</v>
      </c>
      <c r="G83" s="233" t="s">
        <v>11</v>
      </c>
      <c r="H83" s="233" t="s">
        <v>11</v>
      </c>
      <c r="I83" s="233" t="s">
        <v>11</v>
      </c>
      <c r="J83" s="233" t="s">
        <v>11</v>
      </c>
      <c r="K83" s="233" t="s">
        <v>11</v>
      </c>
      <c r="L83" s="233"/>
      <c r="M83" s="233"/>
      <c r="N83" s="233"/>
      <c r="O83" s="233" t="s">
        <v>11</v>
      </c>
      <c r="P83" s="233" t="s">
        <v>11</v>
      </c>
      <c r="Q83" s="233" t="s">
        <v>11</v>
      </c>
      <c r="R83" s="233" t="s">
        <v>11</v>
      </c>
    </row>
    <row r="84" spans="1:18" ht="18">
      <c r="A84" s="230"/>
      <c r="B84" s="231"/>
      <c r="C84" s="232"/>
      <c r="D84" s="233" t="s">
        <v>11</v>
      </c>
      <c r="E84" s="233" t="s">
        <v>11</v>
      </c>
      <c r="F84" s="233" t="s">
        <v>11</v>
      </c>
      <c r="G84" s="233" t="s">
        <v>11</v>
      </c>
      <c r="H84" s="233" t="s">
        <v>11</v>
      </c>
      <c r="I84" s="233" t="s">
        <v>11</v>
      </c>
      <c r="J84" s="233" t="s">
        <v>11</v>
      </c>
      <c r="K84" s="233" t="s">
        <v>11</v>
      </c>
      <c r="L84" s="233"/>
      <c r="M84" s="233"/>
      <c r="N84" s="233"/>
      <c r="O84" s="233" t="s">
        <v>11</v>
      </c>
      <c r="P84" s="233" t="s">
        <v>11</v>
      </c>
      <c r="Q84" s="233" t="s">
        <v>11</v>
      </c>
      <c r="R84" s="233" t="s">
        <v>11</v>
      </c>
    </row>
    <row r="85" spans="1:18" ht="12" customHeight="1">
      <c r="A85" s="443" t="s">
        <v>344</v>
      </c>
      <c r="B85" s="445" t="s">
        <v>345</v>
      </c>
      <c r="C85" s="442">
        <f>LARGE(D85:R86,1)</f>
        <v>9</v>
      </c>
      <c r="D85" s="442">
        <f>SUM(D87:D94)</f>
        <v>0</v>
      </c>
      <c r="E85" s="442">
        <f t="shared" ref="E85:R85" si="8">SUM(E87:E94)</f>
        <v>0</v>
      </c>
      <c r="F85" s="442">
        <f t="shared" si="8"/>
        <v>0</v>
      </c>
      <c r="G85" s="442">
        <f t="shared" si="8"/>
        <v>0</v>
      </c>
      <c r="H85" s="442">
        <f t="shared" si="8"/>
        <v>9</v>
      </c>
      <c r="I85" s="442">
        <f t="shared" si="8"/>
        <v>9</v>
      </c>
      <c r="J85" s="442">
        <f t="shared" si="8"/>
        <v>9</v>
      </c>
      <c r="K85" s="442">
        <f t="shared" si="8"/>
        <v>9</v>
      </c>
      <c r="L85" s="442">
        <f t="shared" si="8"/>
        <v>0</v>
      </c>
      <c r="M85" s="442">
        <f t="shared" si="8"/>
        <v>6</v>
      </c>
      <c r="N85" s="442">
        <f t="shared" si="8"/>
        <v>6</v>
      </c>
      <c r="O85" s="442">
        <f t="shared" si="8"/>
        <v>6</v>
      </c>
      <c r="P85" s="442">
        <f t="shared" si="8"/>
        <v>4</v>
      </c>
      <c r="Q85" s="442">
        <f t="shared" si="8"/>
        <v>4</v>
      </c>
      <c r="R85" s="442">
        <f t="shared" si="8"/>
        <v>0</v>
      </c>
    </row>
    <row r="86" spans="1:18" ht="12.95" customHeight="1">
      <c r="A86" s="444"/>
      <c r="B86" s="445"/>
      <c r="C86" s="442"/>
      <c r="D86" s="442"/>
      <c r="E86" s="442"/>
      <c r="F86" s="442"/>
      <c r="G86" s="442"/>
      <c r="H86" s="442"/>
      <c r="I86" s="442"/>
      <c r="J86" s="442"/>
      <c r="K86" s="442"/>
      <c r="L86" s="442"/>
      <c r="M86" s="442"/>
      <c r="N86" s="442"/>
      <c r="O86" s="442"/>
      <c r="P86" s="442"/>
      <c r="Q86" s="442"/>
      <c r="R86" s="442"/>
    </row>
    <row r="87" spans="1:18" ht="18">
      <c r="A87" s="230"/>
      <c r="B87" s="231" t="s">
        <v>3399</v>
      </c>
      <c r="C87" s="232"/>
      <c r="D87" s="233" t="s">
        <v>11</v>
      </c>
      <c r="E87" s="233" t="s">
        <v>11</v>
      </c>
      <c r="F87" s="233" t="s">
        <v>11</v>
      </c>
      <c r="G87" s="233" t="s">
        <v>11</v>
      </c>
      <c r="H87" s="233">
        <v>2</v>
      </c>
      <c r="I87" s="233">
        <v>2</v>
      </c>
      <c r="J87" s="233">
        <v>2</v>
      </c>
      <c r="K87" s="233">
        <v>2</v>
      </c>
      <c r="L87" s="233" t="s">
        <v>11</v>
      </c>
      <c r="M87" s="233">
        <v>2</v>
      </c>
      <c r="N87" s="233">
        <v>2</v>
      </c>
      <c r="O87" s="233">
        <v>1</v>
      </c>
      <c r="P87" s="233">
        <v>1</v>
      </c>
      <c r="Q87" s="233">
        <v>1</v>
      </c>
      <c r="R87" s="233" t="s">
        <v>11</v>
      </c>
    </row>
    <row r="88" spans="1:18" ht="18">
      <c r="A88" s="230"/>
      <c r="B88" s="231" t="s">
        <v>3401</v>
      </c>
      <c r="C88" s="232"/>
      <c r="D88" s="233" t="s">
        <v>11</v>
      </c>
      <c r="E88" s="233" t="s">
        <v>11</v>
      </c>
      <c r="F88" s="233" t="s">
        <v>11</v>
      </c>
      <c r="G88" s="233" t="s">
        <v>11</v>
      </c>
      <c r="H88" s="233">
        <v>2</v>
      </c>
      <c r="I88" s="233">
        <v>2</v>
      </c>
      <c r="J88" s="233">
        <v>2</v>
      </c>
      <c r="K88" s="233">
        <v>2</v>
      </c>
      <c r="L88" s="233" t="s">
        <v>11</v>
      </c>
      <c r="M88" s="233">
        <v>2</v>
      </c>
      <c r="N88" s="233">
        <v>2</v>
      </c>
      <c r="O88" s="233">
        <v>1</v>
      </c>
      <c r="P88" s="233">
        <v>1</v>
      </c>
      <c r="Q88" s="233">
        <v>1</v>
      </c>
      <c r="R88" s="233" t="s">
        <v>11</v>
      </c>
    </row>
    <row r="89" spans="1:18" ht="18">
      <c r="A89" s="230"/>
      <c r="B89" s="231" t="s">
        <v>3397</v>
      </c>
      <c r="C89" s="232"/>
      <c r="D89" s="233" t="s">
        <v>11</v>
      </c>
      <c r="E89" s="233" t="s">
        <v>11</v>
      </c>
      <c r="F89" s="233" t="s">
        <v>11</v>
      </c>
      <c r="G89" s="233" t="s">
        <v>11</v>
      </c>
      <c r="H89" s="233">
        <v>2</v>
      </c>
      <c r="I89" s="233">
        <v>2</v>
      </c>
      <c r="J89" s="233">
        <v>2</v>
      </c>
      <c r="K89" s="233">
        <v>2</v>
      </c>
      <c r="L89" s="233" t="s">
        <v>11</v>
      </c>
      <c r="M89" s="233"/>
      <c r="N89" s="233"/>
      <c r="O89" s="233">
        <v>1</v>
      </c>
      <c r="P89" s="233">
        <v>1</v>
      </c>
      <c r="Q89" s="233"/>
      <c r="R89" s="233" t="s">
        <v>11</v>
      </c>
    </row>
    <row r="90" spans="1:18" ht="18">
      <c r="A90" s="230"/>
      <c r="B90" s="231" t="s">
        <v>3411</v>
      </c>
      <c r="C90" s="232"/>
      <c r="D90" s="233" t="s">
        <v>11</v>
      </c>
      <c r="E90" s="233" t="s">
        <v>11</v>
      </c>
      <c r="F90" s="233" t="s">
        <v>11</v>
      </c>
      <c r="G90" s="233" t="s">
        <v>11</v>
      </c>
      <c r="H90" s="233">
        <v>1</v>
      </c>
      <c r="I90" s="233">
        <v>1</v>
      </c>
      <c r="J90" s="233">
        <v>1</v>
      </c>
      <c r="K90" s="233">
        <v>1</v>
      </c>
      <c r="L90" s="233" t="s">
        <v>11</v>
      </c>
      <c r="M90" s="233">
        <v>1</v>
      </c>
      <c r="N90" s="233">
        <v>1</v>
      </c>
      <c r="O90" s="233">
        <v>1</v>
      </c>
      <c r="P90" s="233">
        <v>0</v>
      </c>
      <c r="Q90" s="233">
        <v>1</v>
      </c>
      <c r="R90" s="233" t="s">
        <v>11</v>
      </c>
    </row>
    <row r="91" spans="1:18" ht="18">
      <c r="A91" s="230"/>
      <c r="B91" s="231" t="s">
        <v>3412</v>
      </c>
      <c r="C91" s="232"/>
      <c r="D91" s="233" t="s">
        <v>11</v>
      </c>
      <c r="E91" s="233" t="s">
        <v>11</v>
      </c>
      <c r="F91" s="233" t="s">
        <v>11</v>
      </c>
      <c r="G91" s="233" t="s">
        <v>11</v>
      </c>
      <c r="H91" s="233">
        <v>1</v>
      </c>
      <c r="I91" s="233">
        <v>1</v>
      </c>
      <c r="J91" s="233">
        <v>1</v>
      </c>
      <c r="K91" s="233">
        <v>1</v>
      </c>
      <c r="L91" s="233" t="s">
        <v>11</v>
      </c>
      <c r="M91" s="233">
        <v>1</v>
      </c>
      <c r="N91" s="233">
        <v>1</v>
      </c>
      <c r="O91" s="233">
        <v>1</v>
      </c>
      <c r="P91" s="233">
        <v>0</v>
      </c>
      <c r="Q91" s="233">
        <v>1</v>
      </c>
      <c r="R91" s="233" t="s">
        <v>11</v>
      </c>
    </row>
    <row r="92" spans="1:18" ht="18">
      <c r="A92" s="230"/>
      <c r="B92" s="231" t="s">
        <v>3394</v>
      </c>
      <c r="C92" s="232"/>
      <c r="D92" s="233" t="s">
        <v>11</v>
      </c>
      <c r="E92" s="233" t="s">
        <v>11</v>
      </c>
      <c r="F92" s="233" t="s">
        <v>11</v>
      </c>
      <c r="G92" s="233" t="s">
        <v>11</v>
      </c>
      <c r="H92" s="233">
        <v>1</v>
      </c>
      <c r="I92" s="233">
        <v>1</v>
      </c>
      <c r="J92" s="233">
        <v>1</v>
      </c>
      <c r="K92" s="233">
        <v>1</v>
      </c>
      <c r="L92" s="233" t="s">
        <v>11</v>
      </c>
      <c r="M92" s="233"/>
      <c r="N92" s="233"/>
      <c r="O92" s="233">
        <v>1</v>
      </c>
      <c r="P92" s="233">
        <v>1</v>
      </c>
      <c r="Q92" s="233"/>
      <c r="R92" s="233" t="s">
        <v>11</v>
      </c>
    </row>
    <row r="93" spans="1:18" ht="18">
      <c r="A93" s="230"/>
      <c r="B93" s="231"/>
      <c r="C93" s="232"/>
      <c r="D93" s="233"/>
      <c r="E93" s="233"/>
      <c r="F93" s="233"/>
      <c r="G93" s="233"/>
      <c r="H93" s="233"/>
      <c r="I93" s="233"/>
      <c r="J93" s="233"/>
      <c r="K93" s="233"/>
      <c r="L93" s="233"/>
      <c r="M93" s="233"/>
      <c r="N93" s="233"/>
      <c r="O93" s="233"/>
      <c r="P93" s="233"/>
      <c r="Q93" s="233"/>
      <c r="R93" s="233"/>
    </row>
    <row r="94" spans="1:18" ht="18">
      <c r="A94" s="230"/>
      <c r="B94" s="231"/>
      <c r="C94" s="232"/>
      <c r="D94" s="233"/>
      <c r="E94" s="233"/>
      <c r="F94" s="233"/>
      <c r="G94" s="233"/>
      <c r="H94" s="233"/>
      <c r="I94" s="233"/>
      <c r="J94" s="233"/>
      <c r="K94" s="233"/>
      <c r="L94" s="233"/>
      <c r="M94" s="233"/>
      <c r="N94" s="233"/>
      <c r="O94" s="233"/>
      <c r="P94" s="233"/>
      <c r="Q94" s="233"/>
      <c r="R94" s="233"/>
    </row>
    <row r="95" spans="1:18" ht="12" customHeight="1">
      <c r="A95" s="443" t="s">
        <v>359</v>
      </c>
      <c r="B95" s="445" t="s">
        <v>360</v>
      </c>
      <c r="C95" s="442">
        <f>LARGE(D95:R96,1)</f>
        <v>5</v>
      </c>
      <c r="D95" s="442">
        <f>SUM(D97:D102)</f>
        <v>0</v>
      </c>
      <c r="E95" s="442">
        <f t="shared" ref="E95:R95" si="9">SUM(E97:E102)</f>
        <v>0</v>
      </c>
      <c r="F95" s="442">
        <f t="shared" si="9"/>
        <v>0</v>
      </c>
      <c r="G95" s="442">
        <f t="shared" si="9"/>
        <v>0</v>
      </c>
      <c r="H95" s="442">
        <f t="shared" si="9"/>
        <v>4</v>
      </c>
      <c r="I95" s="442">
        <f t="shared" si="9"/>
        <v>2</v>
      </c>
      <c r="J95" s="442">
        <f t="shared" si="9"/>
        <v>3</v>
      </c>
      <c r="K95" s="442">
        <f t="shared" si="9"/>
        <v>3</v>
      </c>
      <c r="L95" s="442">
        <f t="shared" si="9"/>
        <v>5</v>
      </c>
      <c r="M95" s="442">
        <f t="shared" si="9"/>
        <v>5</v>
      </c>
      <c r="N95" s="442">
        <f t="shared" si="9"/>
        <v>3</v>
      </c>
      <c r="O95" s="442">
        <f t="shared" si="9"/>
        <v>2</v>
      </c>
      <c r="P95" s="442">
        <f t="shared" si="9"/>
        <v>3</v>
      </c>
      <c r="Q95" s="442">
        <f t="shared" si="9"/>
        <v>0</v>
      </c>
      <c r="R95" s="442">
        <f t="shared" si="9"/>
        <v>0</v>
      </c>
    </row>
    <row r="96" spans="1:18" ht="12.95" customHeight="1">
      <c r="A96" s="444"/>
      <c r="B96" s="445"/>
      <c r="C96" s="442"/>
      <c r="D96" s="442"/>
      <c r="E96" s="442"/>
      <c r="F96" s="442"/>
      <c r="G96" s="442"/>
      <c r="H96" s="442"/>
      <c r="I96" s="442"/>
      <c r="J96" s="442"/>
      <c r="K96" s="442"/>
      <c r="L96" s="442"/>
      <c r="M96" s="442"/>
      <c r="N96" s="442"/>
      <c r="O96" s="442"/>
      <c r="P96" s="442"/>
      <c r="Q96" s="442"/>
      <c r="R96" s="442"/>
    </row>
    <row r="97" spans="1:18" ht="18">
      <c r="A97" s="230"/>
      <c r="B97" s="231" t="s">
        <v>3399</v>
      </c>
      <c r="C97" s="232"/>
      <c r="D97" s="233" t="s">
        <v>11</v>
      </c>
      <c r="E97" s="233" t="s">
        <v>11</v>
      </c>
      <c r="F97" s="233" t="s">
        <v>11</v>
      </c>
      <c r="G97" s="233" t="s">
        <v>11</v>
      </c>
      <c r="H97" s="233">
        <v>1</v>
      </c>
      <c r="I97" s="233">
        <v>1</v>
      </c>
      <c r="J97" s="233">
        <v>1</v>
      </c>
      <c r="K97" s="233">
        <v>1</v>
      </c>
      <c r="L97" s="233">
        <v>2</v>
      </c>
      <c r="M97" s="233">
        <v>2</v>
      </c>
      <c r="N97" s="233">
        <v>1</v>
      </c>
      <c r="O97" s="233">
        <v>1</v>
      </c>
      <c r="P97" s="233">
        <v>1</v>
      </c>
      <c r="Q97" s="233" t="s">
        <v>11</v>
      </c>
      <c r="R97" s="233" t="s">
        <v>11</v>
      </c>
    </row>
    <row r="98" spans="1:18" ht="18">
      <c r="A98" s="230"/>
      <c r="B98" s="231" t="s">
        <v>3401</v>
      </c>
      <c r="C98" s="232"/>
      <c r="D98" s="233" t="s">
        <v>11</v>
      </c>
      <c r="E98" s="233" t="s">
        <v>11</v>
      </c>
      <c r="F98" s="233" t="s">
        <v>11</v>
      </c>
      <c r="G98" s="233" t="s">
        <v>11</v>
      </c>
      <c r="H98" s="233">
        <v>1</v>
      </c>
      <c r="I98" s="233"/>
      <c r="J98" s="233">
        <v>1</v>
      </c>
      <c r="K98" s="233"/>
      <c r="L98" s="233">
        <v>1</v>
      </c>
      <c r="M98" s="233">
        <v>1</v>
      </c>
      <c r="N98" s="233"/>
      <c r="O98" s="233"/>
      <c r="P98" s="233">
        <v>1</v>
      </c>
      <c r="Q98" s="233" t="s">
        <v>11</v>
      </c>
      <c r="R98" s="233" t="s">
        <v>11</v>
      </c>
    </row>
    <row r="99" spans="1:18" ht="18">
      <c r="A99" s="230"/>
      <c r="B99" s="231" t="s">
        <v>3411</v>
      </c>
      <c r="C99" s="232"/>
      <c r="D99" s="233" t="s">
        <v>11</v>
      </c>
      <c r="E99" s="233" t="s">
        <v>11</v>
      </c>
      <c r="F99" s="233" t="s">
        <v>11</v>
      </c>
      <c r="G99" s="233" t="s">
        <v>11</v>
      </c>
      <c r="H99" s="233">
        <v>1</v>
      </c>
      <c r="I99" s="233"/>
      <c r="J99" s="233"/>
      <c r="K99" s="233">
        <v>1</v>
      </c>
      <c r="L99" s="233">
        <v>1</v>
      </c>
      <c r="M99" s="233">
        <v>1</v>
      </c>
      <c r="N99" s="233">
        <v>1</v>
      </c>
      <c r="O99" s="233"/>
      <c r="P99" s="233"/>
      <c r="Q99" s="233" t="s">
        <v>11</v>
      </c>
      <c r="R99" s="233" t="s">
        <v>11</v>
      </c>
    </row>
    <row r="100" spans="1:18" ht="18">
      <c r="A100" s="230"/>
      <c r="B100" s="231" t="s">
        <v>3400</v>
      </c>
      <c r="C100" s="232"/>
      <c r="D100" s="233" t="s">
        <v>11</v>
      </c>
      <c r="E100" s="233" t="s">
        <v>11</v>
      </c>
      <c r="F100" s="233" t="s">
        <v>11</v>
      </c>
      <c r="G100" s="233" t="s">
        <v>11</v>
      </c>
      <c r="H100" s="233">
        <v>1</v>
      </c>
      <c r="I100" s="233">
        <v>1</v>
      </c>
      <c r="J100" s="233">
        <v>1</v>
      </c>
      <c r="K100" s="233">
        <v>1</v>
      </c>
      <c r="L100" s="233">
        <v>1</v>
      </c>
      <c r="M100" s="233">
        <v>1</v>
      </c>
      <c r="N100" s="233">
        <v>1</v>
      </c>
      <c r="O100" s="233">
        <v>1</v>
      </c>
      <c r="P100" s="233">
        <v>1</v>
      </c>
      <c r="Q100" s="233" t="s">
        <v>11</v>
      </c>
      <c r="R100" s="233" t="s">
        <v>11</v>
      </c>
    </row>
    <row r="101" spans="1:18" ht="18">
      <c r="A101" s="230"/>
      <c r="B101" s="231"/>
      <c r="C101" s="232"/>
      <c r="D101" s="233"/>
      <c r="E101" s="233"/>
      <c r="F101" s="233"/>
      <c r="G101" s="233"/>
      <c r="H101" s="233"/>
      <c r="I101" s="233"/>
      <c r="J101" s="233"/>
      <c r="K101" s="233"/>
      <c r="L101" s="233"/>
      <c r="M101" s="233"/>
      <c r="N101" s="233"/>
      <c r="O101" s="233"/>
      <c r="P101" s="233"/>
      <c r="Q101" s="233"/>
      <c r="R101" s="233" t="s">
        <v>11</v>
      </c>
    </row>
    <row r="102" spans="1:18" ht="18">
      <c r="A102" s="230"/>
      <c r="B102" s="231"/>
      <c r="C102" s="232"/>
      <c r="D102" s="233"/>
      <c r="E102" s="233"/>
      <c r="F102" s="233"/>
      <c r="G102" s="233"/>
      <c r="H102" s="233"/>
      <c r="I102" s="233"/>
      <c r="J102" s="233"/>
      <c r="K102" s="233"/>
      <c r="L102" s="233"/>
      <c r="M102" s="233"/>
      <c r="N102" s="233"/>
      <c r="O102" s="233"/>
      <c r="P102" s="233"/>
      <c r="Q102" s="233"/>
      <c r="R102" s="233" t="s">
        <v>11</v>
      </c>
    </row>
    <row r="103" spans="1:18" ht="12" customHeight="1">
      <c r="A103" s="443" t="s">
        <v>366</v>
      </c>
      <c r="B103" s="445" t="s">
        <v>367</v>
      </c>
      <c r="C103" s="442">
        <f>LARGE(D103:R104,1)</f>
        <v>2</v>
      </c>
      <c r="D103" s="442">
        <f>SUM(D105:D109)</f>
        <v>0</v>
      </c>
      <c r="E103" s="442">
        <f t="shared" ref="E103:R103" si="10">SUM(E105:E109)</f>
        <v>0</v>
      </c>
      <c r="F103" s="442">
        <f t="shared" si="10"/>
        <v>0</v>
      </c>
      <c r="G103" s="442">
        <f t="shared" si="10"/>
        <v>0</v>
      </c>
      <c r="H103" s="442">
        <f t="shared" si="10"/>
        <v>0</v>
      </c>
      <c r="I103" s="442">
        <f t="shared" si="10"/>
        <v>0</v>
      </c>
      <c r="J103" s="442">
        <f t="shared" si="10"/>
        <v>0</v>
      </c>
      <c r="K103" s="442">
        <f t="shared" si="10"/>
        <v>0</v>
      </c>
      <c r="L103" s="442">
        <f t="shared" si="10"/>
        <v>2</v>
      </c>
      <c r="M103" s="442">
        <f t="shared" si="10"/>
        <v>0</v>
      </c>
      <c r="N103" s="442">
        <f t="shared" si="10"/>
        <v>0</v>
      </c>
      <c r="O103" s="442">
        <f t="shared" si="10"/>
        <v>0</v>
      </c>
      <c r="P103" s="442">
        <f t="shared" si="10"/>
        <v>0</v>
      </c>
      <c r="Q103" s="442">
        <f t="shared" si="10"/>
        <v>0</v>
      </c>
      <c r="R103" s="442">
        <f t="shared" si="10"/>
        <v>0</v>
      </c>
    </row>
    <row r="104" spans="1:18" ht="12.95" customHeight="1">
      <c r="A104" s="444"/>
      <c r="B104" s="445"/>
      <c r="C104" s="442"/>
      <c r="D104" s="442"/>
      <c r="E104" s="442"/>
      <c r="F104" s="442"/>
      <c r="G104" s="442"/>
      <c r="H104" s="442"/>
      <c r="I104" s="442"/>
      <c r="J104" s="442"/>
      <c r="K104" s="442"/>
      <c r="L104" s="442"/>
      <c r="M104" s="442"/>
      <c r="N104" s="442"/>
      <c r="O104" s="442"/>
      <c r="P104" s="442"/>
      <c r="Q104" s="442"/>
      <c r="R104" s="442"/>
    </row>
    <row r="105" spans="1:18" ht="18">
      <c r="A105" s="230"/>
      <c r="B105" s="231" t="s">
        <v>3399</v>
      </c>
      <c r="C105" s="232"/>
      <c r="D105" s="233" t="s">
        <v>11</v>
      </c>
      <c r="E105" s="233" t="s">
        <v>11</v>
      </c>
      <c r="F105" s="233" t="s">
        <v>11</v>
      </c>
      <c r="G105" s="233" t="s">
        <v>11</v>
      </c>
      <c r="H105" s="233" t="s">
        <v>11</v>
      </c>
      <c r="I105" s="233" t="s">
        <v>11</v>
      </c>
      <c r="J105" s="233" t="s">
        <v>11</v>
      </c>
      <c r="K105" s="233" t="s">
        <v>11</v>
      </c>
      <c r="L105" s="233">
        <v>1</v>
      </c>
      <c r="M105" s="233" t="s">
        <v>11</v>
      </c>
      <c r="N105" s="233" t="s">
        <v>11</v>
      </c>
      <c r="O105" s="233" t="s">
        <v>11</v>
      </c>
      <c r="P105" s="233" t="s">
        <v>11</v>
      </c>
      <c r="Q105" s="233" t="s">
        <v>11</v>
      </c>
      <c r="R105" s="233" t="s">
        <v>11</v>
      </c>
    </row>
    <row r="106" spans="1:18" ht="18">
      <c r="A106" s="230"/>
      <c r="B106" s="231" t="s">
        <v>3401</v>
      </c>
      <c r="C106" s="232"/>
      <c r="D106" s="233" t="s">
        <v>11</v>
      </c>
      <c r="E106" s="233" t="s">
        <v>11</v>
      </c>
      <c r="F106" s="233" t="s">
        <v>11</v>
      </c>
      <c r="G106" s="233" t="s">
        <v>11</v>
      </c>
      <c r="H106" s="233" t="s">
        <v>11</v>
      </c>
      <c r="I106" s="233" t="s">
        <v>11</v>
      </c>
      <c r="J106" s="233" t="s">
        <v>11</v>
      </c>
      <c r="K106" s="233" t="s">
        <v>11</v>
      </c>
      <c r="L106" s="233">
        <v>1</v>
      </c>
      <c r="M106" s="233" t="s">
        <v>11</v>
      </c>
      <c r="N106" s="233" t="s">
        <v>11</v>
      </c>
      <c r="O106" s="233" t="s">
        <v>11</v>
      </c>
      <c r="P106" s="233" t="s">
        <v>11</v>
      </c>
      <c r="Q106" s="233" t="s">
        <v>11</v>
      </c>
      <c r="R106" s="233" t="s">
        <v>11</v>
      </c>
    </row>
    <row r="107" spans="1:18" ht="18">
      <c r="A107" s="230"/>
      <c r="B107" s="231" t="s">
        <v>3400</v>
      </c>
      <c r="C107" s="232"/>
      <c r="D107" s="233" t="s">
        <v>11</v>
      </c>
      <c r="E107" s="233" t="s">
        <v>11</v>
      </c>
      <c r="F107" s="233" t="s">
        <v>11</v>
      </c>
      <c r="G107" s="233" t="s">
        <v>11</v>
      </c>
      <c r="H107" s="233" t="s">
        <v>11</v>
      </c>
      <c r="I107" s="233" t="s">
        <v>11</v>
      </c>
      <c r="J107" s="233" t="s">
        <v>11</v>
      </c>
      <c r="K107" s="233" t="s">
        <v>11</v>
      </c>
      <c r="L107" s="233"/>
      <c r="M107" s="233" t="s">
        <v>11</v>
      </c>
      <c r="N107" s="233" t="s">
        <v>11</v>
      </c>
      <c r="O107" s="233" t="s">
        <v>11</v>
      </c>
      <c r="P107" s="233" t="s">
        <v>11</v>
      </c>
      <c r="Q107" s="233" t="s">
        <v>11</v>
      </c>
      <c r="R107" s="233" t="s">
        <v>11</v>
      </c>
    </row>
    <row r="108" spans="1:18" ht="18">
      <c r="A108" s="230"/>
      <c r="B108" s="231"/>
      <c r="C108" s="232"/>
      <c r="D108" s="233" t="s">
        <v>11</v>
      </c>
      <c r="E108" s="233" t="s">
        <v>11</v>
      </c>
      <c r="F108" s="233" t="s">
        <v>11</v>
      </c>
      <c r="G108" s="233" t="s">
        <v>11</v>
      </c>
      <c r="H108" s="233" t="s">
        <v>11</v>
      </c>
      <c r="I108" s="233" t="s">
        <v>11</v>
      </c>
      <c r="J108" s="233" t="s">
        <v>11</v>
      </c>
      <c r="K108" s="233" t="s">
        <v>11</v>
      </c>
      <c r="L108" s="233"/>
      <c r="M108" s="233"/>
      <c r="N108" s="233" t="s">
        <v>11</v>
      </c>
      <c r="O108" s="233" t="s">
        <v>11</v>
      </c>
      <c r="P108" s="233" t="s">
        <v>11</v>
      </c>
      <c r="Q108" s="233" t="s">
        <v>11</v>
      </c>
      <c r="R108" s="233" t="s">
        <v>11</v>
      </c>
    </row>
    <row r="109" spans="1:18" ht="18">
      <c r="A109" s="230"/>
      <c r="B109" s="231"/>
      <c r="C109" s="232"/>
      <c r="D109" s="233" t="s">
        <v>11</v>
      </c>
      <c r="E109" s="233" t="s">
        <v>11</v>
      </c>
      <c r="F109" s="233" t="s">
        <v>11</v>
      </c>
      <c r="G109" s="233" t="s">
        <v>11</v>
      </c>
      <c r="H109" s="233" t="s">
        <v>11</v>
      </c>
      <c r="I109" s="233" t="s">
        <v>11</v>
      </c>
      <c r="J109" s="233" t="s">
        <v>11</v>
      </c>
      <c r="K109" s="233" t="s">
        <v>11</v>
      </c>
      <c r="L109" s="233"/>
      <c r="M109" s="233"/>
      <c r="N109" s="233" t="s">
        <v>11</v>
      </c>
      <c r="O109" s="233" t="s">
        <v>11</v>
      </c>
      <c r="P109" s="233" t="s">
        <v>11</v>
      </c>
      <c r="Q109" s="233" t="s">
        <v>11</v>
      </c>
      <c r="R109" s="233" t="s">
        <v>11</v>
      </c>
    </row>
    <row r="110" spans="1:18" ht="12" customHeight="1">
      <c r="A110" s="443" t="s">
        <v>374</v>
      </c>
      <c r="B110" s="445" t="s">
        <v>375</v>
      </c>
      <c r="C110" s="442">
        <f>LARGE(D110:R111,1)</f>
        <v>2</v>
      </c>
      <c r="D110" s="442">
        <f>SUM(D112:D115)</f>
        <v>0</v>
      </c>
      <c r="E110" s="442">
        <f t="shared" ref="E110:R110" si="11">SUM(E112:E115)</f>
        <v>0</v>
      </c>
      <c r="F110" s="442">
        <f t="shared" si="11"/>
        <v>0</v>
      </c>
      <c r="G110" s="442">
        <f t="shared" si="11"/>
        <v>0</v>
      </c>
      <c r="H110" s="442">
        <f t="shared" si="11"/>
        <v>0</v>
      </c>
      <c r="I110" s="442">
        <f t="shared" si="11"/>
        <v>0</v>
      </c>
      <c r="J110" s="442">
        <f t="shared" si="11"/>
        <v>0</v>
      </c>
      <c r="K110" s="442">
        <f t="shared" si="11"/>
        <v>0</v>
      </c>
      <c r="L110" s="442">
        <f t="shared" si="11"/>
        <v>0</v>
      </c>
      <c r="M110" s="442">
        <f t="shared" si="11"/>
        <v>0</v>
      </c>
      <c r="N110" s="442">
        <f t="shared" si="11"/>
        <v>2</v>
      </c>
      <c r="O110" s="442">
        <f t="shared" si="11"/>
        <v>2</v>
      </c>
      <c r="P110" s="442">
        <f t="shared" si="11"/>
        <v>0</v>
      </c>
      <c r="Q110" s="442">
        <f t="shared" si="11"/>
        <v>0</v>
      </c>
      <c r="R110" s="442">
        <f t="shared" si="11"/>
        <v>0</v>
      </c>
    </row>
    <row r="111" spans="1:18" ht="12.95" customHeight="1">
      <c r="A111" s="444"/>
      <c r="B111" s="445"/>
      <c r="C111" s="442"/>
      <c r="D111" s="442"/>
      <c r="E111" s="442"/>
      <c r="F111" s="442"/>
      <c r="G111" s="442"/>
      <c r="H111" s="442"/>
      <c r="I111" s="442"/>
      <c r="J111" s="442"/>
      <c r="K111" s="442"/>
      <c r="L111" s="442"/>
      <c r="M111" s="442"/>
      <c r="N111" s="442"/>
      <c r="O111" s="442"/>
      <c r="P111" s="442"/>
      <c r="Q111" s="442"/>
      <c r="R111" s="442"/>
    </row>
    <row r="112" spans="1:18" ht="18">
      <c r="A112" s="230"/>
      <c r="B112" s="231" t="s">
        <v>3413</v>
      </c>
      <c r="C112" s="232"/>
      <c r="D112" s="233" t="s">
        <v>11</v>
      </c>
      <c r="E112" s="233" t="s">
        <v>11</v>
      </c>
      <c r="F112" s="233" t="s">
        <v>11</v>
      </c>
      <c r="G112" s="233" t="s">
        <v>11</v>
      </c>
      <c r="H112" s="233" t="s">
        <v>11</v>
      </c>
      <c r="I112" s="233" t="s">
        <v>11</v>
      </c>
      <c r="J112" s="233" t="s">
        <v>11</v>
      </c>
      <c r="K112" s="233" t="s">
        <v>11</v>
      </c>
      <c r="L112" s="233" t="s">
        <v>11</v>
      </c>
      <c r="M112" s="233" t="s">
        <v>11</v>
      </c>
      <c r="N112" s="233">
        <v>1</v>
      </c>
      <c r="O112" s="233">
        <v>1</v>
      </c>
      <c r="P112" s="233" t="s">
        <v>11</v>
      </c>
      <c r="Q112" s="233" t="s">
        <v>11</v>
      </c>
      <c r="R112" s="233" t="s">
        <v>11</v>
      </c>
    </row>
    <row r="113" spans="1:18" ht="18">
      <c r="A113" s="230"/>
      <c r="B113" s="231" t="s">
        <v>3401</v>
      </c>
      <c r="C113" s="232"/>
      <c r="D113" s="233" t="s">
        <v>11</v>
      </c>
      <c r="E113" s="233" t="s">
        <v>11</v>
      </c>
      <c r="F113" s="233" t="s">
        <v>11</v>
      </c>
      <c r="G113" s="233" t="s">
        <v>11</v>
      </c>
      <c r="H113" s="233" t="s">
        <v>11</v>
      </c>
      <c r="I113" s="233" t="s">
        <v>11</v>
      </c>
      <c r="J113" s="233" t="s">
        <v>11</v>
      </c>
      <c r="K113" s="233" t="s">
        <v>11</v>
      </c>
      <c r="L113" s="233" t="s">
        <v>11</v>
      </c>
      <c r="M113" s="233" t="s">
        <v>11</v>
      </c>
      <c r="N113" s="233">
        <v>1</v>
      </c>
      <c r="O113" s="233">
        <v>1</v>
      </c>
      <c r="P113" s="233" t="s">
        <v>11</v>
      </c>
      <c r="Q113" s="233" t="s">
        <v>11</v>
      </c>
      <c r="R113" s="233" t="s">
        <v>11</v>
      </c>
    </row>
    <row r="114" spans="1:18" ht="18">
      <c r="A114" s="230"/>
      <c r="B114" s="231"/>
      <c r="C114" s="232"/>
      <c r="D114" s="233" t="s">
        <v>11</v>
      </c>
      <c r="E114" s="233" t="s">
        <v>11</v>
      </c>
      <c r="F114" s="233" t="s">
        <v>11</v>
      </c>
      <c r="G114" s="233" t="s">
        <v>11</v>
      </c>
      <c r="H114" s="233" t="s">
        <v>11</v>
      </c>
      <c r="I114" s="233" t="s">
        <v>11</v>
      </c>
      <c r="J114" s="233" t="s">
        <v>11</v>
      </c>
      <c r="K114" s="233" t="s">
        <v>11</v>
      </c>
      <c r="L114" s="233" t="s">
        <v>11</v>
      </c>
      <c r="M114" s="233" t="s">
        <v>11</v>
      </c>
      <c r="N114" s="233"/>
      <c r="O114" s="233"/>
      <c r="P114" s="233" t="s">
        <v>11</v>
      </c>
      <c r="Q114" s="233" t="s">
        <v>11</v>
      </c>
      <c r="R114" s="233" t="s">
        <v>11</v>
      </c>
    </row>
    <row r="115" spans="1:18" ht="18">
      <c r="A115" s="230"/>
      <c r="B115" s="231"/>
      <c r="C115" s="232"/>
      <c r="D115" s="233" t="s">
        <v>11</v>
      </c>
      <c r="E115" s="233" t="s">
        <v>11</v>
      </c>
      <c r="F115" s="233" t="s">
        <v>11</v>
      </c>
      <c r="G115" s="233" t="s">
        <v>11</v>
      </c>
      <c r="H115" s="233" t="s">
        <v>11</v>
      </c>
      <c r="I115" s="233" t="s">
        <v>11</v>
      </c>
      <c r="J115" s="233" t="s">
        <v>11</v>
      </c>
      <c r="K115" s="233" t="s">
        <v>11</v>
      </c>
      <c r="L115" s="233" t="s">
        <v>11</v>
      </c>
      <c r="M115" s="233" t="s">
        <v>11</v>
      </c>
      <c r="N115" s="233"/>
      <c r="O115" s="233"/>
      <c r="P115" s="233" t="s">
        <v>11</v>
      </c>
      <c r="Q115" s="233" t="s">
        <v>11</v>
      </c>
      <c r="R115" s="233" t="s">
        <v>11</v>
      </c>
    </row>
    <row r="116" spans="1:18" ht="12" customHeight="1">
      <c r="A116" s="443" t="s">
        <v>378</v>
      </c>
      <c r="B116" s="445" t="s">
        <v>379</v>
      </c>
      <c r="C116" s="442">
        <f>LARGE(D116:R117,1)</f>
        <v>4</v>
      </c>
      <c r="D116" s="442">
        <f>SUM(D118:D125)</f>
        <v>0</v>
      </c>
      <c r="E116" s="442">
        <f t="shared" ref="E116:R116" si="12">SUM(E118:E125)</f>
        <v>0</v>
      </c>
      <c r="F116" s="442">
        <f t="shared" si="12"/>
        <v>0</v>
      </c>
      <c r="G116" s="442">
        <f t="shared" si="12"/>
        <v>0</v>
      </c>
      <c r="H116" s="442">
        <f t="shared" si="12"/>
        <v>0</v>
      </c>
      <c r="I116" s="442">
        <f t="shared" si="12"/>
        <v>0</v>
      </c>
      <c r="J116" s="442">
        <f t="shared" si="12"/>
        <v>0</v>
      </c>
      <c r="K116" s="442">
        <f t="shared" si="12"/>
        <v>0</v>
      </c>
      <c r="L116" s="442">
        <f t="shared" si="12"/>
        <v>0</v>
      </c>
      <c r="M116" s="442">
        <f t="shared" si="12"/>
        <v>0</v>
      </c>
      <c r="N116" s="442">
        <f t="shared" si="12"/>
        <v>0</v>
      </c>
      <c r="O116" s="442">
        <f t="shared" si="12"/>
        <v>0</v>
      </c>
      <c r="P116" s="442">
        <f t="shared" si="12"/>
        <v>2</v>
      </c>
      <c r="Q116" s="442">
        <f t="shared" si="12"/>
        <v>4</v>
      </c>
      <c r="R116" s="442">
        <f t="shared" si="12"/>
        <v>4</v>
      </c>
    </row>
    <row r="117" spans="1:18" ht="12.95" customHeight="1">
      <c r="A117" s="444"/>
      <c r="B117" s="445"/>
      <c r="C117" s="442"/>
      <c r="D117" s="442"/>
      <c r="E117" s="442"/>
      <c r="F117" s="442"/>
      <c r="G117" s="442"/>
      <c r="H117" s="442"/>
      <c r="I117" s="442"/>
      <c r="J117" s="442"/>
      <c r="K117" s="442"/>
      <c r="L117" s="442"/>
      <c r="M117" s="442"/>
      <c r="N117" s="442"/>
      <c r="O117" s="442"/>
      <c r="P117" s="442"/>
      <c r="Q117" s="442"/>
      <c r="R117" s="442"/>
    </row>
    <row r="118" spans="1:18" ht="18">
      <c r="A118" s="230"/>
      <c r="B118" s="231" t="s">
        <v>3402</v>
      </c>
      <c r="C118" s="232"/>
      <c r="D118" s="233" t="s">
        <v>11</v>
      </c>
      <c r="E118" s="233" t="s">
        <v>11</v>
      </c>
      <c r="F118" s="233" t="s">
        <v>11</v>
      </c>
      <c r="G118" s="233" t="s">
        <v>11</v>
      </c>
      <c r="H118" s="233" t="s">
        <v>11</v>
      </c>
      <c r="I118" s="233" t="s">
        <v>11</v>
      </c>
      <c r="J118" s="233" t="s">
        <v>11</v>
      </c>
      <c r="K118" s="233" t="s">
        <v>11</v>
      </c>
      <c r="L118" s="233" t="s">
        <v>11</v>
      </c>
      <c r="M118" s="233" t="s">
        <v>11</v>
      </c>
      <c r="N118" s="233" t="s">
        <v>11</v>
      </c>
      <c r="O118" s="233" t="s">
        <v>11</v>
      </c>
      <c r="P118" s="233"/>
      <c r="Q118" s="233">
        <v>1</v>
      </c>
      <c r="R118" s="233">
        <v>1</v>
      </c>
    </row>
    <row r="119" spans="1:18" ht="18">
      <c r="A119" s="230"/>
      <c r="B119" s="231" t="s">
        <v>3401</v>
      </c>
      <c r="C119" s="232"/>
      <c r="D119" s="233" t="s">
        <v>11</v>
      </c>
      <c r="E119" s="233" t="s">
        <v>11</v>
      </c>
      <c r="F119" s="233" t="s">
        <v>11</v>
      </c>
      <c r="G119" s="233" t="s">
        <v>11</v>
      </c>
      <c r="H119" s="233" t="s">
        <v>11</v>
      </c>
      <c r="I119" s="233" t="s">
        <v>11</v>
      </c>
      <c r="J119" s="233" t="s">
        <v>11</v>
      </c>
      <c r="K119" s="233" t="s">
        <v>11</v>
      </c>
      <c r="L119" s="233" t="s">
        <v>11</v>
      </c>
      <c r="M119" s="233" t="s">
        <v>11</v>
      </c>
      <c r="N119" s="233" t="s">
        <v>11</v>
      </c>
      <c r="O119" s="233" t="s">
        <v>11</v>
      </c>
      <c r="P119" s="233">
        <v>1</v>
      </c>
      <c r="Q119" s="233">
        <v>1</v>
      </c>
      <c r="R119" s="233">
        <v>1</v>
      </c>
    </row>
    <row r="120" spans="1:18" ht="18">
      <c r="A120" s="230"/>
      <c r="B120" s="231" t="s">
        <v>3403</v>
      </c>
      <c r="C120" s="232"/>
      <c r="D120" s="233" t="s">
        <v>11</v>
      </c>
      <c r="E120" s="233" t="s">
        <v>11</v>
      </c>
      <c r="F120" s="233" t="s">
        <v>11</v>
      </c>
      <c r="G120" s="233" t="s">
        <v>11</v>
      </c>
      <c r="H120" s="233" t="s">
        <v>11</v>
      </c>
      <c r="I120" s="233" t="s">
        <v>11</v>
      </c>
      <c r="J120" s="233" t="s">
        <v>11</v>
      </c>
      <c r="K120" s="233" t="s">
        <v>11</v>
      </c>
      <c r="L120" s="233" t="s">
        <v>11</v>
      </c>
      <c r="M120" s="233" t="s">
        <v>11</v>
      </c>
      <c r="N120" s="233" t="s">
        <v>11</v>
      </c>
      <c r="O120" s="233" t="s">
        <v>11</v>
      </c>
      <c r="P120" s="233"/>
      <c r="Q120" s="233">
        <v>1</v>
      </c>
      <c r="R120" s="233">
        <v>1</v>
      </c>
    </row>
    <row r="121" spans="1:18" ht="18">
      <c r="A121" s="230"/>
      <c r="B121" s="231" t="s">
        <v>3398</v>
      </c>
      <c r="C121" s="232"/>
      <c r="D121" s="233" t="s">
        <v>11</v>
      </c>
      <c r="E121" s="233" t="s">
        <v>11</v>
      </c>
      <c r="F121" s="233" t="s">
        <v>11</v>
      </c>
      <c r="G121" s="233" t="s">
        <v>11</v>
      </c>
      <c r="H121" s="233" t="s">
        <v>11</v>
      </c>
      <c r="I121" s="233" t="s">
        <v>11</v>
      </c>
      <c r="J121" s="233" t="s">
        <v>11</v>
      </c>
      <c r="K121" s="233" t="s">
        <v>11</v>
      </c>
      <c r="L121" s="233" t="s">
        <v>11</v>
      </c>
      <c r="M121" s="233" t="s">
        <v>11</v>
      </c>
      <c r="N121" s="233" t="s">
        <v>11</v>
      </c>
      <c r="O121" s="233" t="s">
        <v>11</v>
      </c>
      <c r="P121" s="233"/>
      <c r="Q121" s="233"/>
      <c r="R121" s="233"/>
    </row>
    <row r="122" spans="1:18" ht="18">
      <c r="A122" s="230"/>
      <c r="B122" s="231" t="s">
        <v>3399</v>
      </c>
      <c r="C122" s="232"/>
      <c r="D122" s="233" t="s">
        <v>11</v>
      </c>
      <c r="E122" s="233" t="s">
        <v>11</v>
      </c>
      <c r="F122" s="233" t="s">
        <v>11</v>
      </c>
      <c r="G122" s="233" t="s">
        <v>11</v>
      </c>
      <c r="H122" s="233" t="s">
        <v>11</v>
      </c>
      <c r="I122" s="233" t="s">
        <v>11</v>
      </c>
      <c r="J122" s="233" t="s">
        <v>11</v>
      </c>
      <c r="K122" s="233" t="s">
        <v>11</v>
      </c>
      <c r="L122" s="233" t="s">
        <v>11</v>
      </c>
      <c r="M122" s="233" t="s">
        <v>11</v>
      </c>
      <c r="N122" s="233" t="s">
        <v>11</v>
      </c>
      <c r="O122" s="233" t="s">
        <v>11</v>
      </c>
      <c r="P122" s="233">
        <v>1</v>
      </c>
      <c r="Q122" s="233">
        <v>1</v>
      </c>
      <c r="R122" s="233">
        <v>1</v>
      </c>
    </row>
    <row r="123" spans="1:18" ht="18">
      <c r="A123" s="230"/>
      <c r="B123" s="231" t="s">
        <v>3396</v>
      </c>
      <c r="C123" s="232"/>
      <c r="D123" s="233" t="s">
        <v>11</v>
      </c>
      <c r="E123" s="233" t="s">
        <v>11</v>
      </c>
      <c r="F123" s="233" t="s">
        <v>11</v>
      </c>
      <c r="G123" s="233" t="s">
        <v>11</v>
      </c>
      <c r="H123" s="233" t="s">
        <v>11</v>
      </c>
      <c r="I123" s="233" t="s">
        <v>11</v>
      </c>
      <c r="J123" s="233" t="s">
        <v>11</v>
      </c>
      <c r="K123" s="233" t="s">
        <v>11</v>
      </c>
      <c r="L123" s="233" t="s">
        <v>11</v>
      </c>
      <c r="M123" s="233" t="s">
        <v>11</v>
      </c>
      <c r="N123" s="233" t="s">
        <v>11</v>
      </c>
      <c r="O123" s="233" t="s">
        <v>11</v>
      </c>
      <c r="P123" s="233"/>
      <c r="Q123" s="233"/>
      <c r="R123" s="233"/>
    </row>
    <row r="124" spans="1:18" ht="18">
      <c r="A124" s="230"/>
      <c r="B124" s="231"/>
      <c r="C124" s="232"/>
      <c r="D124" s="233" t="s">
        <v>11</v>
      </c>
      <c r="E124" s="233" t="s">
        <v>11</v>
      </c>
      <c r="F124" s="233" t="s">
        <v>11</v>
      </c>
      <c r="G124" s="233" t="s">
        <v>11</v>
      </c>
      <c r="H124" s="233" t="s">
        <v>11</v>
      </c>
      <c r="I124" s="233" t="s">
        <v>11</v>
      </c>
      <c r="J124" s="233" t="s">
        <v>11</v>
      </c>
      <c r="K124" s="233" t="s">
        <v>11</v>
      </c>
      <c r="L124" s="233" t="s">
        <v>11</v>
      </c>
      <c r="M124" s="233" t="s">
        <v>11</v>
      </c>
      <c r="N124" s="233" t="s">
        <v>11</v>
      </c>
      <c r="O124" s="233" t="s">
        <v>11</v>
      </c>
      <c r="P124" s="233"/>
      <c r="Q124" s="233"/>
      <c r="R124" s="233"/>
    </row>
    <row r="125" spans="1:18" ht="18">
      <c r="A125" s="230"/>
      <c r="B125" s="231"/>
      <c r="C125" s="232"/>
      <c r="D125" s="233" t="s">
        <v>11</v>
      </c>
      <c r="E125" s="233" t="s">
        <v>11</v>
      </c>
      <c r="F125" s="233" t="s">
        <v>11</v>
      </c>
      <c r="G125" s="233" t="s">
        <v>11</v>
      </c>
      <c r="H125" s="233" t="s">
        <v>11</v>
      </c>
      <c r="I125" s="233" t="s">
        <v>11</v>
      </c>
      <c r="J125" s="233" t="s">
        <v>11</v>
      </c>
      <c r="K125" s="233" t="s">
        <v>11</v>
      </c>
      <c r="L125" s="233" t="s">
        <v>11</v>
      </c>
      <c r="M125" s="233" t="s">
        <v>11</v>
      </c>
      <c r="N125" s="233" t="s">
        <v>11</v>
      </c>
      <c r="O125" s="233" t="s">
        <v>11</v>
      </c>
      <c r="P125" s="233"/>
      <c r="Q125" s="233"/>
      <c r="R125" s="233"/>
    </row>
    <row r="126" spans="1:18" ht="12" customHeight="1">
      <c r="A126" s="443" t="s">
        <v>395</v>
      </c>
      <c r="B126" s="445" t="s">
        <v>396</v>
      </c>
      <c r="C126" s="442">
        <f>LARGE(D126:R127,1)</f>
        <v>2</v>
      </c>
      <c r="D126" s="442">
        <f>SUM(D128:D133)</f>
        <v>0</v>
      </c>
      <c r="E126" s="442">
        <f t="shared" ref="E126:R126" si="13">SUM(E128:E133)</f>
        <v>0</v>
      </c>
      <c r="F126" s="442">
        <f t="shared" si="13"/>
        <v>0</v>
      </c>
      <c r="G126" s="442">
        <f t="shared" si="13"/>
        <v>0</v>
      </c>
      <c r="H126" s="442">
        <f t="shared" si="13"/>
        <v>0</v>
      </c>
      <c r="I126" s="442">
        <f t="shared" si="13"/>
        <v>0</v>
      </c>
      <c r="J126" s="442">
        <f t="shared" si="13"/>
        <v>0</v>
      </c>
      <c r="K126" s="442">
        <f t="shared" si="13"/>
        <v>0</v>
      </c>
      <c r="L126" s="442">
        <f t="shared" si="13"/>
        <v>0</v>
      </c>
      <c r="M126" s="442">
        <f t="shared" si="13"/>
        <v>0</v>
      </c>
      <c r="N126" s="442">
        <f t="shared" si="13"/>
        <v>0</v>
      </c>
      <c r="O126" s="442">
        <f t="shared" si="13"/>
        <v>0</v>
      </c>
      <c r="P126" s="442">
        <f t="shared" si="13"/>
        <v>0</v>
      </c>
      <c r="Q126" s="442">
        <f t="shared" si="13"/>
        <v>2</v>
      </c>
      <c r="R126" s="442">
        <f t="shared" si="13"/>
        <v>0</v>
      </c>
    </row>
    <row r="127" spans="1:18" ht="12.95" customHeight="1">
      <c r="A127" s="444"/>
      <c r="B127" s="445"/>
      <c r="C127" s="442"/>
      <c r="D127" s="442"/>
      <c r="E127" s="442"/>
      <c r="F127" s="442"/>
      <c r="G127" s="442"/>
      <c r="H127" s="442"/>
      <c r="I127" s="442"/>
      <c r="J127" s="442"/>
      <c r="K127" s="442"/>
      <c r="L127" s="442"/>
      <c r="M127" s="442"/>
      <c r="N127" s="442"/>
      <c r="O127" s="442"/>
      <c r="P127" s="442"/>
      <c r="Q127" s="442"/>
      <c r="R127" s="442"/>
    </row>
    <row r="128" spans="1:18" ht="18">
      <c r="A128" s="230"/>
      <c r="B128" s="231" t="s">
        <v>3399</v>
      </c>
      <c r="C128" s="232"/>
      <c r="D128" s="233" t="s">
        <v>11</v>
      </c>
      <c r="E128" s="233" t="s">
        <v>11</v>
      </c>
      <c r="F128" s="233" t="s">
        <v>11</v>
      </c>
      <c r="G128" s="233" t="s">
        <v>11</v>
      </c>
      <c r="H128" s="233" t="s">
        <v>11</v>
      </c>
      <c r="I128" s="233" t="s">
        <v>11</v>
      </c>
      <c r="J128" s="233" t="s">
        <v>11</v>
      </c>
      <c r="K128" s="233" t="s">
        <v>11</v>
      </c>
      <c r="L128" s="233" t="s">
        <v>11</v>
      </c>
      <c r="M128" s="233" t="s">
        <v>11</v>
      </c>
      <c r="N128" s="233" t="s">
        <v>11</v>
      </c>
      <c r="O128" s="233" t="s">
        <v>11</v>
      </c>
      <c r="P128" s="233" t="s">
        <v>11</v>
      </c>
      <c r="Q128" s="233">
        <v>1</v>
      </c>
      <c r="R128" s="233" t="s">
        <v>11</v>
      </c>
    </row>
    <row r="129" spans="1:18" ht="18">
      <c r="A129" s="230"/>
      <c r="B129" s="231" t="s">
        <v>3401</v>
      </c>
      <c r="C129" s="232"/>
      <c r="D129" s="233" t="s">
        <v>11</v>
      </c>
      <c r="E129" s="233" t="s">
        <v>11</v>
      </c>
      <c r="F129" s="233" t="s">
        <v>11</v>
      </c>
      <c r="G129" s="233" t="s">
        <v>11</v>
      </c>
      <c r="H129" s="233" t="s">
        <v>11</v>
      </c>
      <c r="I129" s="233" t="s">
        <v>11</v>
      </c>
      <c r="J129" s="233" t="s">
        <v>11</v>
      </c>
      <c r="K129" s="233" t="s">
        <v>11</v>
      </c>
      <c r="L129" s="233" t="s">
        <v>11</v>
      </c>
      <c r="M129" s="233" t="s">
        <v>11</v>
      </c>
      <c r="N129" s="233" t="s">
        <v>11</v>
      </c>
      <c r="O129" s="233" t="s">
        <v>11</v>
      </c>
      <c r="P129" s="233" t="s">
        <v>11</v>
      </c>
      <c r="Q129" s="233">
        <v>1</v>
      </c>
      <c r="R129" s="233" t="s">
        <v>11</v>
      </c>
    </row>
    <row r="130" spans="1:18" ht="18">
      <c r="A130" s="230"/>
      <c r="B130" s="231" t="s">
        <v>3419</v>
      </c>
      <c r="C130" s="232"/>
      <c r="D130" s="233" t="s">
        <v>11</v>
      </c>
      <c r="E130" s="233" t="s">
        <v>11</v>
      </c>
      <c r="F130" s="233" t="s">
        <v>11</v>
      </c>
      <c r="G130" s="233" t="s">
        <v>11</v>
      </c>
      <c r="H130" s="233" t="s">
        <v>11</v>
      </c>
      <c r="I130" s="233" t="s">
        <v>11</v>
      </c>
      <c r="J130" s="233" t="s">
        <v>11</v>
      </c>
      <c r="K130" s="233" t="s">
        <v>11</v>
      </c>
      <c r="L130" s="233" t="s">
        <v>11</v>
      </c>
      <c r="M130" s="233" t="s">
        <v>11</v>
      </c>
      <c r="N130" s="233" t="s">
        <v>11</v>
      </c>
      <c r="O130" s="233" t="s">
        <v>11</v>
      </c>
      <c r="P130" s="233" t="s">
        <v>11</v>
      </c>
      <c r="Q130" s="233"/>
      <c r="R130" s="233" t="s">
        <v>11</v>
      </c>
    </row>
    <row r="131" spans="1:18" ht="18">
      <c r="A131" s="230"/>
      <c r="B131" s="231" t="s">
        <v>3420</v>
      </c>
      <c r="C131" s="232"/>
      <c r="D131" s="233" t="s">
        <v>11</v>
      </c>
      <c r="E131" s="233" t="s">
        <v>11</v>
      </c>
      <c r="F131" s="233" t="s">
        <v>11</v>
      </c>
      <c r="G131" s="233" t="s">
        <v>11</v>
      </c>
      <c r="H131" s="233" t="s">
        <v>11</v>
      </c>
      <c r="I131" s="233" t="s">
        <v>11</v>
      </c>
      <c r="J131" s="233" t="s">
        <v>11</v>
      </c>
      <c r="K131" s="233" t="s">
        <v>11</v>
      </c>
      <c r="L131" s="233" t="s">
        <v>11</v>
      </c>
      <c r="M131" s="233" t="s">
        <v>11</v>
      </c>
      <c r="N131" s="233" t="s">
        <v>11</v>
      </c>
      <c r="O131" s="233" t="s">
        <v>11</v>
      </c>
      <c r="P131" s="233" t="s">
        <v>11</v>
      </c>
      <c r="Q131" s="233"/>
      <c r="R131" s="233" t="s">
        <v>11</v>
      </c>
    </row>
    <row r="132" spans="1:18" ht="18">
      <c r="A132" s="230"/>
      <c r="B132" s="231"/>
      <c r="C132" s="232"/>
      <c r="D132" s="233" t="s">
        <v>11</v>
      </c>
      <c r="E132" s="233" t="s">
        <v>11</v>
      </c>
      <c r="F132" s="233" t="s">
        <v>11</v>
      </c>
      <c r="G132" s="233" t="s">
        <v>11</v>
      </c>
      <c r="H132" s="233" t="s">
        <v>11</v>
      </c>
      <c r="I132" s="233" t="s">
        <v>11</v>
      </c>
      <c r="J132" s="233" t="s">
        <v>11</v>
      </c>
      <c r="K132" s="233" t="s">
        <v>11</v>
      </c>
      <c r="L132" s="233" t="s">
        <v>11</v>
      </c>
      <c r="M132" s="233" t="s">
        <v>11</v>
      </c>
      <c r="N132" s="233" t="s">
        <v>11</v>
      </c>
      <c r="O132" s="233" t="s">
        <v>11</v>
      </c>
      <c r="P132" s="233" t="s">
        <v>11</v>
      </c>
      <c r="Q132" s="233"/>
      <c r="R132" s="233" t="s">
        <v>11</v>
      </c>
    </row>
    <row r="133" spans="1:18" ht="18">
      <c r="A133" s="230"/>
      <c r="B133" s="231"/>
      <c r="C133" s="232"/>
      <c r="D133" s="233" t="s">
        <v>11</v>
      </c>
      <c r="E133" s="233" t="s">
        <v>11</v>
      </c>
      <c r="F133" s="233" t="s">
        <v>11</v>
      </c>
      <c r="G133" s="233" t="s">
        <v>11</v>
      </c>
      <c r="H133" s="233" t="s">
        <v>11</v>
      </c>
      <c r="I133" s="233" t="s">
        <v>11</v>
      </c>
      <c r="J133" s="233" t="s">
        <v>11</v>
      </c>
      <c r="K133" s="233" t="s">
        <v>11</v>
      </c>
      <c r="L133" s="233" t="s">
        <v>11</v>
      </c>
      <c r="M133" s="233" t="s">
        <v>11</v>
      </c>
      <c r="N133" s="233" t="s">
        <v>11</v>
      </c>
      <c r="O133" s="233" t="s">
        <v>11</v>
      </c>
      <c r="P133" s="233" t="s">
        <v>11</v>
      </c>
      <c r="Q133" s="233"/>
      <c r="R133" s="233" t="s">
        <v>11</v>
      </c>
    </row>
    <row r="134" spans="1:18" ht="12" customHeight="1">
      <c r="A134" s="443" t="s">
        <v>1078</v>
      </c>
      <c r="B134" s="445" t="s">
        <v>1370</v>
      </c>
      <c r="C134" s="442">
        <f>LARGE(D134:R135,1)</f>
        <v>4</v>
      </c>
      <c r="D134" s="442">
        <f>SUM(D136:D142)</f>
        <v>0</v>
      </c>
      <c r="E134" s="442">
        <f t="shared" ref="E134:R134" si="14">SUM(E136:E142)</f>
        <v>0</v>
      </c>
      <c r="F134" s="442">
        <f t="shared" si="14"/>
        <v>0</v>
      </c>
      <c r="G134" s="442">
        <f t="shared" si="14"/>
        <v>0</v>
      </c>
      <c r="H134" s="442">
        <f t="shared" si="14"/>
        <v>0</v>
      </c>
      <c r="I134" s="442">
        <f t="shared" si="14"/>
        <v>0</v>
      </c>
      <c r="J134" s="442">
        <f t="shared" si="14"/>
        <v>0</v>
      </c>
      <c r="K134" s="442">
        <f t="shared" si="14"/>
        <v>0</v>
      </c>
      <c r="L134" s="442">
        <f t="shared" si="14"/>
        <v>0</v>
      </c>
      <c r="M134" s="442">
        <f t="shared" si="14"/>
        <v>0</v>
      </c>
      <c r="N134" s="442">
        <f t="shared" si="14"/>
        <v>0</v>
      </c>
      <c r="O134" s="442">
        <f t="shared" si="14"/>
        <v>4</v>
      </c>
      <c r="P134" s="442">
        <f t="shared" si="14"/>
        <v>0</v>
      </c>
      <c r="Q134" s="442">
        <f t="shared" si="14"/>
        <v>0</v>
      </c>
      <c r="R134" s="442">
        <f t="shared" si="14"/>
        <v>0</v>
      </c>
    </row>
    <row r="135" spans="1:18" ht="12.95" customHeight="1">
      <c r="A135" s="444"/>
      <c r="B135" s="445"/>
      <c r="C135" s="442"/>
      <c r="D135" s="442"/>
      <c r="E135" s="442"/>
      <c r="F135" s="442"/>
      <c r="G135" s="442"/>
      <c r="H135" s="442"/>
      <c r="I135" s="442"/>
      <c r="J135" s="442"/>
      <c r="K135" s="442"/>
      <c r="L135" s="442"/>
      <c r="M135" s="442"/>
      <c r="N135" s="442"/>
      <c r="O135" s="442"/>
      <c r="P135" s="442"/>
      <c r="Q135" s="442"/>
      <c r="R135" s="442"/>
    </row>
    <row r="136" spans="1:18" ht="18">
      <c r="A136" s="230"/>
      <c r="B136" s="231" t="s">
        <v>3399</v>
      </c>
      <c r="C136" s="232"/>
      <c r="D136" s="233" t="s">
        <v>11</v>
      </c>
      <c r="E136" s="233" t="s">
        <v>11</v>
      </c>
      <c r="F136" s="233" t="s">
        <v>11</v>
      </c>
      <c r="G136" s="233" t="s">
        <v>11</v>
      </c>
      <c r="H136" s="233" t="s">
        <v>11</v>
      </c>
      <c r="I136" s="233" t="s">
        <v>11</v>
      </c>
      <c r="J136" s="233" t="s">
        <v>11</v>
      </c>
      <c r="K136" s="233" t="s">
        <v>11</v>
      </c>
      <c r="L136" s="233" t="s">
        <v>11</v>
      </c>
      <c r="M136" s="233" t="s">
        <v>11</v>
      </c>
      <c r="N136" s="233" t="s">
        <v>11</v>
      </c>
      <c r="O136" s="233"/>
      <c r="P136" s="233" t="s">
        <v>11</v>
      </c>
      <c r="Q136" s="233" t="s">
        <v>11</v>
      </c>
      <c r="R136" s="233" t="s">
        <v>11</v>
      </c>
    </row>
    <row r="137" spans="1:18" ht="18">
      <c r="A137" s="230"/>
      <c r="B137" s="231" t="s">
        <v>3401</v>
      </c>
      <c r="C137" s="232"/>
      <c r="D137" s="233" t="s">
        <v>11</v>
      </c>
      <c r="E137" s="233" t="s">
        <v>11</v>
      </c>
      <c r="F137" s="233" t="s">
        <v>11</v>
      </c>
      <c r="G137" s="233" t="s">
        <v>11</v>
      </c>
      <c r="H137" s="233" t="s">
        <v>11</v>
      </c>
      <c r="I137" s="233" t="s">
        <v>11</v>
      </c>
      <c r="J137" s="233" t="s">
        <v>11</v>
      </c>
      <c r="K137" s="233" t="s">
        <v>11</v>
      </c>
      <c r="L137" s="233" t="s">
        <v>11</v>
      </c>
      <c r="M137" s="233" t="s">
        <v>11</v>
      </c>
      <c r="N137" s="233" t="s">
        <v>11</v>
      </c>
      <c r="O137" s="233">
        <v>1</v>
      </c>
      <c r="P137" s="233" t="s">
        <v>11</v>
      </c>
      <c r="Q137" s="233" t="s">
        <v>11</v>
      </c>
      <c r="R137" s="233" t="s">
        <v>11</v>
      </c>
    </row>
    <row r="138" spans="1:18" ht="18">
      <c r="A138" s="230"/>
      <c r="B138" s="231" t="s">
        <v>3415</v>
      </c>
      <c r="C138" s="232"/>
      <c r="D138" s="233" t="s">
        <v>11</v>
      </c>
      <c r="E138" s="233" t="s">
        <v>11</v>
      </c>
      <c r="F138" s="233" t="s">
        <v>11</v>
      </c>
      <c r="G138" s="233" t="s">
        <v>11</v>
      </c>
      <c r="H138" s="233" t="s">
        <v>11</v>
      </c>
      <c r="I138" s="233" t="s">
        <v>11</v>
      </c>
      <c r="J138" s="233" t="s">
        <v>11</v>
      </c>
      <c r="K138" s="233" t="s">
        <v>11</v>
      </c>
      <c r="L138" s="233" t="s">
        <v>11</v>
      </c>
      <c r="M138" s="233" t="s">
        <v>11</v>
      </c>
      <c r="N138" s="233" t="s">
        <v>11</v>
      </c>
      <c r="O138" s="233">
        <v>1</v>
      </c>
      <c r="P138" s="233" t="s">
        <v>11</v>
      </c>
      <c r="Q138" s="233" t="s">
        <v>11</v>
      </c>
      <c r="R138" s="233" t="s">
        <v>11</v>
      </c>
    </row>
    <row r="139" spans="1:18" ht="18">
      <c r="A139" s="230"/>
      <c r="B139" s="231" t="s">
        <v>3419</v>
      </c>
      <c r="C139" s="232"/>
      <c r="D139" s="233" t="s">
        <v>11</v>
      </c>
      <c r="E139" s="233" t="s">
        <v>11</v>
      </c>
      <c r="F139" s="233" t="s">
        <v>11</v>
      </c>
      <c r="G139" s="233" t="s">
        <v>11</v>
      </c>
      <c r="H139" s="233" t="s">
        <v>11</v>
      </c>
      <c r="I139" s="233" t="s">
        <v>11</v>
      </c>
      <c r="J139" s="233" t="s">
        <v>11</v>
      </c>
      <c r="K139" s="233" t="s">
        <v>11</v>
      </c>
      <c r="L139" s="233" t="s">
        <v>11</v>
      </c>
      <c r="M139" s="233" t="s">
        <v>11</v>
      </c>
      <c r="N139" s="233" t="s">
        <v>11</v>
      </c>
      <c r="O139" s="233">
        <v>1</v>
      </c>
      <c r="P139" s="233" t="s">
        <v>11</v>
      </c>
      <c r="Q139" s="233" t="s">
        <v>11</v>
      </c>
      <c r="R139" s="233" t="s">
        <v>11</v>
      </c>
    </row>
    <row r="140" spans="1:18" ht="18">
      <c r="A140" s="230"/>
      <c r="B140" s="231" t="s">
        <v>3420</v>
      </c>
      <c r="C140" s="232"/>
      <c r="D140" s="233" t="s">
        <v>11</v>
      </c>
      <c r="E140" s="233" t="s">
        <v>11</v>
      </c>
      <c r="F140" s="233" t="s">
        <v>11</v>
      </c>
      <c r="G140" s="233" t="s">
        <v>11</v>
      </c>
      <c r="H140" s="233" t="s">
        <v>11</v>
      </c>
      <c r="I140" s="233" t="s">
        <v>11</v>
      </c>
      <c r="J140" s="233" t="s">
        <v>11</v>
      </c>
      <c r="K140" s="233" t="s">
        <v>11</v>
      </c>
      <c r="L140" s="233" t="s">
        <v>11</v>
      </c>
      <c r="M140" s="233" t="s">
        <v>11</v>
      </c>
      <c r="N140" s="233" t="s">
        <v>11</v>
      </c>
      <c r="O140" s="233">
        <v>1</v>
      </c>
      <c r="P140" s="233" t="s">
        <v>11</v>
      </c>
      <c r="Q140" s="233" t="s">
        <v>11</v>
      </c>
      <c r="R140" s="233" t="s">
        <v>11</v>
      </c>
    </row>
    <row r="141" spans="1:18" ht="18">
      <c r="A141" s="230"/>
      <c r="B141" s="231"/>
      <c r="C141" s="232"/>
      <c r="D141" s="233" t="s">
        <v>11</v>
      </c>
      <c r="E141" s="233" t="s">
        <v>11</v>
      </c>
      <c r="F141" s="233" t="s">
        <v>11</v>
      </c>
      <c r="G141" s="233" t="s">
        <v>11</v>
      </c>
      <c r="H141" s="233" t="s">
        <v>11</v>
      </c>
      <c r="I141" s="233" t="s">
        <v>11</v>
      </c>
      <c r="J141" s="233" t="s">
        <v>11</v>
      </c>
      <c r="K141" s="233" t="s">
        <v>11</v>
      </c>
      <c r="L141" s="233" t="s">
        <v>11</v>
      </c>
      <c r="M141" s="233" t="s">
        <v>11</v>
      </c>
      <c r="N141" s="233" t="s">
        <v>11</v>
      </c>
      <c r="O141" s="233"/>
      <c r="P141" s="233" t="s">
        <v>11</v>
      </c>
      <c r="Q141" s="233" t="s">
        <v>11</v>
      </c>
      <c r="R141" s="233" t="s">
        <v>11</v>
      </c>
    </row>
    <row r="142" spans="1:18" ht="18">
      <c r="A142" s="230"/>
      <c r="B142" s="231"/>
      <c r="C142" s="232"/>
      <c r="D142" s="233" t="s">
        <v>11</v>
      </c>
      <c r="E142" s="233" t="s">
        <v>11</v>
      </c>
      <c r="F142" s="233" t="s">
        <v>11</v>
      </c>
      <c r="G142" s="233" t="s">
        <v>11</v>
      </c>
      <c r="H142" s="233" t="s">
        <v>11</v>
      </c>
      <c r="I142" s="233" t="s">
        <v>11</v>
      </c>
      <c r="J142" s="233" t="s">
        <v>11</v>
      </c>
      <c r="K142" s="233" t="s">
        <v>11</v>
      </c>
      <c r="L142" s="233" t="s">
        <v>11</v>
      </c>
      <c r="M142" s="233" t="s">
        <v>11</v>
      </c>
      <c r="N142" s="233" t="s">
        <v>11</v>
      </c>
      <c r="O142" s="233"/>
      <c r="P142" s="233" t="s">
        <v>11</v>
      </c>
      <c r="Q142" s="233" t="s">
        <v>11</v>
      </c>
      <c r="R142" s="233" t="s">
        <v>11</v>
      </c>
    </row>
    <row r="143" spans="1:18" ht="12" customHeight="1">
      <c r="A143" s="443" t="s">
        <v>1609</v>
      </c>
      <c r="B143" s="445" t="s">
        <v>1610</v>
      </c>
      <c r="C143" s="442">
        <f>LARGE(D143:R144,1)</f>
        <v>2</v>
      </c>
      <c r="D143" s="442">
        <f>SUM(D145:D150)</f>
        <v>0</v>
      </c>
      <c r="E143" s="442">
        <f t="shared" ref="E143:R143" si="15">SUM(E145:E150)</f>
        <v>0</v>
      </c>
      <c r="F143" s="442">
        <f t="shared" si="15"/>
        <v>0</v>
      </c>
      <c r="G143" s="442">
        <f t="shared" si="15"/>
        <v>0</v>
      </c>
      <c r="H143" s="442">
        <f t="shared" si="15"/>
        <v>0</v>
      </c>
      <c r="I143" s="442">
        <f t="shared" si="15"/>
        <v>0</v>
      </c>
      <c r="J143" s="442">
        <f t="shared" si="15"/>
        <v>0</v>
      </c>
      <c r="K143" s="442">
        <f t="shared" si="15"/>
        <v>0</v>
      </c>
      <c r="L143" s="442">
        <f t="shared" si="15"/>
        <v>0</v>
      </c>
      <c r="M143" s="442">
        <f t="shared" si="15"/>
        <v>0</v>
      </c>
      <c r="N143" s="442">
        <f t="shared" si="15"/>
        <v>0</v>
      </c>
      <c r="O143" s="442">
        <f t="shared" si="15"/>
        <v>0</v>
      </c>
      <c r="P143" s="442">
        <f t="shared" si="15"/>
        <v>2</v>
      </c>
      <c r="Q143" s="442">
        <f t="shared" si="15"/>
        <v>0</v>
      </c>
      <c r="R143" s="442">
        <f t="shared" si="15"/>
        <v>0</v>
      </c>
    </row>
    <row r="144" spans="1:18" ht="12.95" customHeight="1">
      <c r="A144" s="444"/>
      <c r="B144" s="445"/>
      <c r="C144" s="442"/>
      <c r="D144" s="442"/>
      <c r="E144" s="442"/>
      <c r="F144" s="442"/>
      <c r="G144" s="442"/>
      <c r="H144" s="442"/>
      <c r="I144" s="442"/>
      <c r="J144" s="442"/>
      <c r="K144" s="442"/>
      <c r="L144" s="442"/>
      <c r="M144" s="442"/>
      <c r="N144" s="442"/>
      <c r="O144" s="442"/>
      <c r="P144" s="442"/>
      <c r="Q144" s="442"/>
      <c r="R144" s="442"/>
    </row>
    <row r="145" spans="1:18" ht="18">
      <c r="A145" s="230"/>
      <c r="B145" s="231" t="s">
        <v>3419</v>
      </c>
      <c r="C145" s="232"/>
      <c r="D145" s="233" t="s">
        <v>11</v>
      </c>
      <c r="E145" s="233" t="s">
        <v>11</v>
      </c>
      <c r="F145" s="233" t="s">
        <v>11</v>
      </c>
      <c r="G145" s="233" t="s">
        <v>11</v>
      </c>
      <c r="H145" s="233" t="s">
        <v>11</v>
      </c>
      <c r="I145" s="233" t="s">
        <v>11</v>
      </c>
      <c r="J145" s="233" t="s">
        <v>11</v>
      </c>
      <c r="K145" s="233" t="s">
        <v>11</v>
      </c>
      <c r="L145" s="233" t="s">
        <v>11</v>
      </c>
      <c r="M145" s="233" t="s">
        <v>11</v>
      </c>
      <c r="N145" s="233" t="s">
        <v>11</v>
      </c>
      <c r="O145" s="233" t="s">
        <v>11</v>
      </c>
      <c r="P145" s="233"/>
      <c r="Q145" s="233" t="s">
        <v>11</v>
      </c>
      <c r="R145" s="233" t="s">
        <v>11</v>
      </c>
    </row>
    <row r="146" spans="1:18" ht="18">
      <c r="A146" s="230"/>
      <c r="B146" s="231" t="s">
        <v>3420</v>
      </c>
      <c r="C146" s="232"/>
      <c r="D146" s="233" t="s">
        <v>11</v>
      </c>
      <c r="E146" s="233" t="s">
        <v>11</v>
      </c>
      <c r="F146" s="233" t="s">
        <v>11</v>
      </c>
      <c r="G146" s="233" t="s">
        <v>11</v>
      </c>
      <c r="H146" s="233" t="s">
        <v>11</v>
      </c>
      <c r="I146" s="233" t="s">
        <v>11</v>
      </c>
      <c r="J146" s="233" t="s">
        <v>11</v>
      </c>
      <c r="K146" s="233" t="s">
        <v>11</v>
      </c>
      <c r="L146" s="233" t="s">
        <v>11</v>
      </c>
      <c r="M146" s="233" t="s">
        <v>11</v>
      </c>
      <c r="N146" s="233" t="s">
        <v>11</v>
      </c>
      <c r="O146" s="233" t="s">
        <v>11</v>
      </c>
      <c r="P146" s="233"/>
      <c r="Q146" s="233" t="s">
        <v>11</v>
      </c>
      <c r="R146" s="233" t="s">
        <v>11</v>
      </c>
    </row>
    <row r="147" spans="1:18" ht="18">
      <c r="A147" s="230"/>
      <c r="B147" s="231" t="s">
        <v>3399</v>
      </c>
      <c r="C147" s="232"/>
      <c r="D147" s="233" t="s">
        <v>11</v>
      </c>
      <c r="E147" s="233" t="s">
        <v>11</v>
      </c>
      <c r="F147" s="233" t="s">
        <v>11</v>
      </c>
      <c r="G147" s="233" t="s">
        <v>11</v>
      </c>
      <c r="H147" s="233" t="s">
        <v>11</v>
      </c>
      <c r="I147" s="233" t="s">
        <v>11</v>
      </c>
      <c r="J147" s="233" t="s">
        <v>11</v>
      </c>
      <c r="K147" s="233" t="s">
        <v>11</v>
      </c>
      <c r="L147" s="233" t="s">
        <v>11</v>
      </c>
      <c r="M147" s="233" t="s">
        <v>11</v>
      </c>
      <c r="N147" s="233" t="s">
        <v>11</v>
      </c>
      <c r="O147" s="233" t="s">
        <v>11</v>
      </c>
      <c r="P147" s="233">
        <v>1</v>
      </c>
      <c r="Q147" s="233" t="s">
        <v>11</v>
      </c>
      <c r="R147" s="233" t="s">
        <v>11</v>
      </c>
    </row>
    <row r="148" spans="1:18" ht="18">
      <c r="A148" s="230"/>
      <c r="B148" s="231" t="s">
        <v>3401</v>
      </c>
      <c r="C148" s="232"/>
      <c r="D148" s="233" t="s">
        <v>11</v>
      </c>
      <c r="E148" s="233" t="s">
        <v>11</v>
      </c>
      <c r="F148" s="233" t="s">
        <v>11</v>
      </c>
      <c r="G148" s="233" t="s">
        <v>11</v>
      </c>
      <c r="H148" s="233" t="s">
        <v>11</v>
      </c>
      <c r="I148" s="233" t="s">
        <v>11</v>
      </c>
      <c r="J148" s="233" t="s">
        <v>11</v>
      </c>
      <c r="K148" s="233" t="s">
        <v>11</v>
      </c>
      <c r="L148" s="233" t="s">
        <v>11</v>
      </c>
      <c r="M148" s="233" t="s">
        <v>11</v>
      </c>
      <c r="N148" s="233" t="s">
        <v>11</v>
      </c>
      <c r="O148" s="233" t="s">
        <v>11</v>
      </c>
      <c r="P148" s="233">
        <v>1</v>
      </c>
      <c r="Q148" s="233" t="s">
        <v>11</v>
      </c>
      <c r="R148" s="233" t="s">
        <v>11</v>
      </c>
    </row>
    <row r="149" spans="1:18" ht="18">
      <c r="A149" s="230"/>
      <c r="B149" s="231"/>
      <c r="C149" s="232"/>
      <c r="D149" s="233" t="s">
        <v>11</v>
      </c>
      <c r="E149" s="233" t="s">
        <v>11</v>
      </c>
      <c r="F149" s="233" t="s">
        <v>11</v>
      </c>
      <c r="G149" s="233" t="s">
        <v>11</v>
      </c>
      <c r="H149" s="233" t="s">
        <v>11</v>
      </c>
      <c r="I149" s="233" t="s">
        <v>11</v>
      </c>
      <c r="J149" s="233" t="s">
        <v>11</v>
      </c>
      <c r="K149" s="233" t="s">
        <v>11</v>
      </c>
      <c r="L149" s="233" t="s">
        <v>11</v>
      </c>
      <c r="M149" s="233" t="s">
        <v>11</v>
      </c>
      <c r="N149" s="233" t="s">
        <v>11</v>
      </c>
      <c r="O149" s="233" t="s">
        <v>11</v>
      </c>
      <c r="P149" s="233"/>
      <c r="Q149" s="233" t="s">
        <v>11</v>
      </c>
      <c r="R149" s="233" t="s">
        <v>11</v>
      </c>
    </row>
    <row r="150" spans="1:18" ht="18">
      <c r="A150" s="230"/>
      <c r="B150" s="231"/>
      <c r="C150" s="232"/>
      <c r="D150" s="233" t="s">
        <v>11</v>
      </c>
      <c r="E150" s="233" t="s">
        <v>11</v>
      </c>
      <c r="F150" s="233" t="s">
        <v>11</v>
      </c>
      <c r="G150" s="233" t="s">
        <v>11</v>
      </c>
      <c r="H150" s="233" t="s">
        <v>11</v>
      </c>
      <c r="I150" s="233" t="s">
        <v>11</v>
      </c>
      <c r="J150" s="233" t="s">
        <v>11</v>
      </c>
      <c r="K150" s="233" t="s">
        <v>11</v>
      </c>
      <c r="L150" s="233" t="s">
        <v>11</v>
      </c>
      <c r="M150" s="233" t="s">
        <v>11</v>
      </c>
      <c r="N150" s="233" t="s">
        <v>11</v>
      </c>
      <c r="O150" s="233" t="s">
        <v>11</v>
      </c>
      <c r="P150" s="233"/>
      <c r="Q150" s="233" t="s">
        <v>11</v>
      </c>
      <c r="R150" s="233" t="s">
        <v>11</v>
      </c>
    </row>
    <row r="151" spans="1:18" ht="12" customHeight="1">
      <c r="A151" s="443" t="s">
        <v>49</v>
      </c>
      <c r="B151" s="445" t="s">
        <v>399</v>
      </c>
      <c r="C151" s="442">
        <f>LARGE(D151:R152,1)</f>
        <v>3</v>
      </c>
      <c r="D151" s="446">
        <f>SUM(D153:D157)</f>
        <v>0</v>
      </c>
      <c r="E151" s="446">
        <f t="shared" ref="E151:R151" si="16">SUM(E153:E157)</f>
        <v>0</v>
      </c>
      <c r="F151" s="446">
        <f t="shared" si="16"/>
        <v>0</v>
      </c>
      <c r="G151" s="446">
        <f t="shared" si="16"/>
        <v>0</v>
      </c>
      <c r="H151" s="446">
        <f t="shared" si="16"/>
        <v>0</v>
      </c>
      <c r="I151" s="446">
        <f t="shared" si="16"/>
        <v>0</v>
      </c>
      <c r="J151" s="446">
        <f t="shared" si="16"/>
        <v>0</v>
      </c>
      <c r="K151" s="446">
        <f t="shared" si="16"/>
        <v>0</v>
      </c>
      <c r="L151" s="446">
        <f t="shared" si="16"/>
        <v>0</v>
      </c>
      <c r="M151" s="446">
        <f t="shared" si="16"/>
        <v>0</v>
      </c>
      <c r="N151" s="446">
        <f t="shared" si="16"/>
        <v>0</v>
      </c>
      <c r="O151" s="446">
        <f t="shared" si="16"/>
        <v>0</v>
      </c>
      <c r="P151" s="446">
        <f t="shared" si="16"/>
        <v>0</v>
      </c>
      <c r="Q151" s="446">
        <f t="shared" si="16"/>
        <v>3</v>
      </c>
      <c r="R151" s="446">
        <f t="shared" si="16"/>
        <v>0</v>
      </c>
    </row>
    <row r="152" spans="1:18" ht="12.95" customHeight="1">
      <c r="A152" s="444"/>
      <c r="B152" s="445"/>
      <c r="C152" s="442"/>
      <c r="D152" s="446"/>
      <c r="E152" s="446"/>
      <c r="F152" s="446"/>
      <c r="G152" s="446"/>
      <c r="H152" s="446"/>
      <c r="I152" s="446"/>
      <c r="J152" s="446"/>
      <c r="K152" s="446"/>
      <c r="L152" s="446"/>
      <c r="M152" s="446"/>
      <c r="N152" s="446"/>
      <c r="O152" s="446"/>
      <c r="P152" s="446"/>
      <c r="Q152" s="446"/>
      <c r="R152" s="446"/>
    </row>
    <row r="153" spans="1:18" ht="18">
      <c r="A153" s="230"/>
      <c r="B153" s="231" t="s">
        <v>3399</v>
      </c>
      <c r="C153" s="232"/>
      <c r="D153" s="233" t="s">
        <v>11</v>
      </c>
      <c r="E153" s="233" t="s">
        <v>11</v>
      </c>
      <c r="F153" s="233" t="s">
        <v>11</v>
      </c>
      <c r="G153" s="233" t="s">
        <v>11</v>
      </c>
      <c r="H153" s="233" t="s">
        <v>11</v>
      </c>
      <c r="I153" s="233" t="s">
        <v>11</v>
      </c>
      <c r="J153" s="233" t="s">
        <v>11</v>
      </c>
      <c r="K153" s="233" t="s">
        <v>11</v>
      </c>
      <c r="L153" s="233" t="s">
        <v>11</v>
      </c>
      <c r="M153" s="233" t="s">
        <v>11</v>
      </c>
      <c r="N153" s="233" t="s">
        <v>11</v>
      </c>
      <c r="O153" s="233" t="s">
        <v>11</v>
      </c>
      <c r="P153" s="233" t="s">
        <v>11</v>
      </c>
      <c r="Q153" s="233">
        <v>1</v>
      </c>
      <c r="R153" s="233" t="s">
        <v>11</v>
      </c>
    </row>
    <row r="154" spans="1:18" ht="18">
      <c r="A154" s="230"/>
      <c r="B154" s="231" t="s">
        <v>3401</v>
      </c>
      <c r="C154" s="232"/>
      <c r="D154" s="233" t="s">
        <v>11</v>
      </c>
      <c r="E154" s="233" t="s">
        <v>11</v>
      </c>
      <c r="F154" s="233" t="s">
        <v>11</v>
      </c>
      <c r="G154" s="233" t="s">
        <v>11</v>
      </c>
      <c r="H154" s="233" t="s">
        <v>11</v>
      </c>
      <c r="I154" s="233" t="s">
        <v>11</v>
      </c>
      <c r="J154" s="233" t="s">
        <v>11</v>
      </c>
      <c r="K154" s="233" t="s">
        <v>11</v>
      </c>
      <c r="L154" s="233" t="s">
        <v>11</v>
      </c>
      <c r="M154" s="233" t="s">
        <v>11</v>
      </c>
      <c r="N154" s="233" t="s">
        <v>11</v>
      </c>
      <c r="O154" s="233" t="s">
        <v>11</v>
      </c>
      <c r="P154" s="233" t="s">
        <v>11</v>
      </c>
      <c r="Q154" s="233">
        <v>1</v>
      </c>
      <c r="R154" s="233" t="s">
        <v>11</v>
      </c>
    </row>
    <row r="155" spans="1:18" ht="18">
      <c r="A155" s="230"/>
      <c r="B155" s="231" t="s">
        <v>3407</v>
      </c>
      <c r="C155" s="232"/>
      <c r="D155" s="233" t="s">
        <v>11</v>
      </c>
      <c r="E155" s="233" t="s">
        <v>11</v>
      </c>
      <c r="F155" s="233" t="s">
        <v>11</v>
      </c>
      <c r="G155" s="233" t="s">
        <v>11</v>
      </c>
      <c r="H155" s="233" t="s">
        <v>11</v>
      </c>
      <c r="I155" s="233" t="s">
        <v>11</v>
      </c>
      <c r="J155" s="233" t="s">
        <v>11</v>
      </c>
      <c r="K155" s="233" t="s">
        <v>11</v>
      </c>
      <c r="L155" s="233" t="s">
        <v>11</v>
      </c>
      <c r="M155" s="233" t="s">
        <v>11</v>
      </c>
      <c r="N155" s="233" t="s">
        <v>11</v>
      </c>
      <c r="O155" s="233" t="s">
        <v>11</v>
      </c>
      <c r="P155" s="233" t="s">
        <v>11</v>
      </c>
      <c r="Q155" s="233">
        <v>1</v>
      </c>
      <c r="R155" s="233" t="s">
        <v>11</v>
      </c>
    </row>
    <row r="156" spans="1:18" ht="18">
      <c r="A156" s="230"/>
      <c r="B156" s="231"/>
      <c r="C156" s="232"/>
      <c r="D156" s="233" t="s">
        <v>11</v>
      </c>
      <c r="E156" s="233" t="s">
        <v>11</v>
      </c>
      <c r="F156" s="233" t="s">
        <v>11</v>
      </c>
      <c r="G156" s="233" t="s">
        <v>11</v>
      </c>
      <c r="H156" s="233" t="s">
        <v>11</v>
      </c>
      <c r="I156" s="233" t="s">
        <v>11</v>
      </c>
      <c r="J156" s="233" t="s">
        <v>11</v>
      </c>
      <c r="K156" s="233" t="s">
        <v>11</v>
      </c>
      <c r="L156" s="233" t="s">
        <v>11</v>
      </c>
      <c r="M156" s="233" t="s">
        <v>11</v>
      </c>
      <c r="N156" s="233" t="s">
        <v>11</v>
      </c>
      <c r="O156" s="233" t="s">
        <v>11</v>
      </c>
      <c r="P156" s="233" t="s">
        <v>11</v>
      </c>
      <c r="Q156" s="233"/>
      <c r="R156" s="233" t="s">
        <v>11</v>
      </c>
    </row>
    <row r="157" spans="1:18" ht="18">
      <c r="A157" s="230"/>
      <c r="B157" s="231"/>
      <c r="C157" s="232"/>
      <c r="D157" s="233" t="s">
        <v>11</v>
      </c>
      <c r="E157" s="233" t="s">
        <v>11</v>
      </c>
      <c r="F157" s="233" t="s">
        <v>11</v>
      </c>
      <c r="G157" s="233" t="s">
        <v>11</v>
      </c>
      <c r="H157" s="233" t="s">
        <v>11</v>
      </c>
      <c r="I157" s="233" t="s">
        <v>11</v>
      </c>
      <c r="J157" s="233" t="s">
        <v>11</v>
      </c>
      <c r="K157" s="233" t="s">
        <v>11</v>
      </c>
      <c r="L157" s="233" t="s">
        <v>11</v>
      </c>
      <c r="M157" s="233" t="s">
        <v>11</v>
      </c>
      <c r="N157" s="233" t="s">
        <v>11</v>
      </c>
      <c r="O157" s="233" t="s">
        <v>11</v>
      </c>
      <c r="P157" s="233" t="s">
        <v>11</v>
      </c>
      <c r="Q157" s="233"/>
      <c r="R157" s="233" t="s">
        <v>11</v>
      </c>
    </row>
    <row r="158" spans="1:18" ht="12" customHeight="1">
      <c r="A158" s="443" t="s">
        <v>50</v>
      </c>
      <c r="B158" s="445" t="s">
        <v>401</v>
      </c>
      <c r="C158" s="442">
        <f>LARGE(D158:R159,1)</f>
        <v>5</v>
      </c>
      <c r="D158" s="442">
        <f>SUM(D160:D166)</f>
        <v>0</v>
      </c>
      <c r="E158" s="442">
        <f t="shared" ref="E158:R158" si="17">SUM(E160:E166)</f>
        <v>0</v>
      </c>
      <c r="F158" s="442">
        <f t="shared" si="17"/>
        <v>0</v>
      </c>
      <c r="G158" s="442">
        <f t="shared" si="17"/>
        <v>0</v>
      </c>
      <c r="H158" s="442">
        <f t="shared" si="17"/>
        <v>0</v>
      </c>
      <c r="I158" s="442">
        <f t="shared" si="17"/>
        <v>0</v>
      </c>
      <c r="J158" s="442">
        <f t="shared" si="17"/>
        <v>0</v>
      </c>
      <c r="K158" s="442">
        <f t="shared" si="17"/>
        <v>0</v>
      </c>
      <c r="L158" s="442">
        <f t="shared" si="17"/>
        <v>0</v>
      </c>
      <c r="M158" s="442">
        <f t="shared" si="17"/>
        <v>0</v>
      </c>
      <c r="N158" s="442">
        <f t="shared" si="17"/>
        <v>0</v>
      </c>
      <c r="O158" s="442">
        <f t="shared" si="17"/>
        <v>3</v>
      </c>
      <c r="P158" s="442">
        <f t="shared" si="17"/>
        <v>5</v>
      </c>
      <c r="Q158" s="442">
        <f t="shared" si="17"/>
        <v>5</v>
      </c>
      <c r="R158" s="442">
        <f t="shared" si="17"/>
        <v>0</v>
      </c>
    </row>
    <row r="159" spans="1:18" ht="12.95" customHeight="1">
      <c r="A159" s="444"/>
      <c r="B159" s="445"/>
      <c r="C159" s="442"/>
      <c r="D159" s="442"/>
      <c r="E159" s="442"/>
      <c r="F159" s="442"/>
      <c r="G159" s="442"/>
      <c r="H159" s="442"/>
      <c r="I159" s="442"/>
      <c r="J159" s="442"/>
      <c r="K159" s="442"/>
      <c r="L159" s="442"/>
      <c r="M159" s="442"/>
      <c r="N159" s="442"/>
      <c r="O159" s="442"/>
      <c r="P159" s="442"/>
      <c r="Q159" s="442"/>
      <c r="R159" s="442"/>
    </row>
    <row r="160" spans="1:18" ht="18">
      <c r="A160" s="230"/>
      <c r="B160" s="231" t="s">
        <v>3422</v>
      </c>
      <c r="C160" s="232"/>
      <c r="D160" s="233" t="s">
        <v>11</v>
      </c>
      <c r="E160" s="233" t="s">
        <v>11</v>
      </c>
      <c r="F160" s="233" t="s">
        <v>11</v>
      </c>
      <c r="G160" s="233" t="s">
        <v>11</v>
      </c>
      <c r="H160" s="233" t="s">
        <v>11</v>
      </c>
      <c r="I160" s="233" t="s">
        <v>11</v>
      </c>
      <c r="J160" s="233" t="s">
        <v>11</v>
      </c>
      <c r="K160" s="233" t="s">
        <v>11</v>
      </c>
      <c r="L160" s="233" t="s">
        <v>11</v>
      </c>
      <c r="M160" s="233" t="s">
        <v>11</v>
      </c>
      <c r="N160" s="233" t="s">
        <v>11</v>
      </c>
      <c r="O160" s="233">
        <v>1</v>
      </c>
      <c r="P160" s="233">
        <v>1</v>
      </c>
      <c r="Q160" s="233">
        <v>1</v>
      </c>
      <c r="R160" s="233" t="s">
        <v>11</v>
      </c>
    </row>
    <row r="161" spans="1:18" ht="18">
      <c r="A161" s="230"/>
      <c r="B161" s="231" t="s">
        <v>3401</v>
      </c>
      <c r="C161" s="232"/>
      <c r="D161" s="233" t="s">
        <v>11</v>
      </c>
      <c r="E161" s="233" t="s">
        <v>11</v>
      </c>
      <c r="F161" s="233" t="s">
        <v>11</v>
      </c>
      <c r="G161" s="233" t="s">
        <v>11</v>
      </c>
      <c r="H161" s="233" t="s">
        <v>11</v>
      </c>
      <c r="I161" s="233" t="s">
        <v>11</v>
      </c>
      <c r="J161" s="233" t="s">
        <v>11</v>
      </c>
      <c r="K161" s="233" t="s">
        <v>11</v>
      </c>
      <c r="L161" s="233" t="s">
        <v>11</v>
      </c>
      <c r="M161" s="233" t="s">
        <v>11</v>
      </c>
      <c r="N161" s="233" t="s">
        <v>11</v>
      </c>
      <c r="O161" s="233">
        <v>1</v>
      </c>
      <c r="P161" s="233">
        <v>1</v>
      </c>
      <c r="Q161" s="233">
        <v>1</v>
      </c>
      <c r="R161" s="233" t="s">
        <v>11</v>
      </c>
    </row>
    <row r="162" spans="1:18" ht="18">
      <c r="A162" s="230"/>
      <c r="B162" s="231" t="s">
        <v>3399</v>
      </c>
      <c r="C162" s="232"/>
      <c r="D162" s="233" t="s">
        <v>11</v>
      </c>
      <c r="E162" s="233" t="s">
        <v>11</v>
      </c>
      <c r="F162" s="233" t="s">
        <v>11</v>
      </c>
      <c r="G162" s="233" t="s">
        <v>11</v>
      </c>
      <c r="H162" s="233" t="s">
        <v>11</v>
      </c>
      <c r="I162" s="233" t="s">
        <v>11</v>
      </c>
      <c r="J162" s="233" t="s">
        <v>11</v>
      </c>
      <c r="K162" s="233" t="s">
        <v>11</v>
      </c>
      <c r="L162" s="233" t="s">
        <v>11</v>
      </c>
      <c r="M162" s="233" t="s">
        <v>11</v>
      </c>
      <c r="N162" s="233" t="s">
        <v>11</v>
      </c>
      <c r="O162" s="233">
        <v>1</v>
      </c>
      <c r="P162" s="233">
        <v>1</v>
      </c>
      <c r="Q162" s="233">
        <v>1</v>
      </c>
      <c r="R162" s="233" t="s">
        <v>11</v>
      </c>
    </row>
    <row r="163" spans="1:18" ht="18">
      <c r="A163" s="230"/>
      <c r="B163" s="231" t="s">
        <v>3411</v>
      </c>
      <c r="C163" s="232"/>
      <c r="D163" s="233" t="s">
        <v>11</v>
      </c>
      <c r="E163" s="233" t="s">
        <v>11</v>
      </c>
      <c r="F163" s="233" t="s">
        <v>11</v>
      </c>
      <c r="G163" s="233" t="s">
        <v>11</v>
      </c>
      <c r="H163" s="233" t="s">
        <v>11</v>
      </c>
      <c r="I163" s="233" t="s">
        <v>11</v>
      </c>
      <c r="J163" s="233" t="s">
        <v>11</v>
      </c>
      <c r="K163" s="233" t="s">
        <v>11</v>
      </c>
      <c r="L163" s="233" t="s">
        <v>11</v>
      </c>
      <c r="M163" s="233" t="s">
        <v>11</v>
      </c>
      <c r="N163" s="233" t="s">
        <v>11</v>
      </c>
      <c r="O163" s="233"/>
      <c r="P163" s="233">
        <v>1</v>
      </c>
      <c r="Q163" s="233">
        <v>1</v>
      </c>
      <c r="R163" s="233" t="s">
        <v>11</v>
      </c>
    </row>
    <row r="164" spans="1:18" ht="18">
      <c r="A164" s="230"/>
      <c r="B164" s="231" t="s">
        <v>3412</v>
      </c>
      <c r="C164" s="232"/>
      <c r="D164" s="233" t="s">
        <v>11</v>
      </c>
      <c r="E164" s="233" t="s">
        <v>11</v>
      </c>
      <c r="F164" s="233" t="s">
        <v>11</v>
      </c>
      <c r="G164" s="233" t="s">
        <v>11</v>
      </c>
      <c r="H164" s="233" t="s">
        <v>11</v>
      </c>
      <c r="I164" s="233" t="s">
        <v>11</v>
      </c>
      <c r="J164" s="233" t="s">
        <v>11</v>
      </c>
      <c r="K164" s="233" t="s">
        <v>11</v>
      </c>
      <c r="L164" s="233" t="s">
        <v>11</v>
      </c>
      <c r="M164" s="233" t="s">
        <v>11</v>
      </c>
      <c r="N164" s="233" t="s">
        <v>11</v>
      </c>
      <c r="O164" s="233"/>
      <c r="P164" s="233">
        <v>1</v>
      </c>
      <c r="Q164" s="233">
        <v>1</v>
      </c>
      <c r="R164" s="233" t="s">
        <v>11</v>
      </c>
    </row>
    <row r="165" spans="1:18" ht="18">
      <c r="A165" s="230"/>
      <c r="B165" s="231"/>
      <c r="C165" s="232"/>
      <c r="D165" s="233" t="s">
        <v>11</v>
      </c>
      <c r="E165" s="233" t="s">
        <v>11</v>
      </c>
      <c r="F165" s="233" t="s">
        <v>11</v>
      </c>
      <c r="G165" s="233" t="s">
        <v>11</v>
      </c>
      <c r="H165" s="233" t="s">
        <v>11</v>
      </c>
      <c r="I165" s="233" t="s">
        <v>11</v>
      </c>
      <c r="J165" s="233" t="s">
        <v>11</v>
      </c>
      <c r="K165" s="233" t="s">
        <v>11</v>
      </c>
      <c r="L165" s="233" t="s">
        <v>11</v>
      </c>
      <c r="M165" s="233" t="s">
        <v>11</v>
      </c>
      <c r="N165" s="233" t="s">
        <v>11</v>
      </c>
      <c r="O165" s="233"/>
      <c r="P165" s="233"/>
      <c r="Q165" s="233"/>
      <c r="R165" s="233" t="s">
        <v>11</v>
      </c>
    </row>
    <row r="166" spans="1:18" ht="18">
      <c r="A166" s="230"/>
      <c r="B166" s="231"/>
      <c r="C166" s="232"/>
      <c r="D166" s="233" t="s">
        <v>11</v>
      </c>
      <c r="E166" s="233" t="s">
        <v>11</v>
      </c>
      <c r="F166" s="233" t="s">
        <v>11</v>
      </c>
      <c r="G166" s="233" t="s">
        <v>11</v>
      </c>
      <c r="H166" s="233" t="s">
        <v>11</v>
      </c>
      <c r="I166" s="233" t="s">
        <v>11</v>
      </c>
      <c r="J166" s="233" t="s">
        <v>11</v>
      </c>
      <c r="K166" s="233" t="s">
        <v>11</v>
      </c>
      <c r="L166" s="233" t="s">
        <v>11</v>
      </c>
      <c r="M166" s="233" t="s">
        <v>11</v>
      </c>
      <c r="N166" s="233" t="s">
        <v>11</v>
      </c>
      <c r="O166" s="233"/>
      <c r="P166" s="233"/>
      <c r="Q166" s="233"/>
      <c r="R166" s="233" t="s">
        <v>11</v>
      </c>
    </row>
    <row r="167" spans="1:18" ht="12" customHeight="1">
      <c r="A167" s="443" t="s">
        <v>405</v>
      </c>
      <c r="B167" s="445" t="s">
        <v>406</v>
      </c>
      <c r="C167" s="442">
        <f>LARGE(D167:R168,1)</f>
        <v>6</v>
      </c>
      <c r="D167" s="442">
        <f>SUM(D169:D178)</f>
        <v>0</v>
      </c>
      <c r="E167" s="442">
        <f t="shared" ref="E167:R167" si="18">SUM(E169:E178)</f>
        <v>0</v>
      </c>
      <c r="F167" s="442">
        <f t="shared" si="18"/>
        <v>0</v>
      </c>
      <c r="G167" s="442">
        <f t="shared" si="18"/>
        <v>0</v>
      </c>
      <c r="H167" s="442">
        <f t="shared" si="18"/>
        <v>0</v>
      </c>
      <c r="I167" s="442">
        <f t="shared" si="18"/>
        <v>0</v>
      </c>
      <c r="J167" s="442">
        <f t="shared" si="18"/>
        <v>0</v>
      </c>
      <c r="K167" s="442">
        <f t="shared" si="18"/>
        <v>0</v>
      </c>
      <c r="L167" s="442">
        <f t="shared" si="18"/>
        <v>0</v>
      </c>
      <c r="M167" s="442">
        <f t="shared" si="18"/>
        <v>0</v>
      </c>
      <c r="N167" s="442">
        <f t="shared" si="18"/>
        <v>0</v>
      </c>
      <c r="O167" s="442">
        <f t="shared" si="18"/>
        <v>3</v>
      </c>
      <c r="P167" s="442">
        <f t="shared" si="18"/>
        <v>2</v>
      </c>
      <c r="Q167" s="442">
        <f t="shared" si="18"/>
        <v>6</v>
      </c>
      <c r="R167" s="442">
        <f t="shared" si="18"/>
        <v>0</v>
      </c>
    </row>
    <row r="168" spans="1:18" ht="12.95" customHeight="1">
      <c r="A168" s="444"/>
      <c r="B168" s="445"/>
      <c r="C168" s="442"/>
      <c r="D168" s="442"/>
      <c r="E168" s="442"/>
      <c r="F168" s="442"/>
      <c r="G168" s="442"/>
      <c r="H168" s="442"/>
      <c r="I168" s="442"/>
      <c r="J168" s="442"/>
      <c r="K168" s="442"/>
      <c r="L168" s="442"/>
      <c r="M168" s="442"/>
      <c r="N168" s="442"/>
      <c r="O168" s="442"/>
      <c r="P168" s="442"/>
      <c r="Q168" s="442"/>
      <c r="R168" s="442"/>
    </row>
    <row r="169" spans="1:18" ht="18">
      <c r="A169" s="230"/>
      <c r="B169" s="231" t="s">
        <v>3399</v>
      </c>
      <c r="C169" s="232"/>
      <c r="D169" s="233" t="s">
        <v>11</v>
      </c>
      <c r="E169" s="233" t="s">
        <v>11</v>
      </c>
      <c r="F169" s="233" t="s">
        <v>11</v>
      </c>
      <c r="G169" s="233" t="s">
        <v>11</v>
      </c>
      <c r="H169" s="233" t="s">
        <v>11</v>
      </c>
      <c r="I169" s="233" t="s">
        <v>11</v>
      </c>
      <c r="J169" s="233" t="s">
        <v>11</v>
      </c>
      <c r="K169" s="233" t="s">
        <v>11</v>
      </c>
      <c r="L169" s="233" t="s">
        <v>11</v>
      </c>
      <c r="M169" s="233" t="s">
        <v>11</v>
      </c>
      <c r="N169" s="233" t="s">
        <v>11</v>
      </c>
      <c r="O169" s="233"/>
      <c r="P169" s="233"/>
      <c r="Q169" s="233">
        <v>1</v>
      </c>
      <c r="R169" s="233" t="s">
        <v>11</v>
      </c>
    </row>
    <row r="170" spans="1:18" ht="18">
      <c r="A170" s="230"/>
      <c r="B170" s="231" t="s">
        <v>3401</v>
      </c>
      <c r="C170" s="232"/>
      <c r="D170" s="233" t="s">
        <v>11</v>
      </c>
      <c r="E170" s="233" t="s">
        <v>11</v>
      </c>
      <c r="F170" s="233" t="s">
        <v>11</v>
      </c>
      <c r="G170" s="233" t="s">
        <v>11</v>
      </c>
      <c r="H170" s="233" t="s">
        <v>11</v>
      </c>
      <c r="I170" s="233" t="s">
        <v>11</v>
      </c>
      <c r="J170" s="233" t="s">
        <v>11</v>
      </c>
      <c r="K170" s="233" t="s">
        <v>11</v>
      </c>
      <c r="L170" s="233" t="s">
        <v>11</v>
      </c>
      <c r="M170" s="233" t="s">
        <v>11</v>
      </c>
      <c r="N170" s="233" t="s">
        <v>11</v>
      </c>
      <c r="O170" s="233"/>
      <c r="P170" s="233"/>
      <c r="Q170" s="233">
        <v>1</v>
      </c>
      <c r="R170" s="233" t="s">
        <v>11</v>
      </c>
    </row>
    <row r="171" spans="1:18" ht="18">
      <c r="A171" s="230"/>
      <c r="B171" s="231" t="s">
        <v>3397</v>
      </c>
      <c r="C171" s="232"/>
      <c r="D171" s="233" t="s">
        <v>11</v>
      </c>
      <c r="E171" s="233" t="s">
        <v>11</v>
      </c>
      <c r="F171" s="233" t="s">
        <v>11</v>
      </c>
      <c r="G171" s="233" t="s">
        <v>11</v>
      </c>
      <c r="H171" s="233" t="s">
        <v>11</v>
      </c>
      <c r="I171" s="233" t="s">
        <v>11</v>
      </c>
      <c r="J171" s="233" t="s">
        <v>11</v>
      </c>
      <c r="K171" s="233" t="s">
        <v>11</v>
      </c>
      <c r="L171" s="233" t="s">
        <v>11</v>
      </c>
      <c r="M171" s="233" t="s">
        <v>11</v>
      </c>
      <c r="N171" s="233" t="s">
        <v>11</v>
      </c>
      <c r="O171" s="233"/>
      <c r="P171" s="233"/>
      <c r="Q171" s="233">
        <v>1</v>
      </c>
      <c r="R171" s="233" t="s">
        <v>11</v>
      </c>
    </row>
    <row r="172" spans="1:18" ht="18">
      <c r="A172" s="230"/>
      <c r="B172" s="231" t="s">
        <v>3421</v>
      </c>
      <c r="C172" s="232"/>
      <c r="D172" s="233" t="s">
        <v>11</v>
      </c>
      <c r="E172" s="233" t="s">
        <v>11</v>
      </c>
      <c r="F172" s="233" t="s">
        <v>11</v>
      </c>
      <c r="G172" s="233" t="s">
        <v>11</v>
      </c>
      <c r="H172" s="233" t="s">
        <v>11</v>
      </c>
      <c r="I172" s="233" t="s">
        <v>11</v>
      </c>
      <c r="J172" s="233" t="s">
        <v>11</v>
      </c>
      <c r="K172" s="233" t="s">
        <v>11</v>
      </c>
      <c r="L172" s="233" t="s">
        <v>11</v>
      </c>
      <c r="M172" s="233" t="s">
        <v>11</v>
      </c>
      <c r="N172" s="233" t="s">
        <v>11</v>
      </c>
      <c r="O172" s="233">
        <v>1</v>
      </c>
      <c r="P172" s="233">
        <v>1</v>
      </c>
      <c r="Q172" s="233">
        <v>1</v>
      </c>
      <c r="R172" s="233" t="s">
        <v>11</v>
      </c>
    </row>
    <row r="173" spans="1:18" ht="18">
      <c r="A173" s="230"/>
      <c r="B173" s="231" t="s">
        <v>3411</v>
      </c>
      <c r="C173" s="232"/>
      <c r="D173" s="233" t="s">
        <v>11</v>
      </c>
      <c r="E173" s="233" t="s">
        <v>11</v>
      </c>
      <c r="F173" s="233" t="s">
        <v>11</v>
      </c>
      <c r="G173" s="233" t="s">
        <v>11</v>
      </c>
      <c r="H173" s="233" t="s">
        <v>11</v>
      </c>
      <c r="I173" s="233" t="s">
        <v>11</v>
      </c>
      <c r="J173" s="233" t="s">
        <v>11</v>
      </c>
      <c r="K173" s="233" t="s">
        <v>11</v>
      </c>
      <c r="L173" s="233" t="s">
        <v>11</v>
      </c>
      <c r="M173" s="233" t="s">
        <v>11</v>
      </c>
      <c r="N173" s="233" t="s">
        <v>11</v>
      </c>
      <c r="O173" s="233"/>
      <c r="P173" s="233"/>
      <c r="Q173" s="233"/>
      <c r="R173" s="233" t="s">
        <v>11</v>
      </c>
    </row>
    <row r="174" spans="1:18" ht="18">
      <c r="A174" s="230"/>
      <c r="B174" s="231" t="s">
        <v>3422</v>
      </c>
      <c r="C174" s="232"/>
      <c r="D174" s="233" t="s">
        <v>11</v>
      </c>
      <c r="E174" s="233" t="s">
        <v>11</v>
      </c>
      <c r="F174" s="233" t="s">
        <v>11</v>
      </c>
      <c r="G174" s="233" t="s">
        <v>11</v>
      </c>
      <c r="H174" s="233" t="s">
        <v>11</v>
      </c>
      <c r="I174" s="233" t="s">
        <v>11</v>
      </c>
      <c r="J174" s="233" t="s">
        <v>11</v>
      </c>
      <c r="K174" s="233" t="s">
        <v>11</v>
      </c>
      <c r="L174" s="233" t="s">
        <v>11</v>
      </c>
      <c r="M174" s="233" t="s">
        <v>11</v>
      </c>
      <c r="N174" s="233" t="s">
        <v>11</v>
      </c>
      <c r="O174" s="233">
        <v>1</v>
      </c>
      <c r="P174" s="233">
        <v>0</v>
      </c>
      <c r="Q174" s="233"/>
      <c r="R174" s="233" t="s">
        <v>11</v>
      </c>
    </row>
    <row r="175" spans="1:18" ht="18">
      <c r="A175" s="230"/>
      <c r="B175" s="231" t="s">
        <v>3400</v>
      </c>
      <c r="C175" s="232"/>
      <c r="D175" s="233" t="s">
        <v>11</v>
      </c>
      <c r="E175" s="233" t="s">
        <v>11</v>
      </c>
      <c r="F175" s="233" t="s">
        <v>11</v>
      </c>
      <c r="G175" s="233" t="s">
        <v>11</v>
      </c>
      <c r="H175" s="233" t="s">
        <v>11</v>
      </c>
      <c r="I175" s="233" t="s">
        <v>11</v>
      </c>
      <c r="J175" s="233" t="s">
        <v>11</v>
      </c>
      <c r="K175" s="233" t="s">
        <v>11</v>
      </c>
      <c r="L175" s="233" t="s">
        <v>11</v>
      </c>
      <c r="M175" s="233" t="s">
        <v>11</v>
      </c>
      <c r="N175" s="233" t="s">
        <v>11</v>
      </c>
      <c r="O175" s="233"/>
      <c r="P175" s="233"/>
      <c r="Q175" s="233">
        <v>1</v>
      </c>
      <c r="R175" s="233" t="s">
        <v>11</v>
      </c>
    </row>
    <row r="176" spans="1:18" ht="18">
      <c r="A176" s="230"/>
      <c r="B176" s="231" t="s">
        <v>3408</v>
      </c>
      <c r="C176" s="232"/>
      <c r="D176" s="233" t="s">
        <v>11</v>
      </c>
      <c r="E176" s="233" t="s">
        <v>11</v>
      </c>
      <c r="F176" s="233" t="s">
        <v>11</v>
      </c>
      <c r="G176" s="233" t="s">
        <v>11</v>
      </c>
      <c r="H176" s="233" t="s">
        <v>11</v>
      </c>
      <c r="I176" s="233" t="s">
        <v>11</v>
      </c>
      <c r="J176" s="233" t="s">
        <v>11</v>
      </c>
      <c r="K176" s="233" t="s">
        <v>11</v>
      </c>
      <c r="L176" s="233" t="s">
        <v>11</v>
      </c>
      <c r="M176" s="233" t="s">
        <v>11</v>
      </c>
      <c r="N176" s="233" t="s">
        <v>11</v>
      </c>
      <c r="O176" s="233">
        <v>1</v>
      </c>
      <c r="P176" s="233">
        <v>1</v>
      </c>
      <c r="Q176" s="233">
        <v>1</v>
      </c>
      <c r="R176" s="233" t="s">
        <v>11</v>
      </c>
    </row>
    <row r="177" spans="1:18" ht="18">
      <c r="A177" s="230"/>
      <c r="B177" s="231"/>
      <c r="C177" s="232"/>
      <c r="D177" s="233" t="s">
        <v>11</v>
      </c>
      <c r="E177" s="233" t="s">
        <v>11</v>
      </c>
      <c r="F177" s="233" t="s">
        <v>11</v>
      </c>
      <c r="G177" s="233" t="s">
        <v>11</v>
      </c>
      <c r="H177" s="233" t="s">
        <v>11</v>
      </c>
      <c r="I177" s="233" t="s">
        <v>11</v>
      </c>
      <c r="J177" s="233" t="s">
        <v>11</v>
      </c>
      <c r="K177" s="233" t="s">
        <v>11</v>
      </c>
      <c r="L177" s="233" t="s">
        <v>11</v>
      </c>
      <c r="M177" s="233" t="s">
        <v>11</v>
      </c>
      <c r="N177" s="233" t="s">
        <v>11</v>
      </c>
      <c r="O177" s="233"/>
      <c r="P177" s="233"/>
      <c r="Q177" s="233"/>
      <c r="R177" s="233" t="s">
        <v>11</v>
      </c>
    </row>
    <row r="178" spans="1:18" ht="18">
      <c r="A178" s="230"/>
      <c r="B178" s="231"/>
      <c r="C178" s="232"/>
      <c r="D178" s="233" t="s">
        <v>11</v>
      </c>
      <c r="E178" s="233" t="s">
        <v>11</v>
      </c>
      <c r="F178" s="233" t="s">
        <v>11</v>
      </c>
      <c r="G178" s="233" t="s">
        <v>11</v>
      </c>
      <c r="H178" s="233" t="s">
        <v>11</v>
      </c>
      <c r="I178" s="233" t="s">
        <v>11</v>
      </c>
      <c r="J178" s="233" t="s">
        <v>11</v>
      </c>
      <c r="K178" s="233" t="s">
        <v>11</v>
      </c>
      <c r="L178" s="233" t="s">
        <v>11</v>
      </c>
      <c r="M178" s="233" t="s">
        <v>11</v>
      </c>
      <c r="N178" s="233" t="s">
        <v>11</v>
      </c>
      <c r="O178" s="233"/>
      <c r="P178" s="233"/>
      <c r="Q178" s="233"/>
      <c r="R178" s="233" t="s">
        <v>11</v>
      </c>
    </row>
    <row r="179" spans="1:18" ht="12" customHeight="1">
      <c r="A179" s="443" t="s">
        <v>409</v>
      </c>
      <c r="B179" s="445" t="s">
        <v>410</v>
      </c>
      <c r="C179" s="442">
        <f>LARGE(D179:R180,1)</f>
        <v>0</v>
      </c>
      <c r="D179" s="442">
        <f>SUM(D181:D185)</f>
        <v>0</v>
      </c>
      <c r="E179" s="442">
        <f t="shared" ref="E179:R179" si="19">SUM(E181:E185)</f>
        <v>0</v>
      </c>
      <c r="F179" s="442">
        <f t="shared" si="19"/>
        <v>0</v>
      </c>
      <c r="G179" s="442">
        <f t="shared" si="19"/>
        <v>0</v>
      </c>
      <c r="H179" s="442">
        <f t="shared" si="19"/>
        <v>0</v>
      </c>
      <c r="I179" s="442">
        <f t="shared" si="19"/>
        <v>0</v>
      </c>
      <c r="J179" s="442">
        <f t="shared" si="19"/>
        <v>0</v>
      </c>
      <c r="K179" s="442">
        <f t="shared" si="19"/>
        <v>0</v>
      </c>
      <c r="L179" s="442">
        <f t="shared" si="19"/>
        <v>0</v>
      </c>
      <c r="M179" s="442">
        <f t="shared" si="19"/>
        <v>0</v>
      </c>
      <c r="N179" s="442">
        <f t="shared" si="19"/>
        <v>0</v>
      </c>
      <c r="O179" s="442">
        <f t="shared" si="19"/>
        <v>0</v>
      </c>
      <c r="P179" s="442">
        <f t="shared" si="19"/>
        <v>0</v>
      </c>
      <c r="Q179" s="442">
        <f t="shared" si="19"/>
        <v>0</v>
      </c>
      <c r="R179" s="442">
        <f t="shared" si="19"/>
        <v>0</v>
      </c>
    </row>
    <row r="180" spans="1:18" ht="12.95" customHeight="1">
      <c r="A180" s="444"/>
      <c r="B180" s="445"/>
      <c r="C180" s="442"/>
      <c r="D180" s="442"/>
      <c r="E180" s="442"/>
      <c r="F180" s="442"/>
      <c r="G180" s="442"/>
      <c r="H180" s="442"/>
      <c r="I180" s="442"/>
      <c r="J180" s="442"/>
      <c r="K180" s="442"/>
      <c r="L180" s="442"/>
      <c r="M180" s="442"/>
      <c r="N180" s="442"/>
      <c r="O180" s="442"/>
      <c r="P180" s="442"/>
      <c r="Q180" s="442"/>
      <c r="R180" s="442"/>
    </row>
    <row r="181" spans="1:18" ht="18">
      <c r="A181" s="230"/>
      <c r="B181" s="231" t="s">
        <v>3399</v>
      </c>
      <c r="C181" s="232"/>
      <c r="D181" s="233" t="s">
        <v>11</v>
      </c>
      <c r="E181" s="233" t="s">
        <v>11</v>
      </c>
      <c r="F181" s="233" t="s">
        <v>11</v>
      </c>
      <c r="G181" s="233" t="s">
        <v>11</v>
      </c>
      <c r="H181" s="233" t="s">
        <v>11</v>
      </c>
      <c r="I181" s="233" t="s">
        <v>11</v>
      </c>
      <c r="J181" s="233" t="s">
        <v>11</v>
      </c>
      <c r="K181" s="233" t="s">
        <v>11</v>
      </c>
      <c r="L181" s="233" t="s">
        <v>11</v>
      </c>
      <c r="M181" s="233" t="s">
        <v>11</v>
      </c>
      <c r="N181" s="233" t="s">
        <v>11</v>
      </c>
      <c r="O181" s="233" t="s">
        <v>11</v>
      </c>
      <c r="P181" s="233"/>
      <c r="Q181" s="233" t="s">
        <v>11</v>
      </c>
      <c r="R181" s="233" t="s">
        <v>11</v>
      </c>
    </row>
    <row r="182" spans="1:18" ht="18">
      <c r="A182" s="230"/>
      <c r="B182" s="231" t="s">
        <v>3401</v>
      </c>
      <c r="C182" s="232"/>
      <c r="D182" s="233" t="s">
        <v>11</v>
      </c>
      <c r="E182" s="233" t="s">
        <v>11</v>
      </c>
      <c r="F182" s="233" t="s">
        <v>11</v>
      </c>
      <c r="G182" s="233" t="s">
        <v>11</v>
      </c>
      <c r="H182" s="233" t="s">
        <v>11</v>
      </c>
      <c r="I182" s="233" t="s">
        <v>11</v>
      </c>
      <c r="J182" s="233" t="s">
        <v>11</v>
      </c>
      <c r="K182" s="233" t="s">
        <v>11</v>
      </c>
      <c r="L182" s="233" t="s">
        <v>11</v>
      </c>
      <c r="M182" s="233" t="s">
        <v>11</v>
      </c>
      <c r="N182" s="233" t="s">
        <v>11</v>
      </c>
      <c r="O182" s="233" t="s">
        <v>11</v>
      </c>
      <c r="P182" s="233"/>
      <c r="Q182" s="233" t="s">
        <v>11</v>
      </c>
      <c r="R182" s="233" t="s">
        <v>11</v>
      </c>
    </row>
    <row r="183" spans="1:18" ht="18">
      <c r="A183" s="230"/>
      <c r="B183" s="231" t="s">
        <v>3397</v>
      </c>
      <c r="C183" s="232"/>
      <c r="D183" s="233" t="s">
        <v>11</v>
      </c>
      <c r="E183" s="233" t="s">
        <v>11</v>
      </c>
      <c r="F183" s="233" t="s">
        <v>11</v>
      </c>
      <c r="G183" s="233" t="s">
        <v>11</v>
      </c>
      <c r="H183" s="233" t="s">
        <v>11</v>
      </c>
      <c r="I183" s="233" t="s">
        <v>11</v>
      </c>
      <c r="J183" s="233" t="s">
        <v>11</v>
      </c>
      <c r="K183" s="233" t="s">
        <v>11</v>
      </c>
      <c r="L183" s="233" t="s">
        <v>11</v>
      </c>
      <c r="M183" s="233" t="s">
        <v>11</v>
      </c>
      <c r="N183" s="233" t="s">
        <v>11</v>
      </c>
      <c r="O183" s="233" t="s">
        <v>11</v>
      </c>
      <c r="P183" s="233">
        <v>0</v>
      </c>
      <c r="Q183" s="233" t="s">
        <v>11</v>
      </c>
      <c r="R183" s="233" t="s">
        <v>11</v>
      </c>
    </row>
    <row r="184" spans="1:18" ht="18">
      <c r="A184" s="230"/>
      <c r="B184" s="231"/>
      <c r="C184" s="232"/>
      <c r="D184" s="233" t="s">
        <v>11</v>
      </c>
      <c r="E184" s="233" t="s">
        <v>11</v>
      </c>
      <c r="F184" s="233" t="s">
        <v>11</v>
      </c>
      <c r="G184" s="233" t="s">
        <v>11</v>
      </c>
      <c r="H184" s="233" t="s">
        <v>11</v>
      </c>
      <c r="I184" s="233" t="s">
        <v>11</v>
      </c>
      <c r="J184" s="233" t="s">
        <v>11</v>
      </c>
      <c r="K184" s="233" t="s">
        <v>11</v>
      </c>
      <c r="L184" s="233" t="s">
        <v>11</v>
      </c>
      <c r="M184" s="233" t="s">
        <v>11</v>
      </c>
      <c r="N184" s="233" t="s">
        <v>11</v>
      </c>
      <c r="O184" s="233" t="s">
        <v>11</v>
      </c>
      <c r="P184" s="233"/>
      <c r="Q184" s="233" t="s">
        <v>11</v>
      </c>
      <c r="R184" s="233" t="s">
        <v>11</v>
      </c>
    </row>
    <row r="185" spans="1:18" ht="18">
      <c r="A185" s="230"/>
      <c r="B185" s="231"/>
      <c r="C185" s="232"/>
      <c r="D185" s="233" t="s">
        <v>11</v>
      </c>
      <c r="E185" s="233" t="s">
        <v>11</v>
      </c>
      <c r="F185" s="233" t="s">
        <v>11</v>
      </c>
      <c r="G185" s="233" t="s">
        <v>11</v>
      </c>
      <c r="H185" s="233" t="s">
        <v>11</v>
      </c>
      <c r="I185" s="233" t="s">
        <v>11</v>
      </c>
      <c r="J185" s="233" t="s">
        <v>11</v>
      </c>
      <c r="K185" s="233" t="s">
        <v>11</v>
      </c>
      <c r="L185" s="233" t="s">
        <v>11</v>
      </c>
      <c r="M185" s="233" t="s">
        <v>11</v>
      </c>
      <c r="N185" s="233" t="s">
        <v>11</v>
      </c>
      <c r="O185" s="233" t="s">
        <v>11</v>
      </c>
      <c r="P185" s="233"/>
      <c r="Q185" s="233" t="s">
        <v>11</v>
      </c>
      <c r="R185" s="233" t="s">
        <v>11</v>
      </c>
    </row>
    <row r="186" spans="1:18" ht="12" customHeight="1">
      <c r="A186" s="443" t="s">
        <v>416</v>
      </c>
      <c r="B186" s="445" t="s">
        <v>396</v>
      </c>
      <c r="C186" s="442">
        <f>LARGE(D186:R187,1)</f>
        <v>2</v>
      </c>
      <c r="D186" s="442">
        <f>SUM(D188:D196)</f>
        <v>0</v>
      </c>
      <c r="E186" s="442">
        <f t="shared" ref="E186:R186" si="20">SUM(E188:E196)</f>
        <v>0</v>
      </c>
      <c r="F186" s="442">
        <f t="shared" si="20"/>
        <v>0</v>
      </c>
      <c r="G186" s="442">
        <f t="shared" si="20"/>
        <v>0</v>
      </c>
      <c r="H186" s="442">
        <f t="shared" si="20"/>
        <v>0</v>
      </c>
      <c r="I186" s="442">
        <f t="shared" si="20"/>
        <v>0</v>
      </c>
      <c r="J186" s="442">
        <f t="shared" si="20"/>
        <v>0</v>
      </c>
      <c r="K186" s="442">
        <f t="shared" si="20"/>
        <v>0</v>
      </c>
      <c r="L186" s="442">
        <f t="shared" si="20"/>
        <v>0</v>
      </c>
      <c r="M186" s="442">
        <f t="shared" si="20"/>
        <v>0</v>
      </c>
      <c r="N186" s="442">
        <f t="shared" si="20"/>
        <v>0</v>
      </c>
      <c r="O186" s="442">
        <f t="shared" si="20"/>
        <v>0</v>
      </c>
      <c r="P186" s="442">
        <f t="shared" si="20"/>
        <v>2</v>
      </c>
      <c r="Q186" s="442">
        <f t="shared" si="20"/>
        <v>0</v>
      </c>
      <c r="R186" s="442">
        <f t="shared" si="20"/>
        <v>0</v>
      </c>
    </row>
    <row r="187" spans="1:18" ht="12.95" customHeight="1">
      <c r="A187" s="444"/>
      <c r="B187" s="445"/>
      <c r="C187" s="442"/>
      <c r="D187" s="442"/>
      <c r="E187" s="442"/>
      <c r="F187" s="442"/>
      <c r="G187" s="442"/>
      <c r="H187" s="442"/>
      <c r="I187" s="442"/>
      <c r="J187" s="442"/>
      <c r="K187" s="442"/>
      <c r="L187" s="442"/>
      <c r="M187" s="442"/>
      <c r="N187" s="442"/>
      <c r="O187" s="442"/>
      <c r="P187" s="442"/>
      <c r="Q187" s="442"/>
      <c r="R187" s="442"/>
    </row>
    <row r="188" spans="1:18" ht="18">
      <c r="A188" s="230"/>
      <c r="B188" s="231" t="s">
        <v>3419</v>
      </c>
      <c r="C188" s="232"/>
      <c r="D188" s="233" t="s">
        <v>11</v>
      </c>
      <c r="E188" s="233" t="s">
        <v>11</v>
      </c>
      <c r="F188" s="233" t="s">
        <v>11</v>
      </c>
      <c r="G188" s="233" t="s">
        <v>11</v>
      </c>
      <c r="H188" s="233" t="s">
        <v>11</v>
      </c>
      <c r="I188" s="233" t="s">
        <v>11</v>
      </c>
      <c r="J188" s="233" t="s">
        <v>11</v>
      </c>
      <c r="K188" s="233" t="s">
        <v>11</v>
      </c>
      <c r="L188" s="233" t="s">
        <v>11</v>
      </c>
      <c r="M188" s="233" t="s">
        <v>11</v>
      </c>
      <c r="N188" s="233" t="s">
        <v>11</v>
      </c>
      <c r="O188" s="233" t="s">
        <v>11</v>
      </c>
      <c r="P188" s="233">
        <v>1</v>
      </c>
      <c r="Q188" s="233" t="s">
        <v>11</v>
      </c>
      <c r="R188" s="233" t="s">
        <v>11</v>
      </c>
    </row>
    <row r="189" spans="1:18" ht="18">
      <c r="A189" s="230"/>
      <c r="B189" s="231" t="s">
        <v>3420</v>
      </c>
      <c r="C189" s="232"/>
      <c r="D189" s="233" t="s">
        <v>11</v>
      </c>
      <c r="E189" s="233" t="s">
        <v>11</v>
      </c>
      <c r="F189" s="233" t="s">
        <v>11</v>
      </c>
      <c r="G189" s="233" t="s">
        <v>11</v>
      </c>
      <c r="H189" s="233" t="s">
        <v>11</v>
      </c>
      <c r="I189" s="233" t="s">
        <v>11</v>
      </c>
      <c r="J189" s="233" t="s">
        <v>11</v>
      </c>
      <c r="K189" s="233" t="s">
        <v>11</v>
      </c>
      <c r="L189" s="233" t="s">
        <v>11</v>
      </c>
      <c r="M189" s="233" t="s">
        <v>11</v>
      </c>
      <c r="N189" s="233" t="s">
        <v>11</v>
      </c>
      <c r="O189" s="233" t="s">
        <v>11</v>
      </c>
      <c r="P189" s="233">
        <v>1</v>
      </c>
      <c r="Q189" s="233" t="s">
        <v>11</v>
      </c>
      <c r="R189" s="233" t="s">
        <v>11</v>
      </c>
    </row>
    <row r="190" spans="1:18" ht="18">
      <c r="A190" s="230"/>
      <c r="B190" s="231" t="s">
        <v>3399</v>
      </c>
      <c r="C190" s="232"/>
      <c r="D190" s="233" t="s">
        <v>11</v>
      </c>
      <c r="E190" s="233" t="s">
        <v>11</v>
      </c>
      <c r="F190" s="233" t="s">
        <v>11</v>
      </c>
      <c r="G190" s="233" t="s">
        <v>11</v>
      </c>
      <c r="H190" s="233" t="s">
        <v>11</v>
      </c>
      <c r="I190" s="233" t="s">
        <v>11</v>
      </c>
      <c r="J190" s="233" t="s">
        <v>11</v>
      </c>
      <c r="K190" s="233" t="s">
        <v>11</v>
      </c>
      <c r="L190" s="233" t="s">
        <v>11</v>
      </c>
      <c r="M190" s="233" t="s">
        <v>11</v>
      </c>
      <c r="N190" s="233" t="s">
        <v>11</v>
      </c>
      <c r="O190" s="233" t="s">
        <v>11</v>
      </c>
      <c r="P190" s="233"/>
      <c r="Q190" s="233" t="s">
        <v>11</v>
      </c>
      <c r="R190" s="233" t="s">
        <v>11</v>
      </c>
    </row>
    <row r="191" spans="1:18" ht="18">
      <c r="A191" s="230"/>
      <c r="B191" s="231" t="s">
        <v>3401</v>
      </c>
      <c r="C191" s="232"/>
      <c r="D191" s="233" t="s">
        <v>11</v>
      </c>
      <c r="E191" s="233" t="s">
        <v>11</v>
      </c>
      <c r="F191" s="233" t="s">
        <v>11</v>
      </c>
      <c r="G191" s="233" t="s">
        <v>11</v>
      </c>
      <c r="H191" s="233" t="s">
        <v>11</v>
      </c>
      <c r="I191" s="233" t="s">
        <v>11</v>
      </c>
      <c r="J191" s="233" t="s">
        <v>11</v>
      </c>
      <c r="K191" s="233" t="s">
        <v>11</v>
      </c>
      <c r="L191" s="233" t="s">
        <v>11</v>
      </c>
      <c r="M191" s="233" t="s">
        <v>11</v>
      </c>
      <c r="N191" s="233" t="s">
        <v>11</v>
      </c>
      <c r="O191" s="233" t="s">
        <v>11</v>
      </c>
      <c r="P191" s="233"/>
      <c r="Q191" s="233" t="s">
        <v>11</v>
      </c>
      <c r="R191" s="233" t="s">
        <v>11</v>
      </c>
    </row>
    <row r="192" spans="1:18" ht="18">
      <c r="A192" s="230"/>
      <c r="B192" s="231" t="s">
        <v>3400</v>
      </c>
      <c r="C192" s="232"/>
      <c r="D192" s="233" t="s">
        <v>11</v>
      </c>
      <c r="E192" s="233" t="s">
        <v>11</v>
      </c>
      <c r="F192" s="233" t="s">
        <v>11</v>
      </c>
      <c r="G192" s="233" t="s">
        <v>11</v>
      </c>
      <c r="H192" s="233" t="s">
        <v>11</v>
      </c>
      <c r="I192" s="233" t="s">
        <v>11</v>
      </c>
      <c r="J192" s="233" t="s">
        <v>11</v>
      </c>
      <c r="K192" s="233" t="s">
        <v>11</v>
      </c>
      <c r="L192" s="233" t="s">
        <v>11</v>
      </c>
      <c r="M192" s="233" t="s">
        <v>11</v>
      </c>
      <c r="N192" s="233" t="s">
        <v>11</v>
      </c>
      <c r="O192" s="233" t="s">
        <v>11</v>
      </c>
      <c r="P192" s="233"/>
      <c r="Q192" s="233" t="s">
        <v>11</v>
      </c>
      <c r="R192" s="233" t="s">
        <v>11</v>
      </c>
    </row>
    <row r="193" spans="1:18" ht="18">
      <c r="A193" s="230"/>
      <c r="B193" s="231" t="s">
        <v>3394</v>
      </c>
      <c r="C193" s="232"/>
      <c r="D193" s="233" t="s">
        <v>11</v>
      </c>
      <c r="E193" s="233" t="s">
        <v>11</v>
      </c>
      <c r="F193" s="233" t="s">
        <v>11</v>
      </c>
      <c r="G193" s="233" t="s">
        <v>11</v>
      </c>
      <c r="H193" s="233" t="s">
        <v>11</v>
      </c>
      <c r="I193" s="233" t="s">
        <v>11</v>
      </c>
      <c r="J193" s="233" t="s">
        <v>11</v>
      </c>
      <c r="K193" s="233" t="s">
        <v>11</v>
      </c>
      <c r="L193" s="233" t="s">
        <v>11</v>
      </c>
      <c r="M193" s="233" t="s">
        <v>11</v>
      </c>
      <c r="N193" s="233" t="s">
        <v>11</v>
      </c>
      <c r="O193" s="233" t="s">
        <v>11</v>
      </c>
      <c r="P193" s="233"/>
      <c r="Q193" s="233" t="s">
        <v>11</v>
      </c>
      <c r="R193" s="233" t="s">
        <v>11</v>
      </c>
    </row>
    <row r="194" spans="1:18" ht="18">
      <c r="A194" s="230"/>
      <c r="B194" s="231" t="s">
        <v>3397</v>
      </c>
      <c r="C194" s="232"/>
      <c r="D194" s="233" t="s">
        <v>11</v>
      </c>
      <c r="E194" s="233" t="s">
        <v>11</v>
      </c>
      <c r="F194" s="233" t="s">
        <v>11</v>
      </c>
      <c r="G194" s="233" t="s">
        <v>11</v>
      </c>
      <c r="H194" s="233" t="s">
        <v>11</v>
      </c>
      <c r="I194" s="233" t="s">
        <v>11</v>
      </c>
      <c r="J194" s="233" t="s">
        <v>11</v>
      </c>
      <c r="K194" s="233" t="s">
        <v>11</v>
      </c>
      <c r="L194" s="233" t="s">
        <v>11</v>
      </c>
      <c r="M194" s="233" t="s">
        <v>11</v>
      </c>
      <c r="N194" s="233" t="s">
        <v>11</v>
      </c>
      <c r="O194" s="233" t="s">
        <v>11</v>
      </c>
      <c r="P194" s="233"/>
      <c r="Q194" s="233" t="s">
        <v>11</v>
      </c>
      <c r="R194" s="233" t="s">
        <v>11</v>
      </c>
    </row>
    <row r="195" spans="1:18" ht="18">
      <c r="A195" s="230"/>
      <c r="B195" s="231"/>
      <c r="C195" s="232"/>
      <c r="D195" s="233" t="s">
        <v>11</v>
      </c>
      <c r="E195" s="233" t="s">
        <v>11</v>
      </c>
      <c r="F195" s="233" t="s">
        <v>11</v>
      </c>
      <c r="G195" s="233" t="s">
        <v>11</v>
      </c>
      <c r="H195" s="233" t="s">
        <v>11</v>
      </c>
      <c r="I195" s="233" t="s">
        <v>11</v>
      </c>
      <c r="J195" s="233" t="s">
        <v>11</v>
      </c>
      <c r="K195" s="233" t="s">
        <v>11</v>
      </c>
      <c r="L195" s="233" t="s">
        <v>11</v>
      </c>
      <c r="M195" s="233" t="s">
        <v>11</v>
      </c>
      <c r="N195" s="233" t="s">
        <v>11</v>
      </c>
      <c r="O195" s="233" t="s">
        <v>11</v>
      </c>
      <c r="P195" s="233"/>
      <c r="Q195" s="233" t="s">
        <v>11</v>
      </c>
      <c r="R195" s="233" t="s">
        <v>11</v>
      </c>
    </row>
    <row r="196" spans="1:18" ht="18">
      <c r="A196" s="230"/>
      <c r="B196" s="231"/>
      <c r="C196" s="232"/>
      <c r="D196" s="233" t="s">
        <v>11</v>
      </c>
      <c r="E196" s="233" t="s">
        <v>11</v>
      </c>
      <c r="F196" s="233" t="s">
        <v>11</v>
      </c>
      <c r="G196" s="233" t="s">
        <v>11</v>
      </c>
      <c r="H196" s="233" t="s">
        <v>11</v>
      </c>
      <c r="I196" s="233" t="s">
        <v>11</v>
      </c>
      <c r="J196" s="233" t="s">
        <v>11</v>
      </c>
      <c r="K196" s="233" t="s">
        <v>11</v>
      </c>
      <c r="L196" s="233" t="s">
        <v>11</v>
      </c>
      <c r="M196" s="233" t="s">
        <v>11</v>
      </c>
      <c r="N196" s="233" t="s">
        <v>11</v>
      </c>
      <c r="O196" s="233" t="s">
        <v>11</v>
      </c>
      <c r="P196" s="233"/>
      <c r="Q196" s="233" t="s">
        <v>11</v>
      </c>
      <c r="R196" s="233" t="s">
        <v>11</v>
      </c>
    </row>
    <row r="197" spans="1:18" ht="12" customHeight="1">
      <c r="A197" s="443" t="s">
        <v>601</v>
      </c>
      <c r="B197" s="445" t="s">
        <v>1081</v>
      </c>
      <c r="C197" s="442">
        <f>LARGE(D197:R198,1)</f>
        <v>8</v>
      </c>
      <c r="D197" s="442">
        <f>SUM(D199:D206)</f>
        <v>0</v>
      </c>
      <c r="E197" s="442">
        <f t="shared" ref="E197:R197" si="21">SUM(E199:E206)</f>
        <v>0</v>
      </c>
      <c r="F197" s="442">
        <f t="shared" si="21"/>
        <v>8</v>
      </c>
      <c r="G197" s="442">
        <f t="shared" si="21"/>
        <v>0</v>
      </c>
      <c r="H197" s="442">
        <f t="shared" si="21"/>
        <v>0</v>
      </c>
      <c r="I197" s="442">
        <f t="shared" si="21"/>
        <v>0</v>
      </c>
      <c r="J197" s="442">
        <f t="shared" si="21"/>
        <v>0</v>
      </c>
      <c r="K197" s="442">
        <f t="shared" si="21"/>
        <v>0</v>
      </c>
      <c r="L197" s="442">
        <f t="shared" si="21"/>
        <v>0</v>
      </c>
      <c r="M197" s="442">
        <f t="shared" si="21"/>
        <v>0</v>
      </c>
      <c r="N197" s="442">
        <f t="shared" si="21"/>
        <v>0</v>
      </c>
      <c r="O197" s="442">
        <f t="shared" si="21"/>
        <v>0</v>
      </c>
      <c r="P197" s="442">
        <f t="shared" si="21"/>
        <v>0</v>
      </c>
      <c r="Q197" s="442">
        <f t="shared" si="21"/>
        <v>5</v>
      </c>
      <c r="R197" s="442">
        <f t="shared" si="21"/>
        <v>0</v>
      </c>
    </row>
    <row r="198" spans="1:18" ht="12.95" customHeight="1">
      <c r="A198" s="444"/>
      <c r="B198" s="445"/>
      <c r="C198" s="442"/>
      <c r="D198" s="442"/>
      <c r="E198" s="442"/>
      <c r="F198" s="442"/>
      <c r="G198" s="442"/>
      <c r="H198" s="442"/>
      <c r="I198" s="442"/>
      <c r="J198" s="442"/>
      <c r="K198" s="442"/>
      <c r="L198" s="442"/>
      <c r="M198" s="442"/>
      <c r="N198" s="442"/>
      <c r="O198" s="442"/>
      <c r="P198" s="442"/>
      <c r="Q198" s="442"/>
      <c r="R198" s="442"/>
    </row>
    <row r="199" spans="1:18" ht="18">
      <c r="A199" s="230"/>
      <c r="B199" s="231" t="s">
        <v>3419</v>
      </c>
      <c r="C199" s="232"/>
      <c r="D199" s="233" t="s">
        <v>11</v>
      </c>
      <c r="E199" s="233" t="s">
        <v>11</v>
      </c>
      <c r="F199" s="233">
        <v>1</v>
      </c>
      <c r="G199" s="233" t="s">
        <v>11</v>
      </c>
      <c r="H199" s="233" t="s">
        <v>11</v>
      </c>
      <c r="I199" s="233" t="s">
        <v>11</v>
      </c>
      <c r="J199" s="233" t="s">
        <v>11</v>
      </c>
      <c r="K199" s="233" t="s">
        <v>11</v>
      </c>
      <c r="L199" s="233" t="s">
        <v>11</v>
      </c>
      <c r="M199" s="233" t="s">
        <v>11</v>
      </c>
      <c r="N199" s="233" t="s">
        <v>11</v>
      </c>
      <c r="O199" s="233" t="s">
        <v>11</v>
      </c>
      <c r="P199" s="233" t="s">
        <v>11</v>
      </c>
      <c r="Q199" s="233">
        <v>1</v>
      </c>
      <c r="R199" s="233" t="s">
        <v>11</v>
      </c>
    </row>
    <row r="200" spans="1:18" ht="18">
      <c r="A200" s="230"/>
      <c r="B200" s="231" t="s">
        <v>3399</v>
      </c>
      <c r="C200" s="232"/>
      <c r="D200" s="233" t="s">
        <v>11</v>
      </c>
      <c r="E200" s="233" t="s">
        <v>11</v>
      </c>
      <c r="F200" s="233">
        <v>2</v>
      </c>
      <c r="G200" s="233" t="s">
        <v>11</v>
      </c>
      <c r="H200" s="233" t="s">
        <v>11</v>
      </c>
      <c r="I200" s="233" t="s">
        <v>11</v>
      </c>
      <c r="J200" s="233" t="s">
        <v>11</v>
      </c>
      <c r="K200" s="233" t="s">
        <v>11</v>
      </c>
      <c r="L200" s="233" t="s">
        <v>11</v>
      </c>
      <c r="M200" s="233" t="s">
        <v>11</v>
      </c>
      <c r="N200" s="233" t="s">
        <v>11</v>
      </c>
      <c r="O200" s="233" t="s">
        <v>11</v>
      </c>
      <c r="P200" s="233" t="s">
        <v>11</v>
      </c>
      <c r="Q200" s="233">
        <v>1</v>
      </c>
      <c r="R200" s="233" t="s">
        <v>11</v>
      </c>
    </row>
    <row r="201" spans="1:18" ht="18">
      <c r="A201" s="230"/>
      <c r="B201" s="231" t="s">
        <v>3420</v>
      </c>
      <c r="C201" s="232"/>
      <c r="D201" s="233" t="s">
        <v>11</v>
      </c>
      <c r="E201" s="233" t="s">
        <v>11</v>
      </c>
      <c r="F201" s="233">
        <v>1</v>
      </c>
      <c r="G201" s="233" t="s">
        <v>11</v>
      </c>
      <c r="H201" s="233" t="s">
        <v>11</v>
      </c>
      <c r="I201" s="233" t="s">
        <v>11</v>
      </c>
      <c r="J201" s="233" t="s">
        <v>11</v>
      </c>
      <c r="K201" s="233" t="s">
        <v>11</v>
      </c>
      <c r="L201" s="233" t="s">
        <v>11</v>
      </c>
      <c r="M201" s="233" t="s">
        <v>11</v>
      </c>
      <c r="N201" s="233" t="s">
        <v>11</v>
      </c>
      <c r="O201" s="233" t="s">
        <v>11</v>
      </c>
      <c r="P201" s="233" t="s">
        <v>11</v>
      </c>
      <c r="Q201" s="233">
        <v>1</v>
      </c>
      <c r="R201" s="233" t="s">
        <v>11</v>
      </c>
    </row>
    <row r="202" spans="1:18" ht="18">
      <c r="A202" s="230"/>
      <c r="B202" s="231" t="s">
        <v>3459</v>
      </c>
      <c r="C202" s="232"/>
      <c r="D202" s="233" t="s">
        <v>11</v>
      </c>
      <c r="E202" s="233" t="s">
        <v>11</v>
      </c>
      <c r="F202" s="233">
        <v>1</v>
      </c>
      <c r="G202" s="233" t="s">
        <v>11</v>
      </c>
      <c r="H202" s="233" t="s">
        <v>11</v>
      </c>
      <c r="I202" s="233" t="s">
        <v>11</v>
      </c>
      <c r="J202" s="233" t="s">
        <v>11</v>
      </c>
      <c r="K202" s="233" t="s">
        <v>11</v>
      </c>
      <c r="L202" s="233" t="s">
        <v>11</v>
      </c>
      <c r="M202" s="233" t="s">
        <v>11</v>
      </c>
      <c r="N202" s="233" t="s">
        <v>11</v>
      </c>
      <c r="O202" s="233" t="s">
        <v>11</v>
      </c>
      <c r="P202" s="233" t="s">
        <v>11</v>
      </c>
      <c r="Q202" s="233">
        <v>1</v>
      </c>
      <c r="R202" s="233" t="s">
        <v>11</v>
      </c>
    </row>
    <row r="203" spans="1:18" ht="18">
      <c r="A203" s="230"/>
      <c r="B203" s="231" t="s">
        <v>3400</v>
      </c>
      <c r="C203" s="232"/>
      <c r="D203" s="233" t="s">
        <v>11</v>
      </c>
      <c r="E203" s="233" t="s">
        <v>11</v>
      </c>
      <c r="F203" s="233">
        <v>1</v>
      </c>
      <c r="G203" s="233" t="s">
        <v>11</v>
      </c>
      <c r="H203" s="233" t="s">
        <v>11</v>
      </c>
      <c r="I203" s="233" t="s">
        <v>11</v>
      </c>
      <c r="J203" s="233" t="s">
        <v>11</v>
      </c>
      <c r="K203" s="233" t="s">
        <v>11</v>
      </c>
      <c r="L203" s="233" t="s">
        <v>11</v>
      </c>
      <c r="M203" s="233" t="s">
        <v>11</v>
      </c>
      <c r="N203" s="233" t="s">
        <v>11</v>
      </c>
      <c r="O203" s="233" t="s">
        <v>11</v>
      </c>
      <c r="P203" s="233" t="s">
        <v>11</v>
      </c>
      <c r="Q203" s="233"/>
      <c r="R203" s="233" t="s">
        <v>11</v>
      </c>
    </row>
    <row r="204" spans="1:18" ht="18">
      <c r="A204" s="230"/>
      <c r="B204" s="231" t="s">
        <v>3401</v>
      </c>
      <c r="C204" s="232"/>
      <c r="D204" s="233" t="s">
        <v>11</v>
      </c>
      <c r="E204" s="233" t="s">
        <v>11</v>
      </c>
      <c r="F204" s="233">
        <v>2</v>
      </c>
      <c r="G204" s="233" t="s">
        <v>11</v>
      </c>
      <c r="H204" s="233" t="s">
        <v>11</v>
      </c>
      <c r="I204" s="233" t="s">
        <v>11</v>
      </c>
      <c r="J204" s="233" t="s">
        <v>11</v>
      </c>
      <c r="K204" s="233" t="s">
        <v>11</v>
      </c>
      <c r="L204" s="233" t="s">
        <v>11</v>
      </c>
      <c r="M204" s="233" t="s">
        <v>11</v>
      </c>
      <c r="N204" s="233" t="s">
        <v>11</v>
      </c>
      <c r="O204" s="233" t="s">
        <v>11</v>
      </c>
      <c r="P204" s="233" t="s">
        <v>11</v>
      </c>
      <c r="Q204" s="233">
        <v>1</v>
      </c>
      <c r="R204" s="233" t="s">
        <v>11</v>
      </c>
    </row>
    <row r="205" spans="1:18" ht="18">
      <c r="A205" s="230"/>
      <c r="B205" s="231"/>
      <c r="C205" s="232"/>
      <c r="D205" s="233" t="s">
        <v>11</v>
      </c>
      <c r="E205" s="233" t="s">
        <v>11</v>
      </c>
      <c r="F205" s="233"/>
      <c r="G205" s="233" t="s">
        <v>11</v>
      </c>
      <c r="H205" s="233" t="s">
        <v>11</v>
      </c>
      <c r="I205" s="233" t="s">
        <v>11</v>
      </c>
      <c r="J205" s="233" t="s">
        <v>11</v>
      </c>
      <c r="K205" s="233" t="s">
        <v>11</v>
      </c>
      <c r="L205" s="233" t="s">
        <v>11</v>
      </c>
      <c r="M205" s="233" t="s">
        <v>11</v>
      </c>
      <c r="N205" s="233" t="s">
        <v>11</v>
      </c>
      <c r="O205" s="233" t="s">
        <v>11</v>
      </c>
      <c r="P205" s="233" t="s">
        <v>11</v>
      </c>
      <c r="Q205" s="233"/>
      <c r="R205" s="233" t="s">
        <v>11</v>
      </c>
    </row>
    <row r="206" spans="1:18" ht="18">
      <c r="A206" s="230"/>
      <c r="B206" s="231"/>
      <c r="C206" s="232"/>
      <c r="D206" s="233" t="s">
        <v>11</v>
      </c>
      <c r="E206" s="233" t="s">
        <v>11</v>
      </c>
      <c r="F206" s="233"/>
      <c r="G206" s="233" t="s">
        <v>11</v>
      </c>
      <c r="H206" s="233" t="s">
        <v>11</v>
      </c>
      <c r="I206" s="233" t="s">
        <v>11</v>
      </c>
      <c r="J206" s="233" t="s">
        <v>11</v>
      </c>
      <c r="K206" s="233" t="s">
        <v>11</v>
      </c>
      <c r="L206" s="233" t="s">
        <v>11</v>
      </c>
      <c r="M206" s="233" t="s">
        <v>11</v>
      </c>
      <c r="N206" s="233" t="s">
        <v>11</v>
      </c>
      <c r="O206" s="233" t="s">
        <v>11</v>
      </c>
      <c r="P206" s="233" t="s">
        <v>11</v>
      </c>
      <c r="Q206" s="233"/>
      <c r="R206" s="233" t="s">
        <v>11</v>
      </c>
    </row>
    <row r="207" spans="1:18" ht="12" customHeight="1">
      <c r="A207" s="443" t="s">
        <v>419</v>
      </c>
      <c r="B207" s="445" t="s">
        <v>31</v>
      </c>
      <c r="C207" s="442">
        <f>LARGE(D207:R208,1)</f>
        <v>8</v>
      </c>
      <c r="D207" s="442">
        <f>SUM(D209:D222)</f>
        <v>0</v>
      </c>
      <c r="E207" s="442">
        <f t="shared" ref="E207:R207" si="22">SUM(E209:E222)</f>
        <v>0</v>
      </c>
      <c r="F207" s="442">
        <f t="shared" si="22"/>
        <v>5</v>
      </c>
      <c r="G207" s="442">
        <f t="shared" si="22"/>
        <v>5</v>
      </c>
      <c r="H207" s="442">
        <f t="shared" si="22"/>
        <v>5</v>
      </c>
      <c r="I207" s="442">
        <f t="shared" si="22"/>
        <v>7</v>
      </c>
      <c r="J207" s="442">
        <f t="shared" si="22"/>
        <v>5</v>
      </c>
      <c r="K207" s="442">
        <f t="shared" si="22"/>
        <v>5</v>
      </c>
      <c r="L207" s="442">
        <f t="shared" si="22"/>
        <v>5</v>
      </c>
      <c r="M207" s="442">
        <f t="shared" si="22"/>
        <v>0</v>
      </c>
      <c r="N207" s="442">
        <f t="shared" si="22"/>
        <v>8</v>
      </c>
      <c r="O207" s="442">
        <f t="shared" si="22"/>
        <v>5</v>
      </c>
      <c r="P207" s="442">
        <f t="shared" si="22"/>
        <v>0</v>
      </c>
      <c r="Q207" s="442">
        <f t="shared" si="22"/>
        <v>0</v>
      </c>
      <c r="R207" s="442">
        <f t="shared" si="22"/>
        <v>0</v>
      </c>
    </row>
    <row r="208" spans="1:18" ht="12.95" customHeight="1">
      <c r="A208" s="444"/>
      <c r="B208" s="445"/>
      <c r="C208" s="442"/>
      <c r="D208" s="442"/>
      <c r="E208" s="442"/>
      <c r="F208" s="442"/>
      <c r="G208" s="442"/>
      <c r="H208" s="442"/>
      <c r="I208" s="442"/>
      <c r="J208" s="442"/>
      <c r="K208" s="442"/>
      <c r="L208" s="442"/>
      <c r="M208" s="442"/>
      <c r="N208" s="442"/>
      <c r="O208" s="442"/>
      <c r="P208" s="442"/>
      <c r="Q208" s="442"/>
      <c r="R208" s="442"/>
    </row>
    <row r="209" spans="1:18" ht="18">
      <c r="A209" s="230"/>
      <c r="B209" s="231" t="s">
        <v>3403</v>
      </c>
      <c r="C209" s="232"/>
      <c r="D209" s="233" t="s">
        <v>11</v>
      </c>
      <c r="E209" s="233" t="s">
        <v>11</v>
      </c>
      <c r="F209" s="233">
        <v>1</v>
      </c>
      <c r="G209" s="233">
        <v>1</v>
      </c>
      <c r="H209" s="233">
        <v>1</v>
      </c>
      <c r="I209" s="233">
        <v>1</v>
      </c>
      <c r="J209" s="233">
        <v>1</v>
      </c>
      <c r="K209" s="233">
        <v>1</v>
      </c>
      <c r="L209" s="233">
        <v>1</v>
      </c>
      <c r="M209" s="233" t="s">
        <v>11</v>
      </c>
      <c r="N209" s="233"/>
      <c r="O209" s="233"/>
      <c r="P209" s="233" t="s">
        <v>11</v>
      </c>
      <c r="Q209" s="233" t="s">
        <v>11</v>
      </c>
      <c r="R209" s="233" t="s">
        <v>11</v>
      </c>
    </row>
    <row r="210" spans="1:18" ht="18">
      <c r="A210" s="230"/>
      <c r="B210" s="231" t="s">
        <v>3402</v>
      </c>
      <c r="C210" s="232"/>
      <c r="D210" s="233" t="s">
        <v>11</v>
      </c>
      <c r="E210" s="233" t="s">
        <v>11</v>
      </c>
      <c r="F210" s="233">
        <v>2</v>
      </c>
      <c r="G210" s="233">
        <v>2</v>
      </c>
      <c r="H210" s="233">
        <v>2</v>
      </c>
      <c r="I210" s="233">
        <v>2</v>
      </c>
      <c r="J210" s="233">
        <v>2</v>
      </c>
      <c r="K210" s="233">
        <v>2</v>
      </c>
      <c r="L210" s="233">
        <v>2</v>
      </c>
      <c r="M210" s="233" t="s">
        <v>11</v>
      </c>
      <c r="N210" s="233"/>
      <c r="O210" s="233"/>
      <c r="P210" s="233" t="s">
        <v>11</v>
      </c>
      <c r="Q210" s="233" t="s">
        <v>11</v>
      </c>
      <c r="R210" s="233" t="s">
        <v>11</v>
      </c>
    </row>
    <row r="211" spans="1:18" ht="18">
      <c r="A211" s="230"/>
      <c r="B211" s="231" t="s">
        <v>3401</v>
      </c>
      <c r="C211" s="232"/>
      <c r="D211" s="233" t="s">
        <v>11</v>
      </c>
      <c r="E211" s="233" t="s">
        <v>11</v>
      </c>
      <c r="F211" s="233">
        <v>1</v>
      </c>
      <c r="G211" s="233">
        <v>1</v>
      </c>
      <c r="H211" s="233">
        <v>1</v>
      </c>
      <c r="I211" s="233">
        <v>1</v>
      </c>
      <c r="J211" s="233">
        <v>1</v>
      </c>
      <c r="K211" s="233">
        <v>1</v>
      </c>
      <c r="L211" s="233">
        <v>1</v>
      </c>
      <c r="M211" s="233" t="s">
        <v>11</v>
      </c>
      <c r="N211" s="233">
        <v>1</v>
      </c>
      <c r="O211" s="233">
        <v>1</v>
      </c>
      <c r="P211" s="233" t="s">
        <v>11</v>
      </c>
      <c r="Q211" s="233" t="s">
        <v>11</v>
      </c>
      <c r="R211" s="233" t="s">
        <v>11</v>
      </c>
    </row>
    <row r="212" spans="1:18" ht="18">
      <c r="A212" s="230"/>
      <c r="B212" s="231" t="s">
        <v>3399</v>
      </c>
      <c r="C212" s="232"/>
      <c r="D212" s="233" t="s">
        <v>11</v>
      </c>
      <c r="E212" s="233" t="s">
        <v>11</v>
      </c>
      <c r="F212" s="233">
        <v>1</v>
      </c>
      <c r="G212" s="233">
        <v>1</v>
      </c>
      <c r="H212" s="233">
        <v>1</v>
      </c>
      <c r="I212" s="233">
        <v>1</v>
      </c>
      <c r="J212" s="233">
        <v>1</v>
      </c>
      <c r="K212" s="233">
        <v>1</v>
      </c>
      <c r="L212" s="233">
        <v>1</v>
      </c>
      <c r="M212" s="233" t="s">
        <v>11</v>
      </c>
      <c r="N212" s="233">
        <v>1</v>
      </c>
      <c r="O212" s="233">
        <v>1</v>
      </c>
      <c r="P212" s="233" t="s">
        <v>11</v>
      </c>
      <c r="Q212" s="233" t="s">
        <v>11</v>
      </c>
      <c r="R212" s="233" t="s">
        <v>11</v>
      </c>
    </row>
    <row r="213" spans="1:18" ht="18">
      <c r="A213" s="230"/>
      <c r="B213" s="231" t="s">
        <v>3394</v>
      </c>
      <c r="C213" s="232"/>
      <c r="D213" s="233" t="s">
        <v>11</v>
      </c>
      <c r="E213" s="233" t="s">
        <v>11</v>
      </c>
      <c r="F213" s="233"/>
      <c r="G213" s="233"/>
      <c r="H213" s="233"/>
      <c r="I213" s="233"/>
      <c r="J213" s="233"/>
      <c r="K213" s="233"/>
      <c r="L213" s="233"/>
      <c r="M213" s="233" t="s">
        <v>11</v>
      </c>
      <c r="N213" s="233"/>
      <c r="O213" s="233"/>
      <c r="P213" s="233" t="s">
        <v>11</v>
      </c>
      <c r="Q213" s="233" t="s">
        <v>11</v>
      </c>
      <c r="R213" s="233" t="s">
        <v>11</v>
      </c>
    </row>
    <row r="214" spans="1:18" ht="18">
      <c r="A214" s="230"/>
      <c r="B214" s="231" t="s">
        <v>3409</v>
      </c>
      <c r="C214" s="232"/>
      <c r="D214" s="233" t="s">
        <v>11</v>
      </c>
      <c r="E214" s="233" t="s">
        <v>11</v>
      </c>
      <c r="F214" s="233"/>
      <c r="G214" s="233"/>
      <c r="H214" s="233"/>
      <c r="I214" s="233">
        <v>0</v>
      </c>
      <c r="J214" s="233"/>
      <c r="K214" s="233"/>
      <c r="L214" s="233"/>
      <c r="M214" s="233" t="s">
        <v>11</v>
      </c>
      <c r="N214" s="233">
        <v>1</v>
      </c>
      <c r="O214" s="233">
        <v>1</v>
      </c>
      <c r="P214" s="233" t="s">
        <v>11</v>
      </c>
      <c r="Q214" s="233" t="s">
        <v>11</v>
      </c>
      <c r="R214" s="233" t="s">
        <v>11</v>
      </c>
    </row>
    <row r="215" spans="1:18" ht="18">
      <c r="A215" s="230"/>
      <c r="B215" s="231" t="s">
        <v>3410</v>
      </c>
      <c r="C215" s="232"/>
      <c r="D215" s="233" t="s">
        <v>11</v>
      </c>
      <c r="E215" s="233" t="s">
        <v>11</v>
      </c>
      <c r="F215" s="233"/>
      <c r="G215" s="233"/>
      <c r="H215" s="233"/>
      <c r="I215" s="233">
        <v>0</v>
      </c>
      <c r="J215" s="233"/>
      <c r="K215" s="233"/>
      <c r="L215" s="233"/>
      <c r="M215" s="233" t="s">
        <v>11</v>
      </c>
      <c r="N215" s="233">
        <v>1</v>
      </c>
      <c r="O215" s="233">
        <v>1</v>
      </c>
      <c r="P215" s="233" t="s">
        <v>11</v>
      </c>
      <c r="Q215" s="233" t="s">
        <v>11</v>
      </c>
      <c r="R215" s="233" t="s">
        <v>11</v>
      </c>
    </row>
    <row r="216" spans="1:18" ht="18">
      <c r="A216" s="230"/>
      <c r="B216" s="231" t="s">
        <v>3397</v>
      </c>
      <c r="C216" s="232"/>
      <c r="D216" s="233" t="s">
        <v>11</v>
      </c>
      <c r="E216" s="233" t="s">
        <v>11</v>
      </c>
      <c r="F216" s="233"/>
      <c r="G216" s="233"/>
      <c r="H216" s="233"/>
      <c r="I216" s="233"/>
      <c r="J216" s="233"/>
      <c r="K216" s="233"/>
      <c r="L216" s="233"/>
      <c r="M216" s="233" t="s">
        <v>11</v>
      </c>
      <c r="N216" s="233"/>
      <c r="O216" s="233"/>
      <c r="P216" s="233" t="s">
        <v>11</v>
      </c>
      <c r="Q216" s="233" t="s">
        <v>11</v>
      </c>
      <c r="R216" s="233" t="s">
        <v>11</v>
      </c>
    </row>
    <row r="217" spans="1:18" ht="18">
      <c r="A217" s="230"/>
      <c r="B217" s="231" t="s">
        <v>3411</v>
      </c>
      <c r="C217" s="232"/>
      <c r="D217" s="233" t="s">
        <v>11</v>
      </c>
      <c r="E217" s="233" t="s">
        <v>11</v>
      </c>
      <c r="F217" s="233"/>
      <c r="G217" s="233"/>
      <c r="H217" s="233"/>
      <c r="I217" s="233">
        <v>1</v>
      </c>
      <c r="J217" s="233"/>
      <c r="K217" s="233"/>
      <c r="L217" s="233"/>
      <c r="M217" s="233" t="s">
        <v>11</v>
      </c>
      <c r="N217" s="233">
        <v>1</v>
      </c>
      <c r="O217" s="233"/>
      <c r="P217" s="233" t="s">
        <v>11</v>
      </c>
      <c r="Q217" s="233" t="s">
        <v>11</v>
      </c>
      <c r="R217" s="233" t="s">
        <v>11</v>
      </c>
    </row>
    <row r="218" spans="1:18" ht="18">
      <c r="A218" s="230"/>
      <c r="B218" s="231" t="s">
        <v>3412</v>
      </c>
      <c r="C218" s="232"/>
      <c r="D218" s="233" t="s">
        <v>11</v>
      </c>
      <c r="E218" s="233" t="s">
        <v>11</v>
      </c>
      <c r="F218" s="233"/>
      <c r="G218" s="233"/>
      <c r="H218" s="233"/>
      <c r="I218" s="233">
        <v>1</v>
      </c>
      <c r="J218" s="233"/>
      <c r="K218" s="233"/>
      <c r="L218" s="233"/>
      <c r="M218" s="233" t="s">
        <v>11</v>
      </c>
      <c r="N218" s="233">
        <v>1</v>
      </c>
      <c r="O218" s="233">
        <v>1</v>
      </c>
      <c r="P218" s="233" t="s">
        <v>11</v>
      </c>
      <c r="Q218" s="233" t="s">
        <v>11</v>
      </c>
      <c r="R218" s="233" t="s">
        <v>11</v>
      </c>
    </row>
    <row r="219" spans="1:18" ht="18">
      <c r="A219" s="230"/>
      <c r="B219" s="231" t="s">
        <v>3396</v>
      </c>
      <c r="C219" s="232"/>
      <c r="D219" s="233" t="s">
        <v>11</v>
      </c>
      <c r="E219" s="233" t="s">
        <v>11</v>
      </c>
      <c r="F219" s="233"/>
      <c r="G219" s="233"/>
      <c r="H219" s="233"/>
      <c r="I219" s="233"/>
      <c r="J219" s="233"/>
      <c r="K219" s="233"/>
      <c r="L219" s="233"/>
      <c r="M219" s="233" t="s">
        <v>11</v>
      </c>
      <c r="N219" s="233">
        <v>1</v>
      </c>
      <c r="O219" s="233"/>
      <c r="P219" s="233" t="s">
        <v>11</v>
      </c>
      <c r="Q219" s="233" t="s">
        <v>11</v>
      </c>
      <c r="R219" s="233" t="s">
        <v>11</v>
      </c>
    </row>
    <row r="220" spans="1:18" ht="18">
      <c r="A220" s="230"/>
      <c r="B220" s="231" t="s">
        <v>3398</v>
      </c>
      <c r="C220" s="232"/>
      <c r="D220" s="233" t="s">
        <v>11</v>
      </c>
      <c r="E220" s="233" t="s">
        <v>11</v>
      </c>
      <c r="F220" s="233"/>
      <c r="G220" s="233"/>
      <c r="H220" s="233"/>
      <c r="I220" s="233"/>
      <c r="J220" s="233"/>
      <c r="K220" s="233"/>
      <c r="L220" s="233"/>
      <c r="M220" s="233"/>
      <c r="N220" s="233">
        <v>1</v>
      </c>
      <c r="O220" s="233"/>
      <c r="P220" s="233" t="s">
        <v>11</v>
      </c>
      <c r="Q220" s="233" t="s">
        <v>11</v>
      </c>
      <c r="R220" s="233" t="s">
        <v>11</v>
      </c>
    </row>
    <row r="221" spans="1:18" ht="18">
      <c r="A221" s="230"/>
      <c r="B221" s="231"/>
      <c r="C221" s="232"/>
      <c r="D221" s="233"/>
      <c r="E221" s="233"/>
      <c r="F221" s="233"/>
      <c r="G221" s="233"/>
      <c r="H221" s="233"/>
      <c r="I221" s="233"/>
      <c r="J221" s="233"/>
      <c r="K221" s="233"/>
      <c r="L221" s="233"/>
      <c r="M221" s="233"/>
      <c r="N221" s="233"/>
      <c r="O221" s="233"/>
      <c r="P221" s="233"/>
      <c r="Q221" s="233"/>
      <c r="R221" s="233"/>
    </row>
    <row r="222" spans="1:18" ht="18">
      <c r="A222" s="230"/>
      <c r="B222" s="231"/>
      <c r="C222" s="232"/>
      <c r="D222" s="233"/>
      <c r="E222" s="233"/>
      <c r="F222" s="233"/>
      <c r="G222" s="233"/>
      <c r="H222" s="233"/>
      <c r="I222" s="233"/>
      <c r="J222" s="233"/>
      <c r="K222" s="233"/>
      <c r="L222" s="233"/>
      <c r="M222" s="233"/>
      <c r="N222" s="233"/>
      <c r="O222" s="233"/>
      <c r="P222" s="233"/>
      <c r="Q222" s="233"/>
      <c r="R222" s="233"/>
    </row>
    <row r="223" spans="1:18" ht="12" customHeight="1">
      <c r="A223" s="443" t="s">
        <v>56</v>
      </c>
      <c r="B223" s="445" t="s">
        <v>453</v>
      </c>
      <c r="C223" s="442">
        <f>LARGE(D223:R224,1)</f>
        <v>11</v>
      </c>
      <c r="D223" s="442">
        <f t="shared" ref="D223:R223" si="23">SUM(D225:D237)</f>
        <v>7</v>
      </c>
      <c r="E223" s="442">
        <f t="shared" si="23"/>
        <v>0</v>
      </c>
      <c r="F223" s="442">
        <f t="shared" si="23"/>
        <v>8</v>
      </c>
      <c r="G223" s="442">
        <f t="shared" si="23"/>
        <v>8</v>
      </c>
      <c r="H223" s="442">
        <f t="shared" si="23"/>
        <v>10</v>
      </c>
      <c r="I223" s="442">
        <f t="shared" si="23"/>
        <v>8</v>
      </c>
      <c r="J223" s="442">
        <f t="shared" si="23"/>
        <v>7</v>
      </c>
      <c r="K223" s="442">
        <f t="shared" si="23"/>
        <v>9</v>
      </c>
      <c r="L223" s="442">
        <f t="shared" si="23"/>
        <v>11</v>
      </c>
      <c r="M223" s="442">
        <f t="shared" si="23"/>
        <v>0</v>
      </c>
      <c r="N223" s="442">
        <f t="shared" si="23"/>
        <v>0</v>
      </c>
      <c r="O223" s="442">
        <f t="shared" si="23"/>
        <v>9</v>
      </c>
      <c r="P223" s="442">
        <f t="shared" si="23"/>
        <v>9</v>
      </c>
      <c r="Q223" s="442">
        <f t="shared" si="23"/>
        <v>9</v>
      </c>
      <c r="R223" s="442">
        <f t="shared" si="23"/>
        <v>0</v>
      </c>
    </row>
    <row r="224" spans="1:18" ht="12.95" customHeight="1">
      <c r="A224" s="444"/>
      <c r="B224" s="445"/>
      <c r="C224" s="442"/>
      <c r="D224" s="442"/>
      <c r="E224" s="442"/>
      <c r="F224" s="442"/>
      <c r="G224" s="442"/>
      <c r="H224" s="442"/>
      <c r="I224" s="442"/>
      <c r="J224" s="442"/>
      <c r="K224" s="442"/>
      <c r="L224" s="442"/>
      <c r="M224" s="442"/>
      <c r="N224" s="442"/>
      <c r="O224" s="442"/>
      <c r="P224" s="442"/>
      <c r="Q224" s="442"/>
      <c r="R224" s="442"/>
    </row>
    <row r="225" spans="1:18" ht="18">
      <c r="A225" s="230"/>
      <c r="B225" s="231" t="s">
        <v>3396</v>
      </c>
      <c r="C225" s="232"/>
      <c r="D225" s="233">
        <v>2</v>
      </c>
      <c r="E225" s="233" t="s">
        <v>11</v>
      </c>
      <c r="F225" s="233">
        <v>1</v>
      </c>
      <c r="G225" s="233">
        <v>1</v>
      </c>
      <c r="H225" s="233">
        <v>1</v>
      </c>
      <c r="I225" s="233">
        <v>1</v>
      </c>
      <c r="J225" s="233">
        <v>1</v>
      </c>
      <c r="K225" s="233">
        <v>1</v>
      </c>
      <c r="L225" s="233">
        <v>1</v>
      </c>
      <c r="M225" s="233" t="s">
        <v>11</v>
      </c>
      <c r="N225" s="233" t="s">
        <v>11</v>
      </c>
      <c r="O225" s="233">
        <v>1</v>
      </c>
      <c r="P225" s="233">
        <v>1</v>
      </c>
      <c r="Q225" s="233">
        <v>1</v>
      </c>
      <c r="R225" s="233" t="s">
        <v>11</v>
      </c>
    </row>
    <row r="226" spans="1:18" ht="18">
      <c r="A226" s="230"/>
      <c r="B226" s="231" t="s">
        <v>3398</v>
      </c>
      <c r="C226" s="232"/>
      <c r="D226" s="233">
        <v>2</v>
      </c>
      <c r="E226" s="233" t="s">
        <v>11</v>
      </c>
      <c r="F226" s="233">
        <v>2</v>
      </c>
      <c r="G226" s="233">
        <v>2</v>
      </c>
      <c r="H226" s="233">
        <v>2</v>
      </c>
      <c r="I226" s="233">
        <v>2</v>
      </c>
      <c r="J226" s="233">
        <v>2</v>
      </c>
      <c r="K226" s="233">
        <v>2</v>
      </c>
      <c r="L226" s="233">
        <v>2</v>
      </c>
      <c r="M226" s="233" t="s">
        <v>11</v>
      </c>
      <c r="N226" s="233" t="s">
        <v>11</v>
      </c>
      <c r="O226" s="233">
        <v>2</v>
      </c>
      <c r="P226" s="233">
        <v>2</v>
      </c>
      <c r="Q226" s="233">
        <v>2</v>
      </c>
      <c r="R226" s="233" t="s">
        <v>11</v>
      </c>
    </row>
    <row r="227" spans="1:18" ht="18">
      <c r="A227" s="230"/>
      <c r="B227" s="231" t="s">
        <v>3399</v>
      </c>
      <c r="C227" s="232"/>
      <c r="D227" s="233">
        <v>1</v>
      </c>
      <c r="E227" s="233" t="s">
        <v>11</v>
      </c>
      <c r="F227" s="233">
        <v>1</v>
      </c>
      <c r="G227" s="233">
        <v>1</v>
      </c>
      <c r="H227" s="233">
        <v>1</v>
      </c>
      <c r="I227" s="233">
        <v>1</v>
      </c>
      <c r="J227" s="233">
        <v>1</v>
      </c>
      <c r="K227" s="233">
        <v>1</v>
      </c>
      <c r="L227" s="233">
        <v>1</v>
      </c>
      <c r="M227" s="233" t="s">
        <v>11</v>
      </c>
      <c r="N227" s="233" t="s">
        <v>11</v>
      </c>
      <c r="O227" s="233">
        <v>1</v>
      </c>
      <c r="P227" s="233">
        <v>1</v>
      </c>
      <c r="Q227" s="233">
        <v>1</v>
      </c>
      <c r="R227" s="233" t="s">
        <v>11</v>
      </c>
    </row>
    <row r="228" spans="1:18" ht="18">
      <c r="A228" s="230"/>
      <c r="B228" s="231" t="s">
        <v>3401</v>
      </c>
      <c r="C228" s="232"/>
      <c r="D228" s="233">
        <v>1</v>
      </c>
      <c r="E228" s="233" t="s">
        <v>11</v>
      </c>
      <c r="F228" s="233">
        <v>1</v>
      </c>
      <c r="G228" s="233">
        <v>1</v>
      </c>
      <c r="H228" s="233">
        <v>1</v>
      </c>
      <c r="I228" s="233">
        <v>1</v>
      </c>
      <c r="J228" s="233">
        <v>1</v>
      </c>
      <c r="K228" s="233">
        <v>1</v>
      </c>
      <c r="L228" s="233">
        <v>1</v>
      </c>
      <c r="M228" s="233" t="s">
        <v>11</v>
      </c>
      <c r="N228" s="233" t="s">
        <v>11</v>
      </c>
      <c r="O228" s="233">
        <v>1</v>
      </c>
      <c r="P228" s="233">
        <v>1</v>
      </c>
      <c r="Q228" s="233">
        <v>1</v>
      </c>
      <c r="R228" s="233" t="s">
        <v>11</v>
      </c>
    </row>
    <row r="229" spans="1:18" ht="18">
      <c r="A229" s="230"/>
      <c r="B229" s="231" t="s">
        <v>3423</v>
      </c>
      <c r="C229" s="232"/>
      <c r="D229" s="233">
        <v>1</v>
      </c>
      <c r="E229" s="233" t="s">
        <v>11</v>
      </c>
      <c r="F229" s="233">
        <v>1</v>
      </c>
      <c r="G229" s="233">
        <v>1</v>
      </c>
      <c r="H229" s="233">
        <v>1</v>
      </c>
      <c r="I229" s="233">
        <v>1</v>
      </c>
      <c r="J229" s="233">
        <v>1</v>
      </c>
      <c r="K229" s="233">
        <v>1</v>
      </c>
      <c r="L229" s="233">
        <v>1</v>
      </c>
      <c r="M229" s="233" t="s">
        <v>11</v>
      </c>
      <c r="N229" s="233" t="s">
        <v>11</v>
      </c>
      <c r="O229" s="233">
        <v>1</v>
      </c>
      <c r="P229" s="233">
        <v>1</v>
      </c>
      <c r="Q229" s="233">
        <v>1</v>
      </c>
      <c r="R229" s="233" t="s">
        <v>11</v>
      </c>
    </row>
    <row r="230" spans="1:18" ht="18">
      <c r="A230" s="230"/>
      <c r="B230" s="231" t="s">
        <v>3394</v>
      </c>
      <c r="C230" s="232"/>
      <c r="D230" s="233">
        <v>0</v>
      </c>
      <c r="E230" s="233" t="s">
        <v>11</v>
      </c>
      <c r="F230" s="233">
        <v>0</v>
      </c>
      <c r="G230" s="233">
        <v>0</v>
      </c>
      <c r="H230" s="233">
        <v>1</v>
      </c>
      <c r="I230" s="233"/>
      <c r="J230" s="233"/>
      <c r="K230" s="233"/>
      <c r="L230" s="233">
        <v>1</v>
      </c>
      <c r="M230" s="233" t="s">
        <v>11</v>
      </c>
      <c r="N230" s="233" t="s">
        <v>11</v>
      </c>
      <c r="O230" s="233"/>
      <c r="P230" s="233"/>
      <c r="Q230" s="233"/>
      <c r="R230" s="233" t="s">
        <v>11</v>
      </c>
    </row>
    <row r="231" spans="1:18" ht="18">
      <c r="A231" s="230"/>
      <c r="B231" s="231" t="s">
        <v>3397</v>
      </c>
      <c r="C231" s="232"/>
      <c r="D231" s="233">
        <v>0</v>
      </c>
      <c r="E231" s="233" t="s">
        <v>11</v>
      </c>
      <c r="F231" s="233">
        <v>0</v>
      </c>
      <c r="G231" s="233">
        <v>0</v>
      </c>
      <c r="H231" s="233">
        <v>1</v>
      </c>
      <c r="I231" s="233"/>
      <c r="J231" s="233"/>
      <c r="K231" s="233"/>
      <c r="L231" s="233">
        <v>1</v>
      </c>
      <c r="M231" s="233" t="s">
        <v>11</v>
      </c>
      <c r="N231" s="233" t="s">
        <v>11</v>
      </c>
      <c r="O231" s="233"/>
      <c r="P231" s="233"/>
      <c r="Q231" s="233"/>
      <c r="R231" s="233" t="s">
        <v>11</v>
      </c>
    </row>
    <row r="232" spans="1:18" ht="18">
      <c r="A232" s="230"/>
      <c r="B232" s="231" t="s">
        <v>3409</v>
      </c>
      <c r="C232" s="232"/>
      <c r="D232" s="233">
        <v>0</v>
      </c>
      <c r="E232" s="233" t="s">
        <v>11</v>
      </c>
      <c r="F232" s="233">
        <v>0</v>
      </c>
      <c r="G232" s="233">
        <v>0</v>
      </c>
      <c r="H232" s="233">
        <v>0</v>
      </c>
      <c r="I232" s="233">
        <v>0</v>
      </c>
      <c r="J232" s="233"/>
      <c r="K232" s="233">
        <v>1</v>
      </c>
      <c r="L232" s="233">
        <v>1</v>
      </c>
      <c r="M232" s="233" t="s">
        <v>11</v>
      </c>
      <c r="N232" s="233" t="s">
        <v>11</v>
      </c>
      <c r="O232" s="233">
        <v>1</v>
      </c>
      <c r="P232" s="233">
        <v>1</v>
      </c>
      <c r="Q232" s="233">
        <v>1</v>
      </c>
      <c r="R232" s="233" t="s">
        <v>11</v>
      </c>
    </row>
    <row r="233" spans="1:18" ht="18">
      <c r="A233" s="230"/>
      <c r="B233" s="231" t="s">
        <v>3395</v>
      </c>
      <c r="C233" s="232"/>
      <c r="D233" s="233">
        <v>0</v>
      </c>
      <c r="E233" s="233" t="s">
        <v>11</v>
      </c>
      <c r="F233" s="233">
        <v>1</v>
      </c>
      <c r="G233" s="233">
        <v>1</v>
      </c>
      <c r="H233" s="233">
        <v>1</v>
      </c>
      <c r="I233" s="233">
        <v>1</v>
      </c>
      <c r="J233" s="233"/>
      <c r="K233" s="233">
        <v>1</v>
      </c>
      <c r="L233" s="233">
        <v>1</v>
      </c>
      <c r="M233" s="233" t="s">
        <v>11</v>
      </c>
      <c r="N233" s="233" t="s">
        <v>11</v>
      </c>
      <c r="O233" s="233">
        <v>1</v>
      </c>
      <c r="P233" s="233">
        <v>1</v>
      </c>
      <c r="Q233" s="233">
        <v>1</v>
      </c>
      <c r="R233" s="233" t="s">
        <v>11</v>
      </c>
    </row>
    <row r="234" spans="1:18" ht="18">
      <c r="A234" s="230"/>
      <c r="B234" s="231" t="s">
        <v>3400</v>
      </c>
      <c r="C234" s="232"/>
      <c r="D234" s="233">
        <v>0</v>
      </c>
      <c r="E234" s="233" t="s">
        <v>11</v>
      </c>
      <c r="F234" s="233">
        <v>1</v>
      </c>
      <c r="G234" s="233">
        <v>1</v>
      </c>
      <c r="H234" s="233">
        <v>1</v>
      </c>
      <c r="I234" s="233">
        <v>1</v>
      </c>
      <c r="J234" s="233">
        <v>1</v>
      </c>
      <c r="K234" s="233"/>
      <c r="L234" s="233"/>
      <c r="M234" s="233" t="s">
        <v>11</v>
      </c>
      <c r="N234" s="233" t="s">
        <v>11</v>
      </c>
      <c r="O234" s="233"/>
      <c r="P234" s="233"/>
      <c r="Q234" s="233"/>
      <c r="R234" s="233" t="s">
        <v>11</v>
      </c>
    </row>
    <row r="235" spans="1:18" ht="18">
      <c r="A235" s="230"/>
      <c r="B235" s="231" t="s">
        <v>3410</v>
      </c>
      <c r="C235" s="232"/>
      <c r="D235" s="233">
        <v>0</v>
      </c>
      <c r="E235" s="233" t="s">
        <v>11</v>
      </c>
      <c r="F235" s="233">
        <v>0</v>
      </c>
      <c r="G235" s="233">
        <v>0</v>
      </c>
      <c r="H235" s="233">
        <v>0</v>
      </c>
      <c r="I235" s="233">
        <v>0</v>
      </c>
      <c r="J235" s="233"/>
      <c r="K235" s="233">
        <v>1</v>
      </c>
      <c r="L235" s="233">
        <v>1</v>
      </c>
      <c r="M235" s="233" t="s">
        <v>11</v>
      </c>
      <c r="N235" s="233" t="s">
        <v>11</v>
      </c>
      <c r="O235" s="233">
        <v>1</v>
      </c>
      <c r="P235" s="233">
        <v>1</v>
      </c>
      <c r="Q235" s="233">
        <v>1</v>
      </c>
      <c r="R235" s="233" t="s">
        <v>11</v>
      </c>
    </row>
    <row r="236" spans="1:18" ht="18">
      <c r="A236" s="230"/>
      <c r="B236" s="231"/>
      <c r="C236" s="232"/>
      <c r="D236" s="233"/>
      <c r="E236" s="233"/>
      <c r="F236" s="233"/>
      <c r="G236" s="233"/>
      <c r="H236" s="233"/>
      <c r="I236" s="233"/>
      <c r="J236" s="233"/>
      <c r="K236" s="233"/>
      <c r="L236" s="233"/>
      <c r="M236" s="233"/>
      <c r="N236" s="233"/>
      <c r="O236" s="233"/>
      <c r="P236" s="233"/>
      <c r="Q236" s="233"/>
      <c r="R236" s="233"/>
    </row>
    <row r="237" spans="1:18" ht="18">
      <c r="A237" s="230"/>
      <c r="B237" s="231"/>
      <c r="C237" s="232"/>
      <c r="D237" s="233"/>
      <c r="E237" s="233"/>
      <c r="F237" s="233"/>
      <c r="G237" s="233"/>
      <c r="H237" s="233"/>
      <c r="I237" s="233"/>
      <c r="J237" s="233"/>
      <c r="K237" s="233"/>
      <c r="L237" s="233"/>
      <c r="M237" s="233"/>
      <c r="N237" s="233"/>
      <c r="O237" s="233"/>
      <c r="P237" s="233"/>
      <c r="Q237" s="233"/>
      <c r="R237" s="233"/>
    </row>
    <row r="238" spans="1:18" ht="12" customHeight="1">
      <c r="A238" s="443" t="s">
        <v>57</v>
      </c>
      <c r="B238" s="445" t="s">
        <v>490</v>
      </c>
      <c r="C238" s="442">
        <f>LARGE(D238:R239,1)</f>
        <v>3</v>
      </c>
      <c r="D238" s="442">
        <f>SUM(D240:D244)</f>
        <v>0</v>
      </c>
      <c r="E238" s="442">
        <f t="shared" ref="E238:R238" si="24">SUM(E240:E244)</f>
        <v>0</v>
      </c>
      <c r="F238" s="442">
        <f t="shared" si="24"/>
        <v>0</v>
      </c>
      <c r="G238" s="442">
        <f t="shared" si="24"/>
        <v>0</v>
      </c>
      <c r="H238" s="442">
        <f t="shared" si="24"/>
        <v>0</v>
      </c>
      <c r="I238" s="442">
        <f t="shared" si="24"/>
        <v>0</v>
      </c>
      <c r="J238" s="442">
        <f t="shared" si="24"/>
        <v>0</v>
      </c>
      <c r="K238" s="442">
        <f t="shared" si="24"/>
        <v>0</v>
      </c>
      <c r="L238" s="442">
        <f t="shared" si="24"/>
        <v>0</v>
      </c>
      <c r="M238" s="442">
        <f t="shared" si="24"/>
        <v>3</v>
      </c>
      <c r="N238" s="442">
        <f t="shared" si="24"/>
        <v>0</v>
      </c>
      <c r="O238" s="442">
        <f t="shared" si="24"/>
        <v>0</v>
      </c>
      <c r="P238" s="442">
        <f t="shared" si="24"/>
        <v>1</v>
      </c>
      <c r="Q238" s="442">
        <f t="shared" si="24"/>
        <v>0</v>
      </c>
      <c r="R238" s="442">
        <f t="shared" si="24"/>
        <v>0</v>
      </c>
    </row>
    <row r="239" spans="1:18" ht="12.95" customHeight="1">
      <c r="A239" s="444"/>
      <c r="B239" s="445"/>
      <c r="C239" s="442"/>
      <c r="D239" s="442"/>
      <c r="E239" s="442"/>
      <c r="F239" s="442"/>
      <c r="G239" s="442"/>
      <c r="H239" s="442"/>
      <c r="I239" s="442"/>
      <c r="J239" s="442"/>
      <c r="K239" s="442"/>
      <c r="L239" s="442"/>
      <c r="M239" s="442"/>
      <c r="N239" s="442"/>
      <c r="O239" s="442"/>
      <c r="P239" s="442"/>
      <c r="Q239" s="442"/>
      <c r="R239" s="442"/>
    </row>
    <row r="240" spans="1:18" ht="18">
      <c r="A240" s="230"/>
      <c r="B240" s="231" t="s">
        <v>3396</v>
      </c>
      <c r="C240" s="232"/>
      <c r="D240" s="233" t="s">
        <v>11</v>
      </c>
      <c r="E240" s="233" t="s">
        <v>11</v>
      </c>
      <c r="F240" s="233" t="s">
        <v>11</v>
      </c>
      <c r="G240" s="233" t="s">
        <v>11</v>
      </c>
      <c r="H240" s="233" t="s">
        <v>11</v>
      </c>
      <c r="I240" s="233" t="s">
        <v>11</v>
      </c>
      <c r="J240" s="233" t="s">
        <v>11</v>
      </c>
      <c r="K240" s="233" t="s">
        <v>11</v>
      </c>
      <c r="L240" s="233" t="s">
        <v>11</v>
      </c>
      <c r="M240" s="233">
        <v>1</v>
      </c>
      <c r="N240" s="233" t="s">
        <v>11</v>
      </c>
      <c r="O240" s="233" t="s">
        <v>11</v>
      </c>
      <c r="P240" s="233"/>
      <c r="Q240" s="233" t="s">
        <v>11</v>
      </c>
      <c r="R240" s="233" t="s">
        <v>11</v>
      </c>
    </row>
    <row r="241" spans="1:18" ht="18">
      <c r="A241" s="230"/>
      <c r="B241" s="231" t="s">
        <v>3398</v>
      </c>
      <c r="C241" s="232"/>
      <c r="D241" s="233" t="s">
        <v>11</v>
      </c>
      <c r="E241" s="233" t="s">
        <v>11</v>
      </c>
      <c r="F241" s="233" t="s">
        <v>11</v>
      </c>
      <c r="G241" s="233" t="s">
        <v>11</v>
      </c>
      <c r="H241" s="233" t="s">
        <v>11</v>
      </c>
      <c r="I241" s="233" t="s">
        <v>11</v>
      </c>
      <c r="J241" s="233" t="s">
        <v>11</v>
      </c>
      <c r="K241" s="233" t="s">
        <v>11</v>
      </c>
      <c r="L241" s="233" t="s">
        <v>11</v>
      </c>
      <c r="M241" s="233">
        <v>1</v>
      </c>
      <c r="N241" s="233" t="s">
        <v>11</v>
      </c>
      <c r="O241" s="233" t="s">
        <v>11</v>
      </c>
      <c r="P241" s="233"/>
      <c r="Q241" s="233" t="s">
        <v>11</v>
      </c>
      <c r="R241" s="233" t="s">
        <v>11</v>
      </c>
    </row>
    <row r="242" spans="1:18" ht="18">
      <c r="A242" s="230"/>
      <c r="B242" s="231" t="s">
        <v>3401</v>
      </c>
      <c r="C242" s="232"/>
      <c r="D242" s="233" t="s">
        <v>11</v>
      </c>
      <c r="E242" s="233" t="s">
        <v>11</v>
      </c>
      <c r="F242" s="233" t="s">
        <v>11</v>
      </c>
      <c r="G242" s="233" t="s">
        <v>11</v>
      </c>
      <c r="H242" s="233" t="s">
        <v>11</v>
      </c>
      <c r="I242" s="233" t="s">
        <v>11</v>
      </c>
      <c r="J242" s="233" t="s">
        <v>11</v>
      </c>
      <c r="K242" s="233" t="s">
        <v>11</v>
      </c>
      <c r="L242" s="233" t="s">
        <v>11</v>
      </c>
      <c r="M242" s="233">
        <v>1</v>
      </c>
      <c r="N242" s="233" t="s">
        <v>11</v>
      </c>
      <c r="O242" s="233" t="s">
        <v>11</v>
      </c>
      <c r="P242" s="233">
        <v>1</v>
      </c>
      <c r="Q242" s="233" t="s">
        <v>11</v>
      </c>
      <c r="R242" s="233" t="s">
        <v>11</v>
      </c>
    </row>
    <row r="243" spans="1:18" ht="18">
      <c r="A243" s="230"/>
      <c r="B243" s="231"/>
      <c r="C243" s="232"/>
      <c r="D243" s="233" t="s">
        <v>11</v>
      </c>
      <c r="E243" s="233" t="s">
        <v>11</v>
      </c>
      <c r="F243" s="233" t="s">
        <v>11</v>
      </c>
      <c r="G243" s="233" t="s">
        <v>11</v>
      </c>
      <c r="H243" s="233" t="s">
        <v>11</v>
      </c>
      <c r="I243" s="233" t="s">
        <v>11</v>
      </c>
      <c r="J243" s="233" t="s">
        <v>11</v>
      </c>
      <c r="K243" s="233" t="s">
        <v>11</v>
      </c>
      <c r="L243" s="233" t="s">
        <v>11</v>
      </c>
      <c r="M243" s="233"/>
      <c r="N243" s="233"/>
      <c r="O243" s="233"/>
      <c r="P243" s="233"/>
      <c r="Q243" s="233" t="s">
        <v>11</v>
      </c>
      <c r="R243" s="233" t="s">
        <v>11</v>
      </c>
    </row>
    <row r="244" spans="1:18" ht="18">
      <c r="A244" s="230"/>
      <c r="B244" s="231"/>
      <c r="C244" s="232"/>
      <c r="D244" s="233" t="s">
        <v>11</v>
      </c>
      <c r="E244" s="233" t="s">
        <v>11</v>
      </c>
      <c r="F244" s="233" t="s">
        <v>11</v>
      </c>
      <c r="G244" s="233" t="s">
        <v>11</v>
      </c>
      <c r="H244" s="233" t="s">
        <v>11</v>
      </c>
      <c r="I244" s="233" t="s">
        <v>11</v>
      </c>
      <c r="J244" s="233" t="s">
        <v>11</v>
      </c>
      <c r="K244" s="233" t="s">
        <v>11</v>
      </c>
      <c r="L244" s="233" t="s">
        <v>11</v>
      </c>
      <c r="M244" s="233"/>
      <c r="N244" s="233"/>
      <c r="O244" s="233"/>
      <c r="P244" s="233"/>
      <c r="Q244" s="233" t="s">
        <v>11</v>
      </c>
      <c r="R244" s="233" t="s">
        <v>11</v>
      </c>
    </row>
    <row r="245" spans="1:18" ht="12" customHeight="1">
      <c r="A245" s="443" t="s">
        <v>508</v>
      </c>
      <c r="B245" s="445" t="s">
        <v>509</v>
      </c>
      <c r="C245" s="442">
        <f>LARGE(D245:R246,1)</f>
        <v>2</v>
      </c>
      <c r="D245" s="442">
        <f>SUM(D247:D252)</f>
        <v>0</v>
      </c>
      <c r="E245" s="442">
        <f t="shared" ref="E245:R245" si="25">SUM(E247:E252)</f>
        <v>0</v>
      </c>
      <c r="F245" s="442">
        <f t="shared" si="25"/>
        <v>0</v>
      </c>
      <c r="G245" s="442">
        <f t="shared" si="25"/>
        <v>2</v>
      </c>
      <c r="H245" s="442">
        <f t="shared" si="25"/>
        <v>0</v>
      </c>
      <c r="I245" s="442">
        <f t="shared" si="25"/>
        <v>2</v>
      </c>
      <c r="J245" s="442">
        <f t="shared" si="25"/>
        <v>0</v>
      </c>
      <c r="K245" s="442">
        <f t="shared" si="25"/>
        <v>2</v>
      </c>
      <c r="L245" s="442">
        <f t="shared" si="25"/>
        <v>0</v>
      </c>
      <c r="M245" s="442">
        <f t="shared" si="25"/>
        <v>0</v>
      </c>
      <c r="N245" s="442">
        <f t="shared" si="25"/>
        <v>0</v>
      </c>
      <c r="O245" s="442">
        <f t="shared" si="25"/>
        <v>2</v>
      </c>
      <c r="P245" s="442">
        <f t="shared" si="25"/>
        <v>2</v>
      </c>
      <c r="Q245" s="442">
        <f t="shared" si="25"/>
        <v>0</v>
      </c>
      <c r="R245" s="442">
        <f t="shared" si="25"/>
        <v>0</v>
      </c>
    </row>
    <row r="246" spans="1:18" ht="12.95" customHeight="1">
      <c r="A246" s="444"/>
      <c r="B246" s="445"/>
      <c r="C246" s="442"/>
      <c r="D246" s="442"/>
      <c r="E246" s="442"/>
      <c r="F246" s="442"/>
      <c r="G246" s="442"/>
      <c r="H246" s="442"/>
      <c r="I246" s="442"/>
      <c r="J246" s="442"/>
      <c r="K246" s="442"/>
      <c r="L246" s="442"/>
      <c r="M246" s="442"/>
      <c r="N246" s="442"/>
      <c r="O246" s="442"/>
      <c r="P246" s="442"/>
      <c r="Q246" s="442"/>
      <c r="R246" s="442"/>
    </row>
    <row r="247" spans="1:18" ht="18">
      <c r="A247" s="230"/>
      <c r="B247" s="231" t="s">
        <v>3396</v>
      </c>
      <c r="C247" s="232"/>
      <c r="D247" s="233" t="s">
        <v>11</v>
      </c>
      <c r="E247" s="233" t="s">
        <v>11</v>
      </c>
      <c r="F247" s="233" t="s">
        <v>11</v>
      </c>
      <c r="G247" s="233"/>
      <c r="H247" s="233" t="s">
        <v>11</v>
      </c>
      <c r="I247" s="233"/>
      <c r="J247" s="233" t="s">
        <v>11</v>
      </c>
      <c r="K247" s="233"/>
      <c r="L247" s="233" t="s">
        <v>11</v>
      </c>
      <c r="M247" s="233" t="s">
        <v>11</v>
      </c>
      <c r="N247" s="233" t="s">
        <v>11</v>
      </c>
      <c r="O247" s="233"/>
      <c r="P247" s="233"/>
      <c r="Q247" s="233" t="s">
        <v>11</v>
      </c>
      <c r="R247" s="233" t="s">
        <v>11</v>
      </c>
    </row>
    <row r="248" spans="1:18" ht="18">
      <c r="A248" s="230"/>
      <c r="B248" s="231" t="s">
        <v>3398</v>
      </c>
      <c r="C248" s="232"/>
      <c r="D248" s="233" t="s">
        <v>11</v>
      </c>
      <c r="E248" s="233" t="s">
        <v>11</v>
      </c>
      <c r="F248" s="233" t="s">
        <v>11</v>
      </c>
      <c r="G248" s="233"/>
      <c r="H248" s="233" t="s">
        <v>11</v>
      </c>
      <c r="I248" s="233"/>
      <c r="J248" s="233" t="s">
        <v>11</v>
      </c>
      <c r="K248" s="233"/>
      <c r="L248" s="233" t="s">
        <v>11</v>
      </c>
      <c r="M248" s="233" t="s">
        <v>11</v>
      </c>
      <c r="N248" s="233" t="s">
        <v>11</v>
      </c>
      <c r="O248" s="233"/>
      <c r="P248" s="233"/>
      <c r="Q248" s="233" t="s">
        <v>11</v>
      </c>
      <c r="R248" s="233" t="s">
        <v>11</v>
      </c>
    </row>
    <row r="249" spans="1:18" ht="18">
      <c r="A249" s="230"/>
      <c r="B249" s="231" t="s">
        <v>3424</v>
      </c>
      <c r="C249" s="232"/>
      <c r="D249" s="233" t="s">
        <v>11</v>
      </c>
      <c r="E249" s="233" t="s">
        <v>11</v>
      </c>
      <c r="F249" s="233" t="s">
        <v>11</v>
      </c>
      <c r="G249" s="233">
        <v>1</v>
      </c>
      <c r="H249" s="233" t="s">
        <v>11</v>
      </c>
      <c r="I249" s="233">
        <v>1</v>
      </c>
      <c r="J249" s="233" t="s">
        <v>11</v>
      </c>
      <c r="K249" s="233">
        <v>1</v>
      </c>
      <c r="L249" s="233" t="s">
        <v>11</v>
      </c>
      <c r="M249" s="233" t="s">
        <v>11</v>
      </c>
      <c r="N249" s="233" t="s">
        <v>11</v>
      </c>
      <c r="O249" s="233">
        <v>1</v>
      </c>
      <c r="P249" s="233">
        <v>1</v>
      </c>
      <c r="Q249" s="233" t="s">
        <v>11</v>
      </c>
      <c r="R249" s="233" t="s">
        <v>11</v>
      </c>
    </row>
    <row r="250" spans="1:18" ht="18">
      <c r="A250" s="230"/>
      <c r="B250" s="231" t="s">
        <v>3423</v>
      </c>
      <c r="C250" s="232"/>
      <c r="D250" s="233" t="s">
        <v>11</v>
      </c>
      <c r="E250" s="233" t="s">
        <v>11</v>
      </c>
      <c r="F250" s="233" t="s">
        <v>11</v>
      </c>
      <c r="G250" s="233">
        <v>1</v>
      </c>
      <c r="H250" s="233" t="s">
        <v>11</v>
      </c>
      <c r="I250" s="233">
        <v>1</v>
      </c>
      <c r="J250" s="233" t="s">
        <v>11</v>
      </c>
      <c r="K250" s="233">
        <v>1</v>
      </c>
      <c r="L250" s="233" t="s">
        <v>11</v>
      </c>
      <c r="M250" s="233" t="s">
        <v>11</v>
      </c>
      <c r="N250" s="233" t="s">
        <v>11</v>
      </c>
      <c r="O250" s="233">
        <v>1</v>
      </c>
      <c r="P250" s="233">
        <v>1</v>
      </c>
      <c r="Q250" s="233" t="s">
        <v>11</v>
      </c>
      <c r="R250" s="233" t="s">
        <v>11</v>
      </c>
    </row>
    <row r="251" spans="1:18" ht="18">
      <c r="A251" s="230"/>
      <c r="B251" s="231"/>
      <c r="C251" s="232"/>
      <c r="D251" s="233" t="s">
        <v>11</v>
      </c>
      <c r="E251" s="233"/>
      <c r="F251" s="233"/>
      <c r="G251" s="233"/>
      <c r="H251" s="233"/>
      <c r="I251" s="233"/>
      <c r="J251" s="233"/>
      <c r="K251" s="233"/>
      <c r="L251" s="233"/>
      <c r="M251" s="233"/>
      <c r="N251" s="233"/>
      <c r="O251" s="233"/>
      <c r="P251" s="233"/>
      <c r="Q251" s="233"/>
      <c r="R251" s="233"/>
    </row>
    <row r="252" spans="1:18" ht="18">
      <c r="A252" s="230"/>
      <c r="B252" s="231"/>
      <c r="C252" s="232"/>
      <c r="D252" s="233" t="s">
        <v>11</v>
      </c>
      <c r="E252" s="233"/>
      <c r="F252" s="233"/>
      <c r="G252" s="233"/>
      <c r="H252" s="233"/>
      <c r="I252" s="233"/>
      <c r="J252" s="233"/>
      <c r="K252" s="233"/>
      <c r="L252" s="233"/>
      <c r="M252" s="233"/>
      <c r="N252" s="233"/>
      <c r="O252" s="233"/>
      <c r="P252" s="233"/>
      <c r="Q252" s="233"/>
      <c r="R252" s="233"/>
    </row>
    <row r="253" spans="1:18" ht="12" customHeight="1">
      <c r="A253" s="443" t="s">
        <v>1082</v>
      </c>
      <c r="B253" s="445" t="s">
        <v>1083</v>
      </c>
      <c r="C253" s="442">
        <f>LARGE(D253:R254,1)</f>
        <v>2</v>
      </c>
      <c r="D253" s="442">
        <f>SUM(D255:D258)</f>
        <v>0</v>
      </c>
      <c r="E253" s="442">
        <f t="shared" ref="E253:R253" si="26">SUM(E255:E258)</f>
        <v>0</v>
      </c>
      <c r="F253" s="442">
        <f t="shared" si="26"/>
        <v>0</v>
      </c>
      <c r="G253" s="442">
        <f t="shared" si="26"/>
        <v>0</v>
      </c>
      <c r="H253" s="442">
        <f t="shared" si="26"/>
        <v>0</v>
      </c>
      <c r="I253" s="442">
        <f t="shared" si="26"/>
        <v>0</v>
      </c>
      <c r="J253" s="442">
        <f t="shared" si="26"/>
        <v>0</v>
      </c>
      <c r="K253" s="442">
        <f t="shared" si="26"/>
        <v>0</v>
      </c>
      <c r="L253" s="442">
        <f t="shared" si="26"/>
        <v>0</v>
      </c>
      <c r="M253" s="442">
        <f t="shared" si="26"/>
        <v>0</v>
      </c>
      <c r="N253" s="442">
        <f t="shared" si="26"/>
        <v>0</v>
      </c>
      <c r="O253" s="442">
        <f t="shared" si="26"/>
        <v>2</v>
      </c>
      <c r="P253" s="442">
        <f t="shared" si="26"/>
        <v>0</v>
      </c>
      <c r="Q253" s="442">
        <f t="shared" si="26"/>
        <v>0</v>
      </c>
      <c r="R253" s="442">
        <f t="shared" si="26"/>
        <v>0</v>
      </c>
    </row>
    <row r="254" spans="1:18" ht="12.95" customHeight="1">
      <c r="A254" s="444"/>
      <c r="B254" s="445"/>
      <c r="C254" s="442"/>
      <c r="D254" s="442"/>
      <c r="E254" s="442"/>
      <c r="F254" s="442"/>
      <c r="G254" s="442"/>
      <c r="H254" s="442"/>
      <c r="I254" s="442"/>
      <c r="J254" s="442"/>
      <c r="K254" s="442"/>
      <c r="L254" s="442"/>
      <c r="M254" s="442"/>
      <c r="N254" s="442"/>
      <c r="O254" s="442"/>
      <c r="P254" s="442"/>
      <c r="Q254" s="442"/>
      <c r="R254" s="442"/>
    </row>
    <row r="255" spans="1:18" ht="18">
      <c r="A255" s="230"/>
      <c r="B255" s="231" t="s">
        <v>3396</v>
      </c>
      <c r="C255" s="232"/>
      <c r="D255" s="233" t="s">
        <v>11</v>
      </c>
      <c r="E255" s="233" t="s">
        <v>11</v>
      </c>
      <c r="F255" s="233"/>
      <c r="G255" s="233" t="s">
        <v>11</v>
      </c>
      <c r="H255" s="233" t="s">
        <v>11</v>
      </c>
      <c r="I255" s="233" t="s">
        <v>11</v>
      </c>
      <c r="J255" s="233" t="s">
        <v>11</v>
      </c>
      <c r="K255" s="233" t="s">
        <v>11</v>
      </c>
      <c r="L255" s="233" t="s">
        <v>11</v>
      </c>
      <c r="M255" s="233" t="s">
        <v>11</v>
      </c>
      <c r="N255" s="233" t="s">
        <v>11</v>
      </c>
      <c r="O255" s="233">
        <v>1</v>
      </c>
      <c r="P255" s="233" t="s">
        <v>11</v>
      </c>
      <c r="Q255" s="233" t="s">
        <v>11</v>
      </c>
      <c r="R255" s="233" t="s">
        <v>11</v>
      </c>
    </row>
    <row r="256" spans="1:18" ht="18">
      <c r="A256" s="230"/>
      <c r="B256" s="231" t="s">
        <v>3398</v>
      </c>
      <c r="C256" s="232"/>
      <c r="D256" s="233" t="s">
        <v>11</v>
      </c>
      <c r="E256" s="233" t="s">
        <v>11</v>
      </c>
      <c r="F256" s="233"/>
      <c r="G256" s="233" t="s">
        <v>11</v>
      </c>
      <c r="H256" s="233" t="s">
        <v>11</v>
      </c>
      <c r="I256" s="233" t="s">
        <v>11</v>
      </c>
      <c r="J256" s="233" t="s">
        <v>11</v>
      </c>
      <c r="K256" s="233" t="s">
        <v>11</v>
      </c>
      <c r="L256" s="233" t="s">
        <v>11</v>
      </c>
      <c r="M256" s="233" t="s">
        <v>11</v>
      </c>
      <c r="N256" s="233" t="s">
        <v>11</v>
      </c>
      <c r="O256" s="233">
        <v>1</v>
      </c>
      <c r="P256" s="233" t="s">
        <v>11</v>
      </c>
      <c r="Q256" s="233" t="s">
        <v>11</v>
      </c>
      <c r="R256" s="233" t="s">
        <v>11</v>
      </c>
    </row>
    <row r="257" spans="1:18" ht="18">
      <c r="A257" s="230"/>
      <c r="B257" s="231"/>
      <c r="C257" s="232"/>
      <c r="D257" s="233" t="s">
        <v>11</v>
      </c>
      <c r="E257" s="233" t="s">
        <v>11</v>
      </c>
      <c r="F257" s="233"/>
      <c r="G257" s="233" t="s">
        <v>11</v>
      </c>
      <c r="H257" s="233" t="s">
        <v>11</v>
      </c>
      <c r="I257" s="233" t="s">
        <v>11</v>
      </c>
      <c r="J257" s="233" t="s">
        <v>11</v>
      </c>
      <c r="K257" s="233" t="s">
        <v>11</v>
      </c>
      <c r="L257" s="233" t="s">
        <v>11</v>
      </c>
      <c r="M257" s="233" t="s">
        <v>11</v>
      </c>
      <c r="N257" s="233" t="s">
        <v>11</v>
      </c>
      <c r="O257" s="233"/>
      <c r="P257" s="233"/>
      <c r="Q257" s="233" t="s">
        <v>11</v>
      </c>
      <c r="R257" s="233" t="s">
        <v>11</v>
      </c>
    </row>
    <row r="258" spans="1:18" ht="18">
      <c r="A258" s="230"/>
      <c r="B258" s="231"/>
      <c r="C258" s="232"/>
      <c r="D258" s="233" t="s">
        <v>11</v>
      </c>
      <c r="E258" s="233" t="s">
        <v>11</v>
      </c>
      <c r="F258" s="233"/>
      <c r="G258" s="233" t="s">
        <v>11</v>
      </c>
      <c r="H258" s="233" t="s">
        <v>11</v>
      </c>
      <c r="I258" s="233" t="s">
        <v>11</v>
      </c>
      <c r="J258" s="233" t="s">
        <v>11</v>
      </c>
      <c r="K258" s="233" t="s">
        <v>11</v>
      </c>
      <c r="L258" s="233" t="s">
        <v>11</v>
      </c>
      <c r="M258" s="233" t="s">
        <v>11</v>
      </c>
      <c r="N258" s="233" t="s">
        <v>11</v>
      </c>
      <c r="O258" s="233"/>
      <c r="P258" s="233"/>
      <c r="Q258" s="233" t="s">
        <v>11</v>
      </c>
      <c r="R258" s="233" t="s">
        <v>11</v>
      </c>
    </row>
    <row r="259" spans="1:18" ht="12" customHeight="1">
      <c r="A259" s="443" t="s">
        <v>549</v>
      </c>
      <c r="B259" s="445" t="s">
        <v>67</v>
      </c>
      <c r="C259" s="442">
        <f>LARGE(D259:R260,1)</f>
        <v>8</v>
      </c>
      <c r="D259" s="442">
        <f t="shared" ref="D259:R259" si="27">SUM(D261:D272)</f>
        <v>0</v>
      </c>
      <c r="E259" s="442">
        <f t="shared" si="27"/>
        <v>0</v>
      </c>
      <c r="F259" s="442">
        <f t="shared" si="27"/>
        <v>0</v>
      </c>
      <c r="G259" s="442">
        <f t="shared" si="27"/>
        <v>0</v>
      </c>
      <c r="H259" s="442">
        <f t="shared" si="27"/>
        <v>0</v>
      </c>
      <c r="I259" s="442">
        <f t="shared" si="27"/>
        <v>0</v>
      </c>
      <c r="J259" s="442">
        <f t="shared" si="27"/>
        <v>0</v>
      </c>
      <c r="K259" s="442">
        <f t="shared" si="27"/>
        <v>8</v>
      </c>
      <c r="L259" s="442">
        <f t="shared" si="27"/>
        <v>8</v>
      </c>
      <c r="M259" s="442">
        <f t="shared" si="27"/>
        <v>3</v>
      </c>
      <c r="N259" s="442">
        <f t="shared" si="27"/>
        <v>0</v>
      </c>
      <c r="O259" s="442">
        <f t="shared" si="27"/>
        <v>0</v>
      </c>
      <c r="P259" s="442">
        <f t="shared" si="27"/>
        <v>5</v>
      </c>
      <c r="Q259" s="442">
        <f t="shared" si="27"/>
        <v>0</v>
      </c>
      <c r="R259" s="442">
        <f t="shared" si="27"/>
        <v>0</v>
      </c>
    </row>
    <row r="260" spans="1:18" ht="12.95" customHeight="1">
      <c r="A260" s="444"/>
      <c r="B260" s="445"/>
      <c r="C260" s="442"/>
      <c r="D260" s="442"/>
      <c r="E260" s="442"/>
      <c r="F260" s="442"/>
      <c r="G260" s="442"/>
      <c r="H260" s="442"/>
      <c r="I260" s="442"/>
      <c r="J260" s="442"/>
      <c r="K260" s="442"/>
      <c r="L260" s="442"/>
      <c r="M260" s="442"/>
      <c r="N260" s="442"/>
      <c r="O260" s="442"/>
      <c r="P260" s="442"/>
      <c r="Q260" s="442"/>
      <c r="R260" s="442"/>
    </row>
    <row r="261" spans="1:18" ht="18">
      <c r="A261" s="230"/>
      <c r="B261" s="231" t="s">
        <v>3411</v>
      </c>
      <c r="C261" s="232"/>
      <c r="D261" s="233" t="s">
        <v>11</v>
      </c>
      <c r="E261" s="233" t="s">
        <v>11</v>
      </c>
      <c r="F261" s="233" t="s">
        <v>11</v>
      </c>
      <c r="G261" s="233" t="s">
        <v>11</v>
      </c>
      <c r="H261" s="233" t="s">
        <v>11</v>
      </c>
      <c r="I261" s="233" t="s">
        <v>11</v>
      </c>
      <c r="J261" s="233" t="s">
        <v>11</v>
      </c>
      <c r="K261" s="233">
        <v>1</v>
      </c>
      <c r="L261" s="233">
        <v>1</v>
      </c>
      <c r="M261" s="233"/>
      <c r="N261" s="233" t="s">
        <v>11</v>
      </c>
      <c r="O261" s="233" t="s">
        <v>11</v>
      </c>
      <c r="P261" s="233"/>
      <c r="Q261" s="233" t="s">
        <v>11</v>
      </c>
      <c r="R261" s="233" t="s">
        <v>11</v>
      </c>
    </row>
    <row r="262" spans="1:18" ht="18">
      <c r="A262" s="230"/>
      <c r="B262" s="231" t="s">
        <v>3425</v>
      </c>
      <c r="C262" s="232"/>
      <c r="D262" s="233" t="s">
        <v>11</v>
      </c>
      <c r="E262" s="233" t="s">
        <v>11</v>
      </c>
      <c r="F262" s="233" t="s">
        <v>11</v>
      </c>
      <c r="G262" s="233" t="s">
        <v>11</v>
      </c>
      <c r="H262" s="233" t="s">
        <v>11</v>
      </c>
      <c r="I262" s="233" t="s">
        <v>11</v>
      </c>
      <c r="J262" s="233" t="s">
        <v>11</v>
      </c>
      <c r="K262" s="233">
        <v>1</v>
      </c>
      <c r="L262" s="233">
        <v>1</v>
      </c>
      <c r="M262" s="233"/>
      <c r="N262" s="233" t="s">
        <v>11</v>
      </c>
      <c r="O262" s="233" t="s">
        <v>11</v>
      </c>
      <c r="P262" s="233">
        <v>1</v>
      </c>
      <c r="Q262" s="233" t="s">
        <v>11</v>
      </c>
      <c r="R262" s="233" t="s">
        <v>11</v>
      </c>
    </row>
    <row r="263" spans="1:18" ht="18">
      <c r="A263" s="230"/>
      <c r="B263" s="231" t="s">
        <v>3403</v>
      </c>
      <c r="C263" s="232"/>
      <c r="D263" s="233" t="s">
        <v>11</v>
      </c>
      <c r="E263" s="233" t="s">
        <v>11</v>
      </c>
      <c r="F263" s="233" t="s">
        <v>11</v>
      </c>
      <c r="G263" s="233" t="s">
        <v>11</v>
      </c>
      <c r="H263" s="233" t="s">
        <v>11</v>
      </c>
      <c r="I263" s="233" t="s">
        <v>11</v>
      </c>
      <c r="J263" s="233" t="s">
        <v>11</v>
      </c>
      <c r="K263" s="233"/>
      <c r="L263" s="233"/>
      <c r="M263" s="233"/>
      <c r="N263" s="233" t="s">
        <v>11</v>
      </c>
      <c r="O263" s="233" t="s">
        <v>11</v>
      </c>
      <c r="P263" s="233">
        <v>1</v>
      </c>
      <c r="Q263" s="233" t="s">
        <v>11</v>
      </c>
      <c r="R263" s="233" t="s">
        <v>11</v>
      </c>
    </row>
    <row r="264" spans="1:18" ht="18">
      <c r="A264" s="230"/>
      <c r="B264" s="231" t="s">
        <v>3402</v>
      </c>
      <c r="C264" s="232"/>
      <c r="D264" s="233" t="s">
        <v>11</v>
      </c>
      <c r="E264" s="233" t="s">
        <v>11</v>
      </c>
      <c r="F264" s="233" t="s">
        <v>11</v>
      </c>
      <c r="G264" s="233" t="s">
        <v>11</v>
      </c>
      <c r="H264" s="233" t="s">
        <v>11</v>
      </c>
      <c r="I264" s="233" t="s">
        <v>11</v>
      </c>
      <c r="J264" s="233" t="s">
        <v>11</v>
      </c>
      <c r="K264" s="233"/>
      <c r="L264" s="233"/>
      <c r="M264" s="233"/>
      <c r="N264" s="233" t="s">
        <v>11</v>
      </c>
      <c r="O264" s="233" t="s">
        <v>11</v>
      </c>
      <c r="P264" s="233">
        <v>1</v>
      </c>
      <c r="Q264" s="233" t="s">
        <v>11</v>
      </c>
      <c r="R264" s="233" t="s">
        <v>11</v>
      </c>
    </row>
    <row r="265" spans="1:18" ht="18">
      <c r="A265" s="230"/>
      <c r="B265" s="231" t="s">
        <v>3398</v>
      </c>
      <c r="C265" s="232"/>
      <c r="D265" s="233" t="s">
        <v>11</v>
      </c>
      <c r="E265" s="233" t="s">
        <v>11</v>
      </c>
      <c r="F265" s="233" t="s">
        <v>11</v>
      </c>
      <c r="G265" s="233" t="s">
        <v>11</v>
      </c>
      <c r="H265" s="233" t="s">
        <v>11</v>
      </c>
      <c r="I265" s="233" t="s">
        <v>11</v>
      </c>
      <c r="J265" s="233" t="s">
        <v>11</v>
      </c>
      <c r="K265" s="233">
        <v>1</v>
      </c>
      <c r="L265" s="233">
        <v>1</v>
      </c>
      <c r="M265" s="233"/>
      <c r="N265" s="233" t="s">
        <v>11</v>
      </c>
      <c r="O265" s="233" t="s">
        <v>11</v>
      </c>
      <c r="P265" s="233">
        <v>1</v>
      </c>
      <c r="Q265" s="233" t="s">
        <v>11</v>
      </c>
      <c r="R265" s="233" t="s">
        <v>11</v>
      </c>
    </row>
    <row r="266" spans="1:18" ht="18">
      <c r="A266" s="230"/>
      <c r="B266" s="231" t="s">
        <v>3401</v>
      </c>
      <c r="C266" s="232"/>
      <c r="D266" s="233" t="s">
        <v>11</v>
      </c>
      <c r="E266" s="233" t="s">
        <v>11</v>
      </c>
      <c r="F266" s="233" t="s">
        <v>11</v>
      </c>
      <c r="G266" s="233" t="s">
        <v>11</v>
      </c>
      <c r="H266" s="233" t="s">
        <v>11</v>
      </c>
      <c r="I266" s="233" t="s">
        <v>11</v>
      </c>
      <c r="J266" s="233" t="s">
        <v>11</v>
      </c>
      <c r="K266" s="233">
        <v>1</v>
      </c>
      <c r="L266" s="233">
        <v>1</v>
      </c>
      <c r="M266" s="233"/>
      <c r="N266" s="233" t="s">
        <v>11</v>
      </c>
      <c r="O266" s="233" t="s">
        <v>11</v>
      </c>
      <c r="P266" s="233">
        <v>1</v>
      </c>
      <c r="Q266" s="233" t="s">
        <v>11</v>
      </c>
      <c r="R266" s="233" t="s">
        <v>11</v>
      </c>
    </row>
    <row r="267" spans="1:18" ht="18">
      <c r="A267" s="230"/>
      <c r="B267" s="231" t="s">
        <v>3419</v>
      </c>
      <c r="C267" s="232"/>
      <c r="D267" s="233" t="s">
        <v>11</v>
      </c>
      <c r="E267" s="233" t="s">
        <v>11</v>
      </c>
      <c r="F267" s="233" t="s">
        <v>11</v>
      </c>
      <c r="G267" s="233" t="s">
        <v>11</v>
      </c>
      <c r="H267" s="233" t="s">
        <v>11</v>
      </c>
      <c r="I267" s="233" t="s">
        <v>11</v>
      </c>
      <c r="J267" s="233" t="s">
        <v>11</v>
      </c>
      <c r="K267" s="233">
        <v>1</v>
      </c>
      <c r="L267" s="233">
        <v>1</v>
      </c>
      <c r="M267" s="233">
        <v>1</v>
      </c>
      <c r="N267" s="233" t="s">
        <v>11</v>
      </c>
      <c r="O267" s="233" t="s">
        <v>11</v>
      </c>
      <c r="P267" s="233"/>
      <c r="Q267" s="233" t="s">
        <v>11</v>
      </c>
      <c r="R267" s="233" t="s">
        <v>11</v>
      </c>
    </row>
    <row r="268" spans="1:18" ht="18">
      <c r="A268" s="230"/>
      <c r="B268" s="231" t="s">
        <v>3420</v>
      </c>
      <c r="C268" s="232"/>
      <c r="D268" s="233" t="s">
        <v>11</v>
      </c>
      <c r="E268" s="233" t="s">
        <v>11</v>
      </c>
      <c r="F268" s="233" t="s">
        <v>11</v>
      </c>
      <c r="G268" s="233" t="s">
        <v>11</v>
      </c>
      <c r="H268" s="233" t="s">
        <v>11</v>
      </c>
      <c r="I268" s="233" t="s">
        <v>11</v>
      </c>
      <c r="J268" s="233" t="s">
        <v>11</v>
      </c>
      <c r="K268" s="233">
        <v>1</v>
      </c>
      <c r="L268" s="233">
        <v>1</v>
      </c>
      <c r="M268" s="233">
        <v>1</v>
      </c>
      <c r="N268" s="233" t="s">
        <v>11</v>
      </c>
      <c r="O268" s="233" t="s">
        <v>11</v>
      </c>
      <c r="P268" s="233"/>
      <c r="Q268" s="233" t="s">
        <v>11</v>
      </c>
      <c r="R268" s="233" t="s">
        <v>11</v>
      </c>
    </row>
    <row r="269" spans="1:18" ht="18">
      <c r="A269" s="230"/>
      <c r="B269" s="231" t="s">
        <v>3407</v>
      </c>
      <c r="C269" s="232"/>
      <c r="D269" s="233" t="s">
        <v>11</v>
      </c>
      <c r="E269" s="233" t="s">
        <v>11</v>
      </c>
      <c r="F269" s="233" t="s">
        <v>11</v>
      </c>
      <c r="G269" s="233" t="s">
        <v>11</v>
      </c>
      <c r="H269" s="233" t="s">
        <v>11</v>
      </c>
      <c r="I269" s="233" t="s">
        <v>11</v>
      </c>
      <c r="J269" s="233" t="s">
        <v>11</v>
      </c>
      <c r="K269" s="233">
        <v>1</v>
      </c>
      <c r="L269" s="233">
        <v>1</v>
      </c>
      <c r="M269" s="233"/>
      <c r="N269" s="233" t="s">
        <v>11</v>
      </c>
      <c r="O269" s="233" t="s">
        <v>11</v>
      </c>
      <c r="P269" s="233"/>
      <c r="Q269" s="233" t="s">
        <v>11</v>
      </c>
      <c r="R269" s="233" t="s">
        <v>11</v>
      </c>
    </row>
    <row r="270" spans="1:18" ht="18">
      <c r="A270" s="230"/>
      <c r="B270" s="231" t="s">
        <v>3426</v>
      </c>
      <c r="C270" s="232"/>
      <c r="D270" s="233" t="s">
        <v>11</v>
      </c>
      <c r="E270" s="233" t="s">
        <v>11</v>
      </c>
      <c r="F270" s="233" t="s">
        <v>11</v>
      </c>
      <c r="G270" s="233" t="s">
        <v>11</v>
      </c>
      <c r="H270" s="233" t="s">
        <v>11</v>
      </c>
      <c r="I270" s="233" t="s">
        <v>11</v>
      </c>
      <c r="J270" s="233" t="s">
        <v>11</v>
      </c>
      <c r="K270" s="233">
        <v>1</v>
      </c>
      <c r="L270" s="233">
        <v>1</v>
      </c>
      <c r="M270" s="233">
        <v>1</v>
      </c>
      <c r="N270" s="233" t="s">
        <v>11</v>
      </c>
      <c r="O270" s="233" t="s">
        <v>11</v>
      </c>
      <c r="P270" s="233"/>
      <c r="Q270" s="233" t="s">
        <v>11</v>
      </c>
      <c r="R270" s="233" t="s">
        <v>11</v>
      </c>
    </row>
    <row r="271" spans="1:18" ht="18">
      <c r="A271" s="230"/>
      <c r="B271" s="231"/>
      <c r="C271" s="232"/>
      <c r="D271" s="233" t="s">
        <v>11</v>
      </c>
      <c r="E271" s="233" t="s">
        <v>11</v>
      </c>
      <c r="F271" s="233" t="s">
        <v>11</v>
      </c>
      <c r="G271" s="233" t="s">
        <v>11</v>
      </c>
      <c r="H271" s="233" t="s">
        <v>11</v>
      </c>
      <c r="I271" s="233" t="s">
        <v>11</v>
      </c>
      <c r="J271" s="233" t="s">
        <v>11</v>
      </c>
      <c r="K271" s="233"/>
      <c r="L271" s="233"/>
      <c r="M271" s="233"/>
      <c r="N271" s="233" t="s">
        <v>11</v>
      </c>
      <c r="O271" s="233" t="s">
        <v>11</v>
      </c>
      <c r="P271" s="233"/>
      <c r="Q271" s="233" t="s">
        <v>11</v>
      </c>
      <c r="R271" s="233" t="s">
        <v>11</v>
      </c>
    </row>
    <row r="272" spans="1:18" ht="18">
      <c r="A272" s="230"/>
      <c r="B272" s="231"/>
      <c r="C272" s="232"/>
      <c r="D272" s="233" t="s">
        <v>11</v>
      </c>
      <c r="E272" s="233" t="s">
        <v>11</v>
      </c>
      <c r="F272" s="233" t="s">
        <v>11</v>
      </c>
      <c r="G272" s="233" t="s">
        <v>11</v>
      </c>
      <c r="H272" s="233" t="s">
        <v>11</v>
      </c>
      <c r="I272" s="233" t="s">
        <v>11</v>
      </c>
      <c r="J272" s="233" t="s">
        <v>11</v>
      </c>
      <c r="K272" s="233"/>
      <c r="L272" s="233"/>
      <c r="M272" s="233"/>
      <c r="N272" s="233" t="s">
        <v>11</v>
      </c>
      <c r="O272" s="233" t="s">
        <v>11</v>
      </c>
      <c r="P272" s="233"/>
      <c r="Q272" s="233" t="s">
        <v>11</v>
      </c>
      <c r="R272" s="233" t="s">
        <v>11</v>
      </c>
    </row>
    <row r="273" spans="1:18" ht="12" customHeight="1">
      <c r="A273" s="443" t="s">
        <v>573</v>
      </c>
      <c r="B273" s="445" t="s">
        <v>33</v>
      </c>
      <c r="C273" s="442">
        <f>LARGE(D273:R274,1)</f>
        <v>9</v>
      </c>
      <c r="D273" s="442">
        <f>SUM(D275:D289)</f>
        <v>0</v>
      </c>
      <c r="E273" s="442">
        <f t="shared" ref="E273:R273" si="28">SUM(E275:E289)</f>
        <v>0</v>
      </c>
      <c r="F273" s="442">
        <f t="shared" si="28"/>
        <v>0</v>
      </c>
      <c r="G273" s="442">
        <f t="shared" si="28"/>
        <v>0</v>
      </c>
      <c r="H273" s="442">
        <f t="shared" si="28"/>
        <v>0</v>
      </c>
      <c r="I273" s="442">
        <f t="shared" si="28"/>
        <v>0</v>
      </c>
      <c r="J273" s="442">
        <f t="shared" si="28"/>
        <v>9</v>
      </c>
      <c r="K273" s="442">
        <f t="shared" si="28"/>
        <v>0</v>
      </c>
      <c r="L273" s="442">
        <f t="shared" si="28"/>
        <v>0</v>
      </c>
      <c r="M273" s="442">
        <f t="shared" si="28"/>
        <v>0</v>
      </c>
      <c r="N273" s="442">
        <f t="shared" si="28"/>
        <v>0</v>
      </c>
      <c r="O273" s="442">
        <f t="shared" si="28"/>
        <v>0</v>
      </c>
      <c r="P273" s="442">
        <f t="shared" si="28"/>
        <v>0</v>
      </c>
      <c r="Q273" s="442">
        <f t="shared" si="28"/>
        <v>0</v>
      </c>
      <c r="R273" s="442">
        <f t="shared" si="28"/>
        <v>5</v>
      </c>
    </row>
    <row r="274" spans="1:18" ht="26.25" customHeight="1">
      <c r="A274" s="444"/>
      <c r="B274" s="445"/>
      <c r="C274" s="442"/>
      <c r="D274" s="442"/>
      <c r="E274" s="442"/>
      <c r="F274" s="442"/>
      <c r="G274" s="442"/>
      <c r="H274" s="442"/>
      <c r="I274" s="442"/>
      <c r="J274" s="442"/>
      <c r="K274" s="442"/>
      <c r="L274" s="442"/>
      <c r="M274" s="442"/>
      <c r="N274" s="442"/>
      <c r="O274" s="442"/>
      <c r="P274" s="442"/>
      <c r="Q274" s="442"/>
      <c r="R274" s="442"/>
    </row>
    <row r="275" spans="1:18" ht="18">
      <c r="A275" s="230"/>
      <c r="B275" s="231" t="s">
        <v>3403</v>
      </c>
      <c r="C275" s="232"/>
      <c r="D275" s="233" t="s">
        <v>11</v>
      </c>
      <c r="E275" s="233" t="s">
        <v>11</v>
      </c>
      <c r="F275" s="233" t="s">
        <v>11</v>
      </c>
      <c r="G275" s="233" t="s">
        <v>11</v>
      </c>
      <c r="H275" s="233" t="s">
        <v>11</v>
      </c>
      <c r="I275" s="233" t="s">
        <v>11</v>
      </c>
      <c r="J275" s="233">
        <v>1</v>
      </c>
      <c r="K275" s="233" t="s">
        <v>11</v>
      </c>
      <c r="L275" s="233" t="s">
        <v>11</v>
      </c>
      <c r="M275" s="233" t="s">
        <v>11</v>
      </c>
      <c r="N275" s="233" t="s">
        <v>11</v>
      </c>
      <c r="O275" s="233" t="s">
        <v>11</v>
      </c>
      <c r="P275" s="233" t="s">
        <v>11</v>
      </c>
      <c r="Q275" s="233" t="s">
        <v>11</v>
      </c>
      <c r="R275" s="233"/>
    </row>
    <row r="276" spans="1:18" ht="18">
      <c r="A276" s="230"/>
      <c r="B276" s="231" t="s">
        <v>3402</v>
      </c>
      <c r="C276" s="232"/>
      <c r="D276" s="233" t="s">
        <v>11</v>
      </c>
      <c r="E276" s="233" t="s">
        <v>11</v>
      </c>
      <c r="F276" s="233" t="s">
        <v>11</v>
      </c>
      <c r="G276" s="233" t="s">
        <v>11</v>
      </c>
      <c r="H276" s="233" t="s">
        <v>11</v>
      </c>
      <c r="I276" s="233" t="s">
        <v>11</v>
      </c>
      <c r="J276" s="233">
        <v>1</v>
      </c>
      <c r="K276" s="233" t="s">
        <v>11</v>
      </c>
      <c r="L276" s="233" t="s">
        <v>11</v>
      </c>
      <c r="M276" s="233" t="s">
        <v>11</v>
      </c>
      <c r="N276" s="233" t="s">
        <v>11</v>
      </c>
      <c r="O276" s="233" t="s">
        <v>11</v>
      </c>
      <c r="P276" s="233" t="s">
        <v>11</v>
      </c>
      <c r="Q276" s="233" t="s">
        <v>11</v>
      </c>
      <c r="R276" s="233">
        <v>1</v>
      </c>
    </row>
    <row r="277" spans="1:18" ht="18">
      <c r="A277" s="230"/>
      <c r="B277" s="231" t="s">
        <v>3396</v>
      </c>
      <c r="C277" s="232"/>
      <c r="D277" s="233" t="s">
        <v>11</v>
      </c>
      <c r="E277" s="233" t="s">
        <v>11</v>
      </c>
      <c r="F277" s="233" t="s">
        <v>11</v>
      </c>
      <c r="G277" s="233" t="s">
        <v>11</v>
      </c>
      <c r="H277" s="233" t="s">
        <v>11</v>
      </c>
      <c r="I277" s="233" t="s">
        <v>11</v>
      </c>
      <c r="J277" s="233">
        <v>1</v>
      </c>
      <c r="K277" s="233" t="s">
        <v>11</v>
      </c>
      <c r="L277" s="233" t="s">
        <v>11</v>
      </c>
      <c r="M277" s="233" t="s">
        <v>11</v>
      </c>
      <c r="N277" s="233" t="s">
        <v>11</v>
      </c>
      <c r="O277" s="233" t="s">
        <v>11</v>
      </c>
      <c r="P277" s="233" t="s">
        <v>11</v>
      </c>
      <c r="Q277" s="233" t="s">
        <v>11</v>
      </c>
      <c r="R277" s="233">
        <v>1</v>
      </c>
    </row>
    <row r="278" spans="1:18" ht="18">
      <c r="A278" s="230"/>
      <c r="B278" s="231" t="s">
        <v>3398</v>
      </c>
      <c r="C278" s="232"/>
      <c r="D278" s="233" t="s">
        <v>11</v>
      </c>
      <c r="E278" s="233" t="s">
        <v>11</v>
      </c>
      <c r="F278" s="233" t="s">
        <v>11</v>
      </c>
      <c r="G278" s="233" t="s">
        <v>11</v>
      </c>
      <c r="H278" s="233" t="s">
        <v>11</v>
      </c>
      <c r="I278" s="233" t="s">
        <v>11</v>
      </c>
      <c r="J278" s="233">
        <v>1</v>
      </c>
      <c r="K278" s="233" t="s">
        <v>11</v>
      </c>
      <c r="L278" s="233" t="s">
        <v>11</v>
      </c>
      <c r="M278" s="233" t="s">
        <v>11</v>
      </c>
      <c r="N278" s="233" t="s">
        <v>11</v>
      </c>
      <c r="O278" s="233" t="s">
        <v>11</v>
      </c>
      <c r="P278" s="233" t="s">
        <v>11</v>
      </c>
      <c r="Q278" s="233" t="s">
        <v>11</v>
      </c>
      <c r="R278" s="233">
        <v>1</v>
      </c>
    </row>
    <row r="279" spans="1:18" ht="18">
      <c r="A279" s="230"/>
      <c r="B279" s="231" t="s">
        <v>3394</v>
      </c>
      <c r="C279" s="232"/>
      <c r="D279" s="233"/>
      <c r="E279" s="233"/>
      <c r="F279" s="233"/>
      <c r="G279" s="233"/>
      <c r="H279" s="233"/>
      <c r="I279" s="233"/>
      <c r="J279" s="233"/>
      <c r="K279" s="233"/>
      <c r="L279" s="233"/>
      <c r="M279" s="233"/>
      <c r="N279" s="233"/>
      <c r="O279" s="233"/>
      <c r="P279" s="233"/>
      <c r="Q279" s="233"/>
      <c r="R279" s="233"/>
    </row>
    <row r="280" spans="1:18" ht="18">
      <c r="A280" s="230"/>
      <c r="B280" s="231" t="s">
        <v>3397</v>
      </c>
      <c r="C280" s="232"/>
      <c r="D280" s="233"/>
      <c r="E280" s="233"/>
      <c r="F280" s="233"/>
      <c r="G280" s="233"/>
      <c r="H280" s="233"/>
      <c r="I280" s="233"/>
      <c r="J280" s="233">
        <v>1</v>
      </c>
      <c r="K280" s="233"/>
      <c r="L280" s="233"/>
      <c r="M280" s="233"/>
      <c r="N280" s="233"/>
      <c r="O280" s="233"/>
      <c r="P280" s="233"/>
      <c r="Q280" s="233"/>
      <c r="R280" s="233"/>
    </row>
    <row r="281" spans="1:18" ht="18">
      <c r="A281" s="230"/>
      <c r="B281" s="231" t="s">
        <v>3410</v>
      </c>
      <c r="C281" s="232"/>
      <c r="D281" s="233"/>
      <c r="E281" s="233"/>
      <c r="F281" s="233"/>
      <c r="G281" s="233"/>
      <c r="H281" s="233"/>
      <c r="I281" s="233"/>
      <c r="J281" s="233"/>
      <c r="K281" s="233"/>
      <c r="L281" s="233"/>
      <c r="M281" s="233"/>
      <c r="N281" s="233"/>
      <c r="O281" s="233"/>
      <c r="P281" s="233"/>
      <c r="Q281" s="233"/>
      <c r="R281" s="233"/>
    </row>
    <row r="282" spans="1:18" ht="18">
      <c r="A282" s="230"/>
      <c r="B282" s="231" t="s">
        <v>3409</v>
      </c>
      <c r="C282" s="232"/>
      <c r="D282" s="233"/>
      <c r="E282" s="233"/>
      <c r="F282" s="233"/>
      <c r="G282" s="233"/>
      <c r="H282" s="233"/>
      <c r="I282" s="233"/>
      <c r="J282" s="233"/>
      <c r="K282" s="233"/>
      <c r="L282" s="233"/>
      <c r="M282" s="233"/>
      <c r="N282" s="233"/>
      <c r="O282" s="233"/>
      <c r="P282" s="233"/>
      <c r="Q282" s="233"/>
      <c r="R282" s="233"/>
    </row>
    <row r="283" spans="1:18" ht="18">
      <c r="A283" s="230"/>
      <c r="B283" s="231" t="s">
        <v>3395</v>
      </c>
      <c r="C283" s="232"/>
      <c r="D283" s="233"/>
      <c r="E283" s="233"/>
      <c r="F283" s="233"/>
      <c r="G283" s="233"/>
      <c r="H283" s="233"/>
      <c r="I283" s="233"/>
      <c r="J283" s="233">
        <v>1</v>
      </c>
      <c r="K283" s="233"/>
      <c r="L283" s="233"/>
      <c r="M283" s="233"/>
      <c r="N283" s="233"/>
      <c r="O283" s="233"/>
      <c r="P283" s="233"/>
      <c r="Q283" s="233"/>
      <c r="R283" s="233"/>
    </row>
    <row r="284" spans="1:18" ht="18">
      <c r="A284" s="230"/>
      <c r="B284" s="231" t="s">
        <v>3400</v>
      </c>
      <c r="C284" s="232"/>
      <c r="D284" s="233" t="s">
        <v>11</v>
      </c>
      <c r="E284" s="233" t="s">
        <v>11</v>
      </c>
      <c r="F284" s="233" t="s">
        <v>11</v>
      </c>
      <c r="G284" s="233" t="s">
        <v>11</v>
      </c>
      <c r="H284" s="233" t="s">
        <v>11</v>
      </c>
      <c r="I284" s="233" t="s">
        <v>11</v>
      </c>
      <c r="J284" s="233"/>
      <c r="K284" s="233" t="s">
        <v>11</v>
      </c>
      <c r="L284" s="233" t="s">
        <v>11</v>
      </c>
      <c r="M284" s="233" t="s">
        <v>11</v>
      </c>
      <c r="N284" s="233" t="s">
        <v>11</v>
      </c>
      <c r="O284" s="233" t="s">
        <v>11</v>
      </c>
      <c r="P284" s="233" t="s">
        <v>11</v>
      </c>
      <c r="Q284" s="233" t="s">
        <v>11</v>
      </c>
      <c r="R284" s="233"/>
    </row>
    <row r="285" spans="1:18" ht="18">
      <c r="A285" s="230"/>
      <c r="B285" s="231" t="s">
        <v>3427</v>
      </c>
      <c r="C285" s="232"/>
      <c r="D285" s="233" t="s">
        <v>11</v>
      </c>
      <c r="E285" s="233" t="s">
        <v>11</v>
      </c>
      <c r="F285" s="233" t="s">
        <v>11</v>
      </c>
      <c r="G285" s="233" t="s">
        <v>11</v>
      </c>
      <c r="H285" s="233" t="s">
        <v>11</v>
      </c>
      <c r="I285" s="233" t="s">
        <v>11</v>
      </c>
      <c r="J285" s="233">
        <v>1</v>
      </c>
      <c r="K285" s="233" t="s">
        <v>11</v>
      </c>
      <c r="L285" s="233" t="s">
        <v>11</v>
      </c>
      <c r="M285" s="233" t="s">
        <v>11</v>
      </c>
      <c r="N285" s="233" t="s">
        <v>11</v>
      </c>
      <c r="O285" s="233" t="s">
        <v>11</v>
      </c>
      <c r="P285" s="233" t="s">
        <v>11</v>
      </c>
      <c r="Q285" s="233" t="s">
        <v>11</v>
      </c>
      <c r="R285" s="233">
        <v>1</v>
      </c>
    </row>
    <row r="286" spans="1:18" ht="18">
      <c r="A286" s="230"/>
      <c r="B286" s="231" t="s">
        <v>3399</v>
      </c>
      <c r="C286" s="232"/>
      <c r="D286" s="233" t="s">
        <v>11</v>
      </c>
      <c r="E286" s="233" t="s">
        <v>11</v>
      </c>
      <c r="F286" s="233" t="s">
        <v>11</v>
      </c>
      <c r="G286" s="233" t="s">
        <v>11</v>
      </c>
      <c r="H286" s="233" t="s">
        <v>11</v>
      </c>
      <c r="I286" s="233" t="s">
        <v>11</v>
      </c>
      <c r="J286" s="233">
        <v>1</v>
      </c>
      <c r="K286" s="233" t="s">
        <v>11</v>
      </c>
      <c r="L286" s="233" t="s">
        <v>11</v>
      </c>
      <c r="M286" s="233" t="s">
        <v>11</v>
      </c>
      <c r="N286" s="233" t="s">
        <v>11</v>
      </c>
      <c r="O286" s="233" t="s">
        <v>11</v>
      </c>
      <c r="P286" s="233" t="s">
        <v>11</v>
      </c>
      <c r="Q286" s="233" t="s">
        <v>11</v>
      </c>
      <c r="R286" s="233">
        <v>1</v>
      </c>
    </row>
    <row r="287" spans="1:18" ht="18">
      <c r="A287" s="230"/>
      <c r="B287" s="231" t="s">
        <v>3401</v>
      </c>
      <c r="C287" s="232"/>
      <c r="D287" s="233"/>
      <c r="E287" s="233"/>
      <c r="F287" s="233"/>
      <c r="G287" s="233"/>
      <c r="H287" s="233"/>
      <c r="I287" s="233"/>
      <c r="J287" s="233">
        <v>1</v>
      </c>
      <c r="K287" s="233"/>
      <c r="L287" s="233"/>
      <c r="M287" s="233"/>
      <c r="N287" s="233"/>
      <c r="O287" s="233"/>
      <c r="P287" s="233"/>
      <c r="Q287" s="233"/>
      <c r="R287" s="233"/>
    </row>
    <row r="288" spans="1:18" ht="18">
      <c r="A288" s="230"/>
      <c r="B288" s="231"/>
      <c r="C288" s="232"/>
      <c r="D288" s="233" t="s">
        <v>11</v>
      </c>
      <c r="E288" s="233" t="s">
        <v>11</v>
      </c>
      <c r="F288" s="233" t="s">
        <v>11</v>
      </c>
      <c r="G288" s="233" t="s">
        <v>11</v>
      </c>
      <c r="H288" s="233" t="s">
        <v>11</v>
      </c>
      <c r="I288" s="233" t="s">
        <v>11</v>
      </c>
      <c r="J288" s="233"/>
      <c r="K288" s="233" t="s">
        <v>11</v>
      </c>
      <c r="L288" s="233" t="s">
        <v>11</v>
      </c>
      <c r="M288" s="233" t="s">
        <v>11</v>
      </c>
      <c r="N288" s="233" t="s">
        <v>11</v>
      </c>
      <c r="O288" s="233" t="s">
        <v>11</v>
      </c>
      <c r="P288" s="233" t="s">
        <v>11</v>
      </c>
      <c r="Q288" s="233" t="s">
        <v>11</v>
      </c>
      <c r="R288" s="233"/>
    </row>
    <row r="289" spans="1:18" ht="18">
      <c r="A289" s="230"/>
      <c r="B289" s="231"/>
      <c r="C289" s="232"/>
      <c r="D289" s="233" t="s">
        <v>11</v>
      </c>
      <c r="E289" s="233" t="s">
        <v>11</v>
      </c>
      <c r="F289" s="233" t="s">
        <v>11</v>
      </c>
      <c r="G289" s="233" t="s">
        <v>11</v>
      </c>
      <c r="H289" s="233" t="s">
        <v>11</v>
      </c>
      <c r="I289" s="233" t="s">
        <v>11</v>
      </c>
      <c r="J289" s="233"/>
      <c r="K289" s="233" t="s">
        <v>11</v>
      </c>
      <c r="L289" s="233" t="s">
        <v>11</v>
      </c>
      <c r="M289" s="233" t="s">
        <v>11</v>
      </c>
      <c r="N289" s="233" t="s">
        <v>11</v>
      </c>
      <c r="O289" s="233" t="s">
        <v>11</v>
      </c>
      <c r="P289" s="233" t="s">
        <v>11</v>
      </c>
      <c r="Q289" s="233" t="s">
        <v>11</v>
      </c>
      <c r="R289" s="233"/>
    </row>
    <row r="290" spans="1:18" ht="12" customHeight="1">
      <c r="A290" s="443" t="s">
        <v>578</v>
      </c>
      <c r="B290" s="445" t="s">
        <v>34</v>
      </c>
      <c r="C290" s="442">
        <f>LARGE(D290:R291,1)</f>
        <v>1</v>
      </c>
      <c r="D290" s="442">
        <f>SUM(D292:D294)</f>
        <v>0</v>
      </c>
      <c r="E290" s="442">
        <f t="shared" ref="E290:R290" si="29">SUM(E292:E294)</f>
        <v>0</v>
      </c>
      <c r="F290" s="442">
        <f t="shared" si="29"/>
        <v>0</v>
      </c>
      <c r="G290" s="442">
        <f t="shared" si="29"/>
        <v>0</v>
      </c>
      <c r="H290" s="442">
        <f t="shared" si="29"/>
        <v>0</v>
      </c>
      <c r="I290" s="442">
        <f t="shared" si="29"/>
        <v>0</v>
      </c>
      <c r="J290" s="442">
        <f t="shared" si="29"/>
        <v>0</v>
      </c>
      <c r="K290" s="442">
        <f t="shared" si="29"/>
        <v>0</v>
      </c>
      <c r="L290" s="442">
        <f t="shared" si="29"/>
        <v>0</v>
      </c>
      <c r="M290" s="442">
        <f t="shared" si="29"/>
        <v>0</v>
      </c>
      <c r="N290" s="442">
        <f t="shared" si="29"/>
        <v>0</v>
      </c>
      <c r="O290" s="442">
        <f t="shared" si="29"/>
        <v>0</v>
      </c>
      <c r="P290" s="442">
        <f t="shared" si="29"/>
        <v>1</v>
      </c>
      <c r="Q290" s="442">
        <f t="shared" si="29"/>
        <v>1</v>
      </c>
      <c r="R290" s="442">
        <f t="shared" si="29"/>
        <v>1</v>
      </c>
    </row>
    <row r="291" spans="1:18" ht="12.95" customHeight="1">
      <c r="A291" s="444"/>
      <c r="B291" s="445"/>
      <c r="C291" s="442"/>
      <c r="D291" s="442"/>
      <c r="E291" s="442"/>
      <c r="F291" s="442"/>
      <c r="G291" s="442"/>
      <c r="H291" s="442"/>
      <c r="I291" s="442"/>
      <c r="J291" s="442"/>
      <c r="K291" s="442"/>
      <c r="L291" s="442"/>
      <c r="M291" s="442"/>
      <c r="N291" s="442"/>
      <c r="O291" s="442"/>
      <c r="P291" s="442"/>
      <c r="Q291" s="442"/>
      <c r="R291" s="442"/>
    </row>
    <row r="292" spans="1:18" ht="18">
      <c r="A292" s="230"/>
      <c r="B292" s="231" t="s">
        <v>3401</v>
      </c>
      <c r="C292" s="232"/>
      <c r="D292" s="233" t="s">
        <v>11</v>
      </c>
      <c r="E292" s="233" t="s">
        <v>11</v>
      </c>
      <c r="F292" s="233" t="s">
        <v>11</v>
      </c>
      <c r="G292" s="233" t="s">
        <v>11</v>
      </c>
      <c r="H292" s="233" t="s">
        <v>11</v>
      </c>
      <c r="I292" s="233" t="s">
        <v>11</v>
      </c>
      <c r="J292" s="233" t="s">
        <v>11</v>
      </c>
      <c r="K292" s="233" t="s">
        <v>11</v>
      </c>
      <c r="L292" s="233" t="s">
        <v>11</v>
      </c>
      <c r="M292" s="233" t="s">
        <v>11</v>
      </c>
      <c r="N292" s="233" t="s">
        <v>11</v>
      </c>
      <c r="O292" s="233" t="s">
        <v>11</v>
      </c>
      <c r="P292" s="233">
        <v>1</v>
      </c>
      <c r="Q292" s="233">
        <v>1</v>
      </c>
      <c r="R292" s="233">
        <v>1</v>
      </c>
    </row>
    <row r="293" spans="1:18" ht="18">
      <c r="A293" s="230"/>
      <c r="B293" s="231"/>
      <c r="C293" s="232"/>
      <c r="D293" s="233" t="s">
        <v>11</v>
      </c>
      <c r="E293" s="233" t="s">
        <v>11</v>
      </c>
      <c r="F293" s="233" t="s">
        <v>11</v>
      </c>
      <c r="G293" s="233" t="s">
        <v>11</v>
      </c>
      <c r="H293" s="233" t="s">
        <v>11</v>
      </c>
      <c r="I293" s="233" t="s">
        <v>11</v>
      </c>
      <c r="J293" s="233" t="s">
        <v>11</v>
      </c>
      <c r="K293" s="233" t="s">
        <v>11</v>
      </c>
      <c r="L293" s="233" t="s">
        <v>11</v>
      </c>
      <c r="M293" s="233" t="s">
        <v>11</v>
      </c>
      <c r="N293" s="233" t="s">
        <v>11</v>
      </c>
      <c r="O293" s="233" t="s">
        <v>11</v>
      </c>
      <c r="P293" s="233"/>
      <c r="Q293" s="233"/>
      <c r="R293" s="233"/>
    </row>
    <row r="294" spans="1:18" ht="18">
      <c r="A294" s="230"/>
      <c r="B294" s="231"/>
      <c r="C294" s="232"/>
      <c r="D294" s="233" t="s">
        <v>11</v>
      </c>
      <c r="E294" s="233" t="s">
        <v>11</v>
      </c>
      <c r="F294" s="233" t="s">
        <v>11</v>
      </c>
      <c r="G294" s="233" t="s">
        <v>11</v>
      </c>
      <c r="H294" s="233" t="s">
        <v>11</v>
      </c>
      <c r="I294" s="233" t="s">
        <v>11</v>
      </c>
      <c r="J294" s="233" t="s">
        <v>11</v>
      </c>
      <c r="K294" s="233" t="s">
        <v>11</v>
      </c>
      <c r="L294" s="233" t="s">
        <v>11</v>
      </c>
      <c r="M294" s="233" t="s">
        <v>11</v>
      </c>
      <c r="N294" s="233" t="s">
        <v>11</v>
      </c>
      <c r="O294" s="233" t="s">
        <v>11</v>
      </c>
      <c r="P294" s="233"/>
      <c r="Q294" s="233"/>
      <c r="R294" s="233"/>
    </row>
    <row r="295" spans="1:18" ht="12" customHeight="1">
      <c r="A295" s="443" t="s">
        <v>580</v>
      </c>
      <c r="B295" s="445" t="s">
        <v>581</v>
      </c>
      <c r="C295" s="442">
        <f>LARGE(D295:R296,1)</f>
        <v>1</v>
      </c>
      <c r="D295" s="442">
        <f>SUM(D297:D299)</f>
        <v>0</v>
      </c>
      <c r="E295" s="442">
        <f t="shared" ref="E295:R295" si="30">SUM(E297:E299)</f>
        <v>0</v>
      </c>
      <c r="F295" s="442">
        <f t="shared" si="30"/>
        <v>1</v>
      </c>
      <c r="G295" s="442">
        <f t="shared" si="30"/>
        <v>1</v>
      </c>
      <c r="H295" s="442">
        <f t="shared" si="30"/>
        <v>1</v>
      </c>
      <c r="I295" s="442">
        <f t="shared" si="30"/>
        <v>1</v>
      </c>
      <c r="J295" s="442">
        <f t="shared" si="30"/>
        <v>1</v>
      </c>
      <c r="K295" s="442">
        <f t="shared" si="30"/>
        <v>1</v>
      </c>
      <c r="L295" s="442">
        <f t="shared" si="30"/>
        <v>1</v>
      </c>
      <c r="M295" s="442">
        <f t="shared" si="30"/>
        <v>1</v>
      </c>
      <c r="N295" s="442">
        <f t="shared" si="30"/>
        <v>1</v>
      </c>
      <c r="O295" s="442">
        <f t="shared" si="30"/>
        <v>1</v>
      </c>
      <c r="P295" s="442">
        <f t="shared" si="30"/>
        <v>1</v>
      </c>
      <c r="Q295" s="442">
        <f t="shared" si="30"/>
        <v>1</v>
      </c>
      <c r="R295" s="442">
        <f t="shared" si="30"/>
        <v>0</v>
      </c>
    </row>
    <row r="296" spans="1:18" ht="12.95" customHeight="1">
      <c r="A296" s="444"/>
      <c r="B296" s="445"/>
      <c r="C296" s="442"/>
      <c r="D296" s="442"/>
      <c r="E296" s="442"/>
      <c r="F296" s="442"/>
      <c r="G296" s="442"/>
      <c r="H296" s="442"/>
      <c r="I296" s="442"/>
      <c r="J296" s="442"/>
      <c r="K296" s="442"/>
      <c r="L296" s="442"/>
      <c r="M296" s="442"/>
      <c r="N296" s="442"/>
      <c r="O296" s="442"/>
      <c r="P296" s="442"/>
      <c r="Q296" s="442"/>
      <c r="R296" s="442"/>
    </row>
    <row r="297" spans="1:18" ht="18">
      <c r="A297" s="230"/>
      <c r="B297" s="231" t="s">
        <v>3401</v>
      </c>
      <c r="C297" s="232"/>
      <c r="D297" s="233" t="s">
        <v>11</v>
      </c>
      <c r="E297" s="233" t="s">
        <v>11</v>
      </c>
      <c r="F297" s="233">
        <v>1</v>
      </c>
      <c r="G297" s="233">
        <v>1</v>
      </c>
      <c r="H297" s="233">
        <v>1</v>
      </c>
      <c r="I297" s="233">
        <v>1</v>
      </c>
      <c r="J297" s="233">
        <v>1</v>
      </c>
      <c r="K297" s="233">
        <v>1</v>
      </c>
      <c r="L297" s="233">
        <v>1</v>
      </c>
      <c r="M297" s="233">
        <v>1</v>
      </c>
      <c r="N297" s="233">
        <v>1</v>
      </c>
      <c r="O297" s="233">
        <v>1</v>
      </c>
      <c r="P297" s="233">
        <v>1</v>
      </c>
      <c r="Q297" s="233">
        <v>1</v>
      </c>
      <c r="R297" s="233" t="s">
        <v>11</v>
      </c>
    </row>
    <row r="298" spans="1:18" ht="18">
      <c r="A298" s="230"/>
      <c r="B298" s="231"/>
      <c r="C298" s="232"/>
      <c r="D298" s="233" t="s">
        <v>11</v>
      </c>
      <c r="E298" s="233" t="s">
        <v>11</v>
      </c>
      <c r="F298" s="233"/>
      <c r="G298" s="233"/>
      <c r="H298" s="233"/>
      <c r="I298" s="233"/>
      <c r="J298" s="233"/>
      <c r="K298" s="233"/>
      <c r="L298" s="233"/>
      <c r="M298" s="233"/>
      <c r="N298" s="233"/>
      <c r="O298" s="233"/>
      <c r="P298" s="233"/>
      <c r="Q298" s="233"/>
      <c r="R298" s="233"/>
    </row>
    <row r="299" spans="1:18" ht="18">
      <c r="A299" s="234"/>
      <c r="B299" s="231"/>
      <c r="C299" s="232"/>
      <c r="D299" s="233" t="s">
        <v>11</v>
      </c>
      <c r="E299" s="233" t="s">
        <v>11</v>
      </c>
      <c r="F299" s="233"/>
      <c r="G299" s="233"/>
      <c r="H299" s="233"/>
      <c r="I299" s="233"/>
      <c r="J299" s="233"/>
      <c r="K299" s="233"/>
      <c r="L299" s="233"/>
      <c r="M299" s="233"/>
      <c r="N299" s="233"/>
      <c r="O299" s="233"/>
      <c r="P299" s="233"/>
      <c r="Q299" s="233"/>
      <c r="R299" s="233"/>
    </row>
    <row r="300" spans="1:18" ht="15">
      <c r="A300" s="224"/>
      <c r="B300" s="224"/>
      <c r="C300" s="228"/>
      <c r="D300" s="225"/>
      <c r="E300" s="225"/>
      <c r="F300" s="225"/>
      <c r="G300" s="225"/>
      <c r="H300" s="226"/>
      <c r="I300" s="225"/>
      <c r="J300" s="225"/>
      <c r="K300" s="225"/>
      <c r="L300" s="225"/>
      <c r="M300" s="225"/>
      <c r="N300" s="225"/>
      <c r="O300" s="225"/>
      <c r="P300" s="225"/>
      <c r="Q300" s="225"/>
      <c r="R300" s="225"/>
    </row>
    <row r="301" spans="1:18" ht="15">
      <c r="A301" s="224"/>
      <c r="B301" s="224"/>
      <c r="C301" s="228"/>
      <c r="D301" s="225"/>
      <c r="E301" s="225"/>
      <c r="F301" s="225"/>
      <c r="G301" s="225"/>
      <c r="H301" s="226"/>
      <c r="I301" s="225"/>
      <c r="J301" s="225"/>
      <c r="K301" s="225"/>
      <c r="L301" s="225"/>
      <c r="M301" s="225"/>
      <c r="N301" s="225"/>
      <c r="O301" s="225"/>
      <c r="P301" s="225"/>
      <c r="Q301" s="225"/>
      <c r="R301" s="225"/>
    </row>
    <row r="302" spans="1:18" ht="147.75" customHeight="1">
      <c r="A302" s="455" t="s">
        <v>1117</v>
      </c>
      <c r="B302" s="455"/>
      <c r="C302" s="455"/>
      <c r="D302" s="455"/>
      <c r="E302" s="455"/>
      <c r="F302" s="455"/>
      <c r="G302" s="455"/>
      <c r="H302" s="455"/>
      <c r="I302" s="455"/>
      <c r="J302" s="455"/>
      <c r="K302" s="455"/>
      <c r="L302" s="455"/>
      <c r="M302" s="455"/>
      <c r="N302" s="455"/>
      <c r="O302" s="455"/>
      <c r="P302" s="455"/>
      <c r="Q302" s="455"/>
      <c r="R302" s="455"/>
    </row>
  </sheetData>
  <mergeCells count="544">
    <mergeCell ref="L19:L20"/>
    <mergeCell ref="M19:M20"/>
    <mergeCell ref="N19:N20"/>
    <mergeCell ref="O19:O20"/>
    <mergeCell ref="P19:P20"/>
    <mergeCell ref="Q19:Q20"/>
    <mergeCell ref="F19:F20"/>
    <mergeCell ref="K19:K20"/>
    <mergeCell ref="P39:P40"/>
    <mergeCell ref="Q39:Q40"/>
    <mergeCell ref="G19:G20"/>
    <mergeCell ref="H19:H20"/>
    <mergeCell ref="I19:I20"/>
    <mergeCell ref="J19:J20"/>
    <mergeCell ref="G39:G40"/>
    <mergeCell ref="H39:H40"/>
    <mergeCell ref="I39:I40"/>
    <mergeCell ref="R39:R40"/>
    <mergeCell ref="A53:A54"/>
    <mergeCell ref="B53:B54"/>
    <mergeCell ref="C53:C54"/>
    <mergeCell ref="D53:D54"/>
    <mergeCell ref="E53:E54"/>
    <mergeCell ref="F53:F54"/>
    <mergeCell ref="G53:G54"/>
    <mergeCell ref="J39:J40"/>
    <mergeCell ref="K39:K40"/>
    <mergeCell ref="L39:L40"/>
    <mergeCell ref="M39:M40"/>
    <mergeCell ref="N39:N40"/>
    <mergeCell ref="O39:O40"/>
    <mergeCell ref="N53:N54"/>
    <mergeCell ref="O53:O54"/>
    <mergeCell ref="P53:P54"/>
    <mergeCell ref="H53:H54"/>
    <mergeCell ref="I53:I54"/>
    <mergeCell ref="J53:J54"/>
    <mergeCell ref="K53:K54"/>
    <mergeCell ref="D39:D40"/>
    <mergeCell ref="E39:E40"/>
    <mergeCell ref="F39:F40"/>
    <mergeCell ref="R19:R20"/>
    <mergeCell ref="A39:A40"/>
    <mergeCell ref="B39:B40"/>
    <mergeCell ref="C39:C40"/>
    <mergeCell ref="Q53:Q54"/>
    <mergeCell ref="R53:R54"/>
    <mergeCell ref="L53:L54"/>
    <mergeCell ref="M53:M54"/>
    <mergeCell ref="R60:R61"/>
    <mergeCell ref="L60:L61"/>
    <mergeCell ref="M60:M61"/>
    <mergeCell ref="N60:N61"/>
    <mergeCell ref="O60:O61"/>
    <mergeCell ref="P60:P61"/>
    <mergeCell ref="Q60:Q61"/>
    <mergeCell ref="F60:F61"/>
    <mergeCell ref="G60:G61"/>
    <mergeCell ref="H60:H61"/>
    <mergeCell ref="I60:I61"/>
    <mergeCell ref="A19:A20"/>
    <mergeCell ref="B19:B20"/>
    <mergeCell ref="C19:C20"/>
    <mergeCell ref="D19:D20"/>
    <mergeCell ref="E19:E20"/>
    <mergeCell ref="P71:P72"/>
    <mergeCell ref="Q71:Q72"/>
    <mergeCell ref="R71:R72"/>
    <mergeCell ref="A78:A79"/>
    <mergeCell ref="B78:B79"/>
    <mergeCell ref="C78:C79"/>
    <mergeCell ref="D78:D79"/>
    <mergeCell ref="E78:E79"/>
    <mergeCell ref="F78:F79"/>
    <mergeCell ref="G78:G79"/>
    <mergeCell ref="J71:J72"/>
    <mergeCell ref="K71:K72"/>
    <mergeCell ref="L71:L72"/>
    <mergeCell ref="M71:M72"/>
    <mergeCell ref="N71:N72"/>
    <mergeCell ref="O71:O72"/>
    <mergeCell ref="N78:N79"/>
    <mergeCell ref="O78:O79"/>
    <mergeCell ref="P78:P79"/>
    <mergeCell ref="Q78:Q79"/>
    <mergeCell ref="R78:R79"/>
    <mergeCell ref="L78:L79"/>
    <mergeCell ref="M78:M79"/>
    <mergeCell ref="H78:H79"/>
    <mergeCell ref="R85:R86"/>
    <mergeCell ref="A95:A96"/>
    <mergeCell ref="B95:B96"/>
    <mergeCell ref="C95:C96"/>
    <mergeCell ref="D95:D96"/>
    <mergeCell ref="E95:E96"/>
    <mergeCell ref="F95:F96"/>
    <mergeCell ref="G95:G96"/>
    <mergeCell ref="H95:H96"/>
    <mergeCell ref="I95:I96"/>
    <mergeCell ref="L85:L86"/>
    <mergeCell ref="M85:M86"/>
    <mergeCell ref="N85:N86"/>
    <mergeCell ref="O85:O86"/>
    <mergeCell ref="P85:P86"/>
    <mergeCell ref="Q85:Q86"/>
    <mergeCell ref="F85:F86"/>
    <mergeCell ref="G85:G86"/>
    <mergeCell ref="H85:H86"/>
    <mergeCell ref="I85:I86"/>
    <mergeCell ref="J85:J86"/>
    <mergeCell ref="K85:K86"/>
    <mergeCell ref="P95:P96"/>
    <mergeCell ref="Q95:Q96"/>
    <mergeCell ref="R95:R96"/>
    <mergeCell ref="A103:A104"/>
    <mergeCell ref="B103:B104"/>
    <mergeCell ref="C103:C104"/>
    <mergeCell ref="D103:D104"/>
    <mergeCell ref="E103:E104"/>
    <mergeCell ref="F103:F104"/>
    <mergeCell ref="G103:G104"/>
    <mergeCell ref="J95:J96"/>
    <mergeCell ref="K95:K96"/>
    <mergeCell ref="L95:L96"/>
    <mergeCell ref="M95:M96"/>
    <mergeCell ref="N95:N96"/>
    <mergeCell ref="O95:O96"/>
    <mergeCell ref="N103:N104"/>
    <mergeCell ref="O103:O104"/>
    <mergeCell ref="P103:P104"/>
    <mergeCell ref="Q103:Q104"/>
    <mergeCell ref="R103:R104"/>
    <mergeCell ref="L103:L104"/>
    <mergeCell ref="M103:M104"/>
    <mergeCell ref="H103:H104"/>
    <mergeCell ref="I103:I104"/>
    <mergeCell ref="J103:J104"/>
    <mergeCell ref="R110:R111"/>
    <mergeCell ref="A116:A117"/>
    <mergeCell ref="B116:B117"/>
    <mergeCell ref="C116:C117"/>
    <mergeCell ref="D116:D117"/>
    <mergeCell ref="E116:E117"/>
    <mergeCell ref="F116:F117"/>
    <mergeCell ref="G116:G117"/>
    <mergeCell ref="H116:H117"/>
    <mergeCell ref="I116:I117"/>
    <mergeCell ref="L110:L111"/>
    <mergeCell ref="M110:M111"/>
    <mergeCell ref="N110:N111"/>
    <mergeCell ref="O110:O111"/>
    <mergeCell ref="P110:P111"/>
    <mergeCell ref="Q110:Q111"/>
    <mergeCell ref="F110:F111"/>
    <mergeCell ref="G110:G111"/>
    <mergeCell ref="H110:H111"/>
    <mergeCell ref="I110:I111"/>
    <mergeCell ref="J110:J111"/>
    <mergeCell ref="K110:K111"/>
    <mergeCell ref="P116:P117"/>
    <mergeCell ref="Q116:Q117"/>
    <mergeCell ref="R116:R117"/>
    <mergeCell ref="A126:A127"/>
    <mergeCell ref="B126:B127"/>
    <mergeCell ref="C126:C127"/>
    <mergeCell ref="D126:D127"/>
    <mergeCell ref="E126:E127"/>
    <mergeCell ref="F126:F127"/>
    <mergeCell ref="G126:G127"/>
    <mergeCell ref="J116:J117"/>
    <mergeCell ref="K116:K117"/>
    <mergeCell ref="L116:L117"/>
    <mergeCell ref="M116:M117"/>
    <mergeCell ref="N116:N117"/>
    <mergeCell ref="O116:O117"/>
    <mergeCell ref="N126:N127"/>
    <mergeCell ref="O126:O127"/>
    <mergeCell ref="P126:P127"/>
    <mergeCell ref="Q126:Q127"/>
    <mergeCell ref="R126:R127"/>
    <mergeCell ref="L126:L127"/>
    <mergeCell ref="M126:M127"/>
    <mergeCell ref="R134:R135"/>
    <mergeCell ref="A143:A144"/>
    <mergeCell ref="B143:B144"/>
    <mergeCell ref="C143:C144"/>
    <mergeCell ref="D143:D144"/>
    <mergeCell ref="E143:E144"/>
    <mergeCell ref="F143:F144"/>
    <mergeCell ref="G143:G144"/>
    <mergeCell ref="H143:H144"/>
    <mergeCell ref="I143:I144"/>
    <mergeCell ref="L134:L135"/>
    <mergeCell ref="M134:M135"/>
    <mergeCell ref="N134:N135"/>
    <mergeCell ref="O134:O135"/>
    <mergeCell ref="P134:P135"/>
    <mergeCell ref="Q134:Q135"/>
    <mergeCell ref="F134:F135"/>
    <mergeCell ref="G134:G135"/>
    <mergeCell ref="H134:H135"/>
    <mergeCell ref="I134:I135"/>
    <mergeCell ref="J134:J135"/>
    <mergeCell ref="K134:K135"/>
    <mergeCell ref="P143:P144"/>
    <mergeCell ref="Q143:Q144"/>
    <mergeCell ref="R143:R144"/>
    <mergeCell ref="A151:A152"/>
    <mergeCell ref="B151:B152"/>
    <mergeCell ref="C151:C152"/>
    <mergeCell ref="D151:D152"/>
    <mergeCell ref="E151:E152"/>
    <mergeCell ref="F151:F152"/>
    <mergeCell ref="G151:G152"/>
    <mergeCell ref="J143:J144"/>
    <mergeCell ref="K143:K144"/>
    <mergeCell ref="L143:L144"/>
    <mergeCell ref="M143:M144"/>
    <mergeCell ref="N143:N144"/>
    <mergeCell ref="O143:O144"/>
    <mergeCell ref="N151:N152"/>
    <mergeCell ref="O151:O152"/>
    <mergeCell ref="P151:P152"/>
    <mergeCell ref="Q151:Q152"/>
    <mergeCell ref="R151:R152"/>
    <mergeCell ref="L151:L152"/>
    <mergeCell ref="M151:M152"/>
    <mergeCell ref="R158:R159"/>
    <mergeCell ref="A167:A168"/>
    <mergeCell ref="B167:B168"/>
    <mergeCell ref="C167:C168"/>
    <mergeCell ref="D167:D168"/>
    <mergeCell ref="E167:E168"/>
    <mergeCell ref="F167:F168"/>
    <mergeCell ref="G167:G168"/>
    <mergeCell ref="H167:H168"/>
    <mergeCell ref="I167:I168"/>
    <mergeCell ref="L158:L159"/>
    <mergeCell ref="M158:M159"/>
    <mergeCell ref="N158:N159"/>
    <mergeCell ref="O158:O159"/>
    <mergeCell ref="P158:P159"/>
    <mergeCell ref="Q158:Q159"/>
    <mergeCell ref="F158:F159"/>
    <mergeCell ref="G158:G159"/>
    <mergeCell ref="H158:H159"/>
    <mergeCell ref="I158:I159"/>
    <mergeCell ref="J158:J159"/>
    <mergeCell ref="K158:K159"/>
    <mergeCell ref="P167:P168"/>
    <mergeCell ref="Q167:Q168"/>
    <mergeCell ref="R167:R168"/>
    <mergeCell ref="A179:A180"/>
    <mergeCell ref="B179:B180"/>
    <mergeCell ref="C179:C180"/>
    <mergeCell ref="D179:D180"/>
    <mergeCell ref="E179:E180"/>
    <mergeCell ref="F179:F180"/>
    <mergeCell ref="G179:G180"/>
    <mergeCell ref="J167:J168"/>
    <mergeCell ref="K167:K168"/>
    <mergeCell ref="L167:L168"/>
    <mergeCell ref="M167:M168"/>
    <mergeCell ref="N167:N168"/>
    <mergeCell ref="O167:O168"/>
    <mergeCell ref="N179:N180"/>
    <mergeCell ref="O179:O180"/>
    <mergeCell ref="P179:P180"/>
    <mergeCell ref="Q179:Q180"/>
    <mergeCell ref="R179:R180"/>
    <mergeCell ref="L179:L180"/>
    <mergeCell ref="M179:M180"/>
    <mergeCell ref="R186:R187"/>
    <mergeCell ref="A197:A198"/>
    <mergeCell ref="B197:B198"/>
    <mergeCell ref="C197:C198"/>
    <mergeCell ref="D197:D198"/>
    <mergeCell ref="E197:E198"/>
    <mergeCell ref="F197:F198"/>
    <mergeCell ref="G197:G198"/>
    <mergeCell ref="H197:H198"/>
    <mergeCell ref="I197:I198"/>
    <mergeCell ref="L186:L187"/>
    <mergeCell ref="M186:M187"/>
    <mergeCell ref="N186:N187"/>
    <mergeCell ref="O186:O187"/>
    <mergeCell ref="P186:P187"/>
    <mergeCell ref="Q186:Q187"/>
    <mergeCell ref="F186:F187"/>
    <mergeCell ref="G186:G187"/>
    <mergeCell ref="H186:H187"/>
    <mergeCell ref="I186:I187"/>
    <mergeCell ref="J186:J187"/>
    <mergeCell ref="K186:K187"/>
    <mergeCell ref="P197:P198"/>
    <mergeCell ref="Q197:Q198"/>
    <mergeCell ref="R197:R198"/>
    <mergeCell ref="A207:A208"/>
    <mergeCell ref="B207:B208"/>
    <mergeCell ref="C207:C208"/>
    <mergeCell ref="D207:D208"/>
    <mergeCell ref="E207:E208"/>
    <mergeCell ref="F207:F208"/>
    <mergeCell ref="G207:G208"/>
    <mergeCell ref="J197:J198"/>
    <mergeCell ref="K197:K198"/>
    <mergeCell ref="L197:L198"/>
    <mergeCell ref="M197:M198"/>
    <mergeCell ref="N197:N198"/>
    <mergeCell ref="O197:O198"/>
    <mergeCell ref="N207:N208"/>
    <mergeCell ref="O207:O208"/>
    <mergeCell ref="P207:P208"/>
    <mergeCell ref="Q207:Q208"/>
    <mergeCell ref="R207:R208"/>
    <mergeCell ref="L207:L208"/>
    <mergeCell ref="M207:M208"/>
    <mergeCell ref="R253:R254"/>
    <mergeCell ref="A259:A260"/>
    <mergeCell ref="R223:R224"/>
    <mergeCell ref="A238:A239"/>
    <mergeCell ref="B238:B239"/>
    <mergeCell ref="C238:C239"/>
    <mergeCell ref="D238:D239"/>
    <mergeCell ref="E238:E239"/>
    <mergeCell ref="F238:F239"/>
    <mergeCell ref="G238:G239"/>
    <mergeCell ref="H238:H239"/>
    <mergeCell ref="I238:I239"/>
    <mergeCell ref="L223:L224"/>
    <mergeCell ref="M223:M224"/>
    <mergeCell ref="N223:N224"/>
    <mergeCell ref="O223:O224"/>
    <mergeCell ref="P223:P224"/>
    <mergeCell ref="Q223:Q224"/>
    <mergeCell ref="F223:F224"/>
    <mergeCell ref="G223:G224"/>
    <mergeCell ref="H223:H224"/>
    <mergeCell ref="I223:I224"/>
    <mergeCell ref="J223:J224"/>
    <mergeCell ref="K223:K224"/>
    <mergeCell ref="R238:R239"/>
    <mergeCell ref="A245:A246"/>
    <mergeCell ref="B245:B246"/>
    <mergeCell ref="C245:C246"/>
    <mergeCell ref="D245:D246"/>
    <mergeCell ref="E245:E246"/>
    <mergeCell ref="F245:F246"/>
    <mergeCell ref="G245:G246"/>
    <mergeCell ref="J238:J239"/>
    <mergeCell ref="K238:K239"/>
    <mergeCell ref="L238:L239"/>
    <mergeCell ref="M238:M239"/>
    <mergeCell ref="N238:N239"/>
    <mergeCell ref="O238:O239"/>
    <mergeCell ref="N245:N246"/>
    <mergeCell ref="O245:O246"/>
    <mergeCell ref="P245:P246"/>
    <mergeCell ref="Q245:Q246"/>
    <mergeCell ref="R245:R246"/>
    <mergeCell ref="L245:L246"/>
    <mergeCell ref="M245:M246"/>
    <mergeCell ref="P238:P239"/>
    <mergeCell ref="Q238:Q239"/>
    <mergeCell ref="M253:M254"/>
    <mergeCell ref="N253:N254"/>
    <mergeCell ref="O253:O254"/>
    <mergeCell ref="P253:P254"/>
    <mergeCell ref="Q253:Q254"/>
    <mergeCell ref="F253:F254"/>
    <mergeCell ref="G253:G254"/>
    <mergeCell ref="H253:H254"/>
    <mergeCell ref="I253:I254"/>
    <mergeCell ref="J253:J254"/>
    <mergeCell ref="K253:K254"/>
    <mergeCell ref="L253:L254"/>
    <mergeCell ref="R259:R260"/>
    <mergeCell ref="A273:A274"/>
    <mergeCell ref="B273:B274"/>
    <mergeCell ref="C273:C274"/>
    <mergeCell ref="D273:D274"/>
    <mergeCell ref="E273:E274"/>
    <mergeCell ref="F273:F274"/>
    <mergeCell ref="G273:G274"/>
    <mergeCell ref="J259:J260"/>
    <mergeCell ref="K259:K260"/>
    <mergeCell ref="L259:L260"/>
    <mergeCell ref="M259:M260"/>
    <mergeCell ref="N259:N260"/>
    <mergeCell ref="O259:O260"/>
    <mergeCell ref="N273:N274"/>
    <mergeCell ref="O273:O274"/>
    <mergeCell ref="P273:P274"/>
    <mergeCell ref="Q273:Q274"/>
    <mergeCell ref="R273:R274"/>
    <mergeCell ref="L273:L274"/>
    <mergeCell ref="M273:M274"/>
    <mergeCell ref="H273:H274"/>
    <mergeCell ref="B259:B260"/>
    <mergeCell ref="C259:C260"/>
    <mergeCell ref="R295:R296"/>
    <mergeCell ref="A302:R302"/>
    <mergeCell ref="J295:J296"/>
    <mergeCell ref="K295:K296"/>
    <mergeCell ref="L295:L296"/>
    <mergeCell ref="M295:M296"/>
    <mergeCell ref="N295:N296"/>
    <mergeCell ref="O295:O296"/>
    <mergeCell ref="R290:R291"/>
    <mergeCell ref="A295:A296"/>
    <mergeCell ref="B295:B296"/>
    <mergeCell ref="C295:C296"/>
    <mergeCell ref="D295:D296"/>
    <mergeCell ref="E295:E296"/>
    <mergeCell ref="F295:F296"/>
    <mergeCell ref="G295:G296"/>
    <mergeCell ref="H295:H296"/>
    <mergeCell ref="I295:I296"/>
    <mergeCell ref="L290:L291"/>
    <mergeCell ref="M290:M291"/>
    <mergeCell ref="N290:N291"/>
    <mergeCell ref="O290:O291"/>
    <mergeCell ref="P290:P291"/>
    <mergeCell ref="Q290:Q291"/>
    <mergeCell ref="A1:R4"/>
    <mergeCell ref="A5:R5"/>
    <mergeCell ref="A9:B9"/>
    <mergeCell ref="A10:A11"/>
    <mergeCell ref="B10:B11"/>
    <mergeCell ref="C10:C11"/>
    <mergeCell ref="D10:D11"/>
    <mergeCell ref="E10:E11"/>
    <mergeCell ref="F10:F11"/>
    <mergeCell ref="G10:G11"/>
    <mergeCell ref="H10:H11"/>
    <mergeCell ref="I10:I11"/>
    <mergeCell ref="J10:J11"/>
    <mergeCell ref="K10:K11"/>
    <mergeCell ref="N10:N11"/>
    <mergeCell ref="O10:O11"/>
    <mergeCell ref="P10:P11"/>
    <mergeCell ref="Q10:Q11"/>
    <mergeCell ref="R10:R11"/>
    <mergeCell ref="L10:L11"/>
    <mergeCell ref="M10:M11"/>
    <mergeCell ref="I78:I79"/>
    <mergeCell ref="J78:J79"/>
    <mergeCell ref="A85:A86"/>
    <mergeCell ref="B85:B86"/>
    <mergeCell ref="C85:C86"/>
    <mergeCell ref="D85:D86"/>
    <mergeCell ref="E85:E86"/>
    <mergeCell ref="K78:K79"/>
    <mergeCell ref="K60:K61"/>
    <mergeCell ref="A60:A61"/>
    <mergeCell ref="B60:B61"/>
    <mergeCell ref="C60:C61"/>
    <mergeCell ref="D60:D61"/>
    <mergeCell ref="E60:E61"/>
    <mergeCell ref="J60:J61"/>
    <mergeCell ref="A71:A72"/>
    <mergeCell ref="B71:B72"/>
    <mergeCell ref="C71:C72"/>
    <mergeCell ref="D71:D72"/>
    <mergeCell ref="E71:E72"/>
    <mergeCell ref="F71:F72"/>
    <mergeCell ref="G71:G72"/>
    <mergeCell ref="H71:H72"/>
    <mergeCell ref="I71:I72"/>
    <mergeCell ref="A110:A111"/>
    <mergeCell ref="B110:B111"/>
    <mergeCell ref="C110:C111"/>
    <mergeCell ref="D110:D111"/>
    <mergeCell ref="E110:E111"/>
    <mergeCell ref="K103:K104"/>
    <mergeCell ref="H126:H127"/>
    <mergeCell ref="I126:I127"/>
    <mergeCell ref="J126:J127"/>
    <mergeCell ref="A134:A135"/>
    <mergeCell ref="B134:B135"/>
    <mergeCell ref="C134:C135"/>
    <mergeCell ref="D134:D135"/>
    <mergeCell ref="E134:E135"/>
    <mergeCell ref="K126:K127"/>
    <mergeCell ref="H151:H152"/>
    <mergeCell ref="I151:I152"/>
    <mergeCell ref="J151:J152"/>
    <mergeCell ref="A158:A159"/>
    <mergeCell ref="B158:B159"/>
    <mergeCell ref="C158:C159"/>
    <mergeCell ref="D158:D159"/>
    <mergeCell ref="E158:E159"/>
    <mergeCell ref="K151:K152"/>
    <mergeCell ref="H179:H180"/>
    <mergeCell ref="I179:I180"/>
    <mergeCell ref="J179:J180"/>
    <mergeCell ref="A186:A187"/>
    <mergeCell ref="B186:B187"/>
    <mergeCell ref="C186:C187"/>
    <mergeCell ref="D186:D187"/>
    <mergeCell ref="E186:E187"/>
    <mergeCell ref="K179:K180"/>
    <mergeCell ref="H207:H208"/>
    <mergeCell ref="I207:I208"/>
    <mergeCell ref="J207:J208"/>
    <mergeCell ref="A223:A224"/>
    <mergeCell ref="B223:B224"/>
    <mergeCell ref="C223:C224"/>
    <mergeCell ref="D223:D224"/>
    <mergeCell ref="E223:E224"/>
    <mergeCell ref="K207:K208"/>
    <mergeCell ref="H245:H246"/>
    <mergeCell ref="I245:I246"/>
    <mergeCell ref="J245:J246"/>
    <mergeCell ref="A253:A254"/>
    <mergeCell ref="B253:B254"/>
    <mergeCell ref="C253:C254"/>
    <mergeCell ref="D253:D254"/>
    <mergeCell ref="E253:E254"/>
    <mergeCell ref="K245:K246"/>
    <mergeCell ref="F290:F291"/>
    <mergeCell ref="G290:G291"/>
    <mergeCell ref="H290:H291"/>
    <mergeCell ref="I290:I291"/>
    <mergeCell ref="J290:J291"/>
    <mergeCell ref="K290:K291"/>
    <mergeCell ref="J273:J274"/>
    <mergeCell ref="K273:K274"/>
    <mergeCell ref="D259:D260"/>
    <mergeCell ref="E259:E260"/>
    <mergeCell ref="F259:F260"/>
    <mergeCell ref="G259:G260"/>
    <mergeCell ref="H259:H260"/>
    <mergeCell ref="I259:I260"/>
    <mergeCell ref="I273:I274"/>
    <mergeCell ref="P295:P296"/>
    <mergeCell ref="Q295:Q296"/>
    <mergeCell ref="A290:A291"/>
    <mergeCell ref="B290:B291"/>
    <mergeCell ref="C290:C291"/>
    <mergeCell ref="D290:D291"/>
    <mergeCell ref="E290:E291"/>
    <mergeCell ref="P259:P260"/>
    <mergeCell ref="Q259:Q260"/>
  </mergeCells>
  <pageMargins left="0.511811024" right="0.511811024" top="0.78740157499999996" bottom="0.78740157499999996" header="0.31496062000000002" footer="0.31496062000000002"/>
  <pageSetup paperSize="9" scale="4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911B-66E9-469A-8388-4B11096EDEA7}">
  <sheetPr>
    <tabColor rgb="FF00B0F0"/>
    <pageSetUpPr fitToPage="1"/>
  </sheetPr>
  <dimension ref="A1:J548"/>
  <sheetViews>
    <sheetView zoomScale="55" zoomScaleNormal="55" workbookViewId="0">
      <selection activeCell="O25" sqref="O25"/>
    </sheetView>
  </sheetViews>
  <sheetFormatPr defaultColWidth="9.140625" defaultRowHeight="12.75"/>
  <cols>
    <col min="1" max="1" width="12.28515625" style="104" customWidth="1"/>
    <col min="2" max="2" width="14.5703125" style="104" customWidth="1"/>
    <col min="3" max="3" width="128.7109375" style="104" customWidth="1"/>
    <col min="4" max="4" width="8.140625" style="104" customWidth="1"/>
    <col min="5" max="5" width="16.42578125" style="104" customWidth="1"/>
    <col min="6" max="6" width="15.7109375" style="104" customWidth="1"/>
    <col min="7" max="7" width="16.28515625" style="104" customWidth="1"/>
    <col min="8" max="8" width="10" style="104" customWidth="1"/>
    <col min="9" max="9" width="9.85546875" style="104" customWidth="1"/>
    <col min="10" max="10" width="5.7109375" style="104" customWidth="1"/>
    <col min="11" max="16384" width="9.140625" style="104"/>
  </cols>
  <sheetData>
    <row r="1" spans="1:10" ht="12.75" customHeight="1">
      <c r="A1" s="411" t="s">
        <v>68</v>
      </c>
      <c r="B1" s="411"/>
      <c r="C1" s="411"/>
      <c r="D1" s="411"/>
      <c r="E1" s="411"/>
      <c r="F1" s="411"/>
      <c r="G1" s="411"/>
      <c r="H1" s="411"/>
      <c r="I1" s="411"/>
      <c r="J1" s="411"/>
    </row>
    <row r="2" spans="1:10">
      <c r="A2" s="411"/>
      <c r="B2" s="411"/>
      <c r="C2" s="411"/>
      <c r="D2" s="411"/>
      <c r="E2" s="411"/>
      <c r="F2" s="411"/>
      <c r="G2" s="411"/>
      <c r="H2" s="411"/>
      <c r="I2" s="411"/>
      <c r="J2" s="411"/>
    </row>
    <row r="3" spans="1:10">
      <c r="A3" s="411"/>
      <c r="B3" s="411"/>
      <c r="C3" s="411"/>
      <c r="D3" s="411"/>
      <c r="E3" s="411"/>
      <c r="F3" s="411"/>
      <c r="G3" s="411"/>
      <c r="H3" s="411"/>
      <c r="I3" s="411"/>
      <c r="J3" s="411"/>
    </row>
    <row r="4" spans="1:10" ht="24.75" customHeight="1">
      <c r="A4" s="411"/>
      <c r="B4" s="411"/>
      <c r="C4" s="411"/>
      <c r="D4" s="411"/>
      <c r="E4" s="411"/>
      <c r="F4" s="411"/>
      <c r="G4" s="411"/>
      <c r="H4" s="411"/>
      <c r="I4" s="411"/>
      <c r="J4" s="411"/>
    </row>
    <row r="5" spans="1:10" ht="32.25" customHeight="1">
      <c r="A5" s="457" t="s">
        <v>1037</v>
      </c>
      <c r="B5" s="457"/>
      <c r="C5" s="457"/>
      <c r="D5" s="457"/>
      <c r="E5" s="457"/>
      <c r="F5" s="457"/>
      <c r="G5" s="457"/>
      <c r="H5" s="457"/>
      <c r="I5" s="457"/>
      <c r="J5" s="457"/>
    </row>
    <row r="6" spans="1:10" ht="12.75" customHeight="1">
      <c r="A6" s="456" t="s">
        <v>66</v>
      </c>
      <c r="B6" s="456" t="s">
        <v>806</v>
      </c>
      <c r="C6" s="456" t="s">
        <v>38</v>
      </c>
      <c r="D6" s="456" t="s">
        <v>1035</v>
      </c>
      <c r="E6" s="456" t="s">
        <v>1199</v>
      </c>
      <c r="F6" s="456" t="s">
        <v>1200</v>
      </c>
      <c r="G6" s="458" t="s">
        <v>1201</v>
      </c>
      <c r="H6" s="456" t="s">
        <v>1202</v>
      </c>
      <c r="I6" s="456" t="s">
        <v>1203</v>
      </c>
      <c r="J6" s="456" t="s">
        <v>1204</v>
      </c>
    </row>
    <row r="7" spans="1:10">
      <c r="A7" s="456"/>
      <c r="B7" s="456"/>
      <c r="C7" s="456"/>
      <c r="D7" s="456"/>
      <c r="E7" s="456"/>
      <c r="F7" s="456"/>
      <c r="G7" s="459"/>
      <c r="H7" s="456"/>
      <c r="I7" s="456"/>
      <c r="J7" s="456"/>
    </row>
    <row r="8" spans="1:10">
      <c r="A8" s="175" t="s">
        <v>3012</v>
      </c>
      <c r="B8" s="175" t="str">
        <f>VLOOKUP(A8,ORÇAMENTO!$B$15:$F$743,3,FALSE)</f>
        <v>PRÓPRIO</v>
      </c>
      <c r="C8" s="176" t="str">
        <f>VLOOKUP(A8,ORÇAMENTO!$B$15:$G$743,2,FALSE)</f>
        <v>CAIXILHO EM ALUMÍNIO BRANCO PARA PELE DE VIDRO, TIPO FACHADA REF. 25.01.450/SP OBRAS</v>
      </c>
      <c r="D8" s="175" t="str">
        <f>VLOOKUP(A8,ORÇAMENTO!$B$15:$F$743,4,FALSE)</f>
        <v>M2</v>
      </c>
      <c r="E8" s="177">
        <f>SUMIF(ORÇAMENTO!$C$15:$C$743,C8,ORÇAMENTO!$F$15:$F$743)</f>
        <v>247.99</v>
      </c>
      <c r="F8" s="177">
        <f>VLOOKUP(A8,ORÇAMENTO!$B$15:$I$743,8,FALSE)</f>
        <v>1560.27</v>
      </c>
      <c r="G8" s="177">
        <f>E8*F8</f>
        <v>386931.35730000003</v>
      </c>
      <c r="H8" s="178">
        <f>(G8*100)/SUM($G$8:$G$547)</f>
        <v>3.9616630230945633</v>
      </c>
      <c r="I8" s="178">
        <f>H8</f>
        <v>3.9616630230945633</v>
      </c>
      <c r="J8" s="175" t="str">
        <f>IF(I8&lt;50,"A",IF(I8&lt;80,"B","C"))</f>
        <v>A</v>
      </c>
    </row>
    <row r="9" spans="1:10" ht="25.5">
      <c r="A9" s="175" t="s">
        <v>3014</v>
      </c>
      <c r="B9" s="175" t="str">
        <f>VLOOKUP(A9,ORÇAMENTO!$B$15:$F$743,3,FALSE)</f>
        <v>PRÓPRIO</v>
      </c>
      <c r="C9" s="176" t="str">
        <f>VLOOKUP(A9,ORÇAMENTO!$B$15:$G$743,2,FALSE)</f>
        <v>REVESTIMENTO EM PORCELANATO TÉCNICO POLIDO PARA ÁREA INTERNA E AMBIENTE DE MÉDIO TRÁFEGO, GRUPO DE ABSORÇÃO BIA, COEFICIENTE DE ATRITO I, ASSENTADO COM ARGAMASSA COLANTE INDUSTRIALIZADA, REJUNTADO REF. 18.08.170/SP OBRAS</v>
      </c>
      <c r="D9" s="175" t="str">
        <f>VLOOKUP(A9,ORÇAMENTO!$B$15:$F$743,4,FALSE)</f>
        <v>M2</v>
      </c>
      <c r="E9" s="177">
        <f>SUMIF(ORÇAMENTO!$C$15:$C$743,C9,ORÇAMENTO!$F$15:$F$743)</f>
        <v>1259.0999999999999</v>
      </c>
      <c r="F9" s="177">
        <f>VLOOKUP(A9,ORÇAMENTO!$B$15:$I$743,8,FALSE)</f>
        <v>296.73</v>
      </c>
      <c r="G9" s="177">
        <f>E9*F9</f>
        <v>373612.74300000002</v>
      </c>
      <c r="H9" s="178">
        <f t="shared" ref="H9:H72" si="0">(G9*100)/SUM($G$8:$G$547)</f>
        <v>3.825298107727265</v>
      </c>
      <c r="I9" s="178">
        <f>H9+I8</f>
        <v>7.7869611308218278</v>
      </c>
      <c r="J9" s="175" t="str">
        <f t="shared" ref="J9:J72" si="1">IF(I9&lt;50,"A",IF(I9&lt;80,"B","C"))</f>
        <v>A</v>
      </c>
    </row>
    <row r="10" spans="1:10">
      <c r="A10" s="175" t="s">
        <v>2999</v>
      </c>
      <c r="B10" s="175" t="str">
        <f>VLOOKUP(A10,ORÇAMENTO!$B$15:$F$743,3,FALSE)</f>
        <v>PRÓPRIO</v>
      </c>
      <c r="C10" s="176" t="str">
        <f>VLOOKUP(A10,ORÇAMENTO!$B$15:$G$743,2,FALSE)</f>
        <v>FORNECIMENTO E MONTAGEM DE ESTRUTURA EM AÇO ASTM-A36, SEM PINTURA REF. 15.03.030/SP OBRAS</v>
      </c>
      <c r="D10" s="175" t="str">
        <f>VLOOKUP(A10,ORÇAMENTO!$B$15:$F$743,4,FALSE)</f>
        <v>KG</v>
      </c>
      <c r="E10" s="177">
        <f>SUMIF(ORÇAMENTO!$C$15:$C$743,C10,ORÇAMENTO!$F$15:$F$743)</f>
        <v>9396.57</v>
      </c>
      <c r="F10" s="177">
        <f>VLOOKUP(A10,ORÇAMENTO!$B$15:$I$743,8,FALSE)</f>
        <v>31.94</v>
      </c>
      <c r="G10" s="177">
        <f>E10*F10</f>
        <v>300126.44579999999</v>
      </c>
      <c r="H10" s="178">
        <f t="shared" si="0"/>
        <v>3.072896058038495</v>
      </c>
      <c r="I10" s="178">
        <f t="shared" ref="I10:I73" si="2">H10+I9</f>
        <v>10.859857188860323</v>
      </c>
      <c r="J10" s="175" t="str">
        <f t="shared" si="1"/>
        <v>A</v>
      </c>
    </row>
    <row r="11" spans="1:10" ht="25.5">
      <c r="A11" s="175">
        <v>103320</v>
      </c>
      <c r="B11" s="175" t="str">
        <f>VLOOKUP(A11,ORÇAMENTO!$B$15:$F$743,3,FALSE)</f>
        <v>SINAPI</v>
      </c>
      <c r="C11" s="176" t="s">
        <v>310</v>
      </c>
      <c r="D11" s="175" t="str">
        <f>VLOOKUP(A11,ORÇAMENTO!$B$15:$F$743,4,FALSE)</f>
        <v>M2</v>
      </c>
      <c r="E11" s="177">
        <f>SUMIF(ORÇAMENTO!$C$15:$C$743,C11,ORÇAMENTO!$F$15:$F$743)</f>
        <v>1346.52</v>
      </c>
      <c r="F11" s="177">
        <f>VLOOKUP(A11,ORÇAMENTO!$B$15:$I$743,8,FALSE)</f>
        <v>161</v>
      </c>
      <c r="G11" s="177">
        <f>E11*F11</f>
        <v>216789.72</v>
      </c>
      <c r="H11" s="178">
        <f t="shared" si="0"/>
        <v>2.2196387067309518</v>
      </c>
      <c r="I11" s="178">
        <f t="shared" si="2"/>
        <v>13.079495895591275</v>
      </c>
      <c r="J11" s="175" t="str">
        <f t="shared" si="1"/>
        <v>A</v>
      </c>
    </row>
    <row r="12" spans="1:10" ht="25.5">
      <c r="A12" s="175" t="s">
        <v>3237</v>
      </c>
      <c r="B12" s="175" t="str">
        <f>VLOOKUP(A12,ORÇAMENTO!$B$15:$F$743,3,FALSE)</f>
        <v>PRÓPRIO</v>
      </c>
      <c r="C12" s="176" t="str">
        <f>VLOOKUP(A12,ORÇAMENTO!$B$15:$G$743,2,FALSE)</f>
        <v>TELHA GALVALUME / ACO GALV SANDUICHE E=50MM (PIR) TRAPEZ H=40MM NAS DUAS FACES E= 0,50MM COM PINT FACES APARENTES REF. 07.03.136/SP EDUCAÇÃO</v>
      </c>
      <c r="D12" s="175" t="str">
        <f>VLOOKUP(A12,ORÇAMENTO!$B$15:$F$743,4,FALSE)</f>
        <v>M2</v>
      </c>
      <c r="E12" s="177">
        <f>SUMIF(ORÇAMENTO!$C$15:$C$743,C12,ORÇAMENTO!$F$15:$F$743)</f>
        <v>623.47</v>
      </c>
      <c r="F12" s="177">
        <f>VLOOKUP(A12,ORÇAMENTO!$B$15:$I$743,8,FALSE)</f>
        <v>308.58999999999997</v>
      </c>
      <c r="G12" s="177">
        <f>E12*F12</f>
        <v>192396.6073</v>
      </c>
      <c r="H12" s="178">
        <f t="shared" si="0"/>
        <v>1.9698856412877641</v>
      </c>
      <c r="I12" s="178">
        <f t="shared" si="2"/>
        <v>15.049381536879039</v>
      </c>
      <c r="J12" s="175" t="str">
        <f t="shared" si="1"/>
        <v>A</v>
      </c>
    </row>
    <row r="13" spans="1:10" ht="25.5">
      <c r="A13" s="175" t="s">
        <v>2951</v>
      </c>
      <c r="B13" s="175" t="str">
        <f>VLOOKUP(A13,ORÇAMENTO!$B$15:$F$743,3,FALSE)</f>
        <v>CAESB</v>
      </c>
      <c r="C13" s="176" t="s">
        <v>2953</v>
      </c>
      <c r="D13" s="175" t="str">
        <f>VLOOKUP(A13,ORÇAMENTO!$B$15:$F$743,4,FALSE)</f>
        <v>H</v>
      </c>
      <c r="E13" s="177">
        <f>SUMIF(ORÇAMENTO!$C$15:$C$743,C13,ORÇAMENTO!$F$15:$F$743)</f>
        <v>5400</v>
      </c>
      <c r="F13" s="177">
        <f>VLOOKUP(A13,ORÇAMENTO!$B$15:$I$743,8,FALSE)</f>
        <v>35.229999999999997</v>
      </c>
      <c r="G13" s="177">
        <f>E13*F13</f>
        <v>190241.99999999997</v>
      </c>
      <c r="H13" s="178">
        <f t="shared" si="0"/>
        <v>1.9478253251395392</v>
      </c>
      <c r="I13" s="178">
        <f t="shared" si="2"/>
        <v>16.997206862018579</v>
      </c>
      <c r="J13" s="175" t="str">
        <f t="shared" si="1"/>
        <v>A</v>
      </c>
    </row>
    <row r="14" spans="1:10">
      <c r="A14" s="175" t="s">
        <v>3018</v>
      </c>
      <c r="B14" s="175" t="str">
        <f>VLOOKUP(A14,ORÇAMENTO!$B$15:$F$743,3,FALSE)</f>
        <v>PRÓPRIO</v>
      </c>
      <c r="C14" s="176" t="str">
        <f>VLOOKUP(A14,ORÇAMENTO!$B$15:$G$743,2,FALSE)</f>
        <v>FORRO EM FIBRA MINERAL NRC 0.65, EM PLACAS ACÚSTICAS REMOVÍVEIS DE 625MM X 625MM REF. 22.03.140/SP OBRAS</v>
      </c>
      <c r="D14" s="175" t="str">
        <f>VLOOKUP(A14,ORÇAMENTO!$B$15:$F$743,4,FALSE)</f>
        <v>M2</v>
      </c>
      <c r="E14" s="177">
        <f>SUMIF(ORÇAMENTO!$C$15:$C$743,C14,ORÇAMENTO!$F$15:$F$743)</f>
        <v>1128.56</v>
      </c>
      <c r="F14" s="177">
        <f>VLOOKUP(A14,ORÇAMENTO!$B$15:$I$743,8,FALSE)</f>
        <v>161.53</v>
      </c>
      <c r="G14" s="177">
        <f>E14*F14</f>
        <v>182296.29679999998</v>
      </c>
      <c r="H14" s="178">
        <f t="shared" si="0"/>
        <v>1.8664718810052143</v>
      </c>
      <c r="I14" s="178">
        <f t="shared" si="2"/>
        <v>18.863678743023794</v>
      </c>
      <c r="J14" s="175" t="str">
        <f t="shared" si="1"/>
        <v>A</v>
      </c>
    </row>
    <row r="15" spans="1:10">
      <c r="A15" s="175" t="s">
        <v>3049</v>
      </c>
      <c r="B15" s="175" t="str">
        <f>VLOOKUP(A15,ORÇAMENTO!$B$15:$F$743,3,FALSE)</f>
        <v>PRÓPRIO</v>
      </c>
      <c r="C15" s="176" t="str">
        <f>VLOOKUP(A15,ORÇAMENTO!$B$15:$G$743,2,FALSE)</f>
        <v>BRISE COLMEIA P/ JANELAS REF. 22.06.350/SP OBRAS</v>
      </c>
      <c r="D15" s="175" t="str">
        <f>VLOOKUP(A15,ORÇAMENTO!$B$15:$F$743,4,FALSE)</f>
        <v>M2</v>
      </c>
      <c r="E15" s="177">
        <f>SUMIF(ORÇAMENTO!$C$15:$C$743,C15,ORÇAMENTO!$F$15:$F$743)</f>
        <v>126</v>
      </c>
      <c r="F15" s="177">
        <f>VLOOKUP(A15,ORÇAMENTO!$B$15:$I$743,8,FALSE)</f>
        <v>1429.21</v>
      </c>
      <c r="G15" s="177">
        <f>E15*F15</f>
        <v>180080.46</v>
      </c>
      <c r="H15" s="178">
        <f t="shared" si="0"/>
        <v>1.8437846561262909</v>
      </c>
      <c r="I15" s="178">
        <f t="shared" si="2"/>
        <v>20.707463399150086</v>
      </c>
      <c r="J15" s="175" t="str">
        <f t="shared" si="1"/>
        <v>A</v>
      </c>
    </row>
    <row r="16" spans="1:10">
      <c r="A16" s="175" t="s">
        <v>3245</v>
      </c>
      <c r="B16" s="175" t="str">
        <f>VLOOKUP(A16,ORÇAMENTO!$B$15:$F$743,3,FALSE)</f>
        <v>PRÓPRIO</v>
      </c>
      <c r="C16" s="176" t="str">
        <f>VLOOKUP(A16,ORÇAMENTO!$B$15:$G$743,2,FALSE)</f>
        <v>GRADIL ELETROFUNDIDO GALV. COM PINTURA ELETROSTATICA 62X132MM BARRA 25X2MM REF. 16.01.058/SP EDUCAÇÃO</v>
      </c>
      <c r="D16" s="175" t="str">
        <f>VLOOKUP(A16,ORÇAMENTO!$B$15:$F$743,4,FALSE)</f>
        <v>M2</v>
      </c>
      <c r="E16" s="177">
        <f>SUMIF(ORÇAMENTO!$C$15:$C$743,C16,ORÇAMENTO!$F$15:$F$743)</f>
        <v>352.64</v>
      </c>
      <c r="F16" s="177">
        <f>VLOOKUP(A16,ORÇAMENTO!$B$15:$I$743,8,FALSE)</f>
        <v>492.39</v>
      </c>
      <c r="G16" s="177">
        <f>E16*F16</f>
        <v>173636.40959999998</v>
      </c>
      <c r="H16" s="178">
        <f t="shared" si="0"/>
        <v>1.7778061415732709</v>
      </c>
      <c r="I16" s="178">
        <f t="shared" si="2"/>
        <v>22.485269540723358</v>
      </c>
      <c r="J16" s="175" t="str">
        <f t="shared" si="1"/>
        <v>A</v>
      </c>
    </row>
    <row r="17" spans="1:10" ht="25.5">
      <c r="A17" s="175">
        <v>92460</v>
      </c>
      <c r="B17" s="175" t="str">
        <f>VLOOKUP(A17,ORÇAMENTO!$B$15:$F$743,3,FALSE)</f>
        <v>SINAPI</v>
      </c>
      <c r="C17" s="176" t="s">
        <v>267</v>
      </c>
      <c r="D17" s="175" t="str">
        <f>VLOOKUP(A17,ORÇAMENTO!$B$15:$F$743,4,FALSE)</f>
        <v>M2</v>
      </c>
      <c r="E17" s="177">
        <f>SUMIF(ORÇAMENTO!$C$15:$C$743,C17,ORÇAMENTO!$F$15:$F$743)</f>
        <v>1033.33</v>
      </c>
      <c r="F17" s="177">
        <f>VLOOKUP(A17,ORÇAMENTO!$B$15:$I$743,8,FALSE)</f>
        <v>165.89</v>
      </c>
      <c r="G17" s="177">
        <f>E17*F17</f>
        <v>171419.11369999999</v>
      </c>
      <c r="H17" s="178">
        <f t="shared" si="0"/>
        <v>1.7551039774489026</v>
      </c>
      <c r="I17" s="178">
        <f t="shared" si="2"/>
        <v>24.240373518172262</v>
      </c>
      <c r="J17" s="175" t="str">
        <f t="shared" si="1"/>
        <v>A</v>
      </c>
    </row>
    <row r="18" spans="1:10">
      <c r="A18" s="175">
        <v>103274</v>
      </c>
      <c r="B18" s="175" t="str">
        <f>VLOOKUP(A18,ORÇAMENTO!$B$15:$F$743,3,FALSE)</f>
        <v>SINAPI</v>
      </c>
      <c r="C18" s="176" t="s">
        <v>1992</v>
      </c>
      <c r="D18" s="175" t="str">
        <f>VLOOKUP(A18,ORÇAMENTO!$B$15:$F$743,4,FALSE)</f>
        <v>UN</v>
      </c>
      <c r="E18" s="177">
        <f>SUMIF(ORÇAMENTO!$C$15:$C$743,C18,ORÇAMENTO!$F$15:$F$743)</f>
        <v>10</v>
      </c>
      <c r="F18" s="177">
        <f>VLOOKUP(A18,ORÇAMENTO!$B$15:$I$743,8,FALSE)</f>
        <v>15168.86</v>
      </c>
      <c r="G18" s="177">
        <f>E18*F18</f>
        <v>151688.6</v>
      </c>
      <c r="H18" s="178">
        <f t="shared" si="0"/>
        <v>1.5530897310528777</v>
      </c>
      <c r="I18" s="178">
        <f t="shared" si="2"/>
        <v>25.793463249225141</v>
      </c>
      <c r="J18" s="175" t="str">
        <f t="shared" si="1"/>
        <v>A</v>
      </c>
    </row>
    <row r="19" spans="1:10" ht="25.5">
      <c r="A19" s="175">
        <v>87644</v>
      </c>
      <c r="B19" s="175" t="str">
        <f>VLOOKUP(A19,ORÇAMENTO!$B$15:$F$743,3,FALSE)</f>
        <v>SINAPI</v>
      </c>
      <c r="C19" s="176" t="str">
        <f>VLOOKUP(A19,ORÇAMENTO!$B$15:$G$743,2,FALSE)</f>
        <v>CONTRAPISO EM ARGAMASSA PRONTA, PREPARO MANUAL, APLICADO EM ÁREAS SECAS SOBRE LAJE, ADERIDO, ACABAMENTO NÃO REFORÇADO, ESPESSURA 4CM. AF_07/2021</v>
      </c>
      <c r="D19" s="175" t="str">
        <f>VLOOKUP(A19,ORÇAMENTO!$B$15:$F$743,4,FALSE)</f>
        <v>M2</v>
      </c>
      <c r="E19" s="177">
        <f>SUMIF(ORÇAMENTO!$C$15:$C$743,C19,ORÇAMENTO!$F$15:$F$743)</f>
        <v>1011.09</v>
      </c>
      <c r="F19" s="177">
        <f>VLOOKUP(A19,ORÇAMENTO!$B$15:$I$743,8,FALSE)</f>
        <v>140.68</v>
      </c>
      <c r="G19" s="177">
        <f>E19*F19</f>
        <v>142240.14120000001</v>
      </c>
      <c r="H19" s="178">
        <f t="shared" si="0"/>
        <v>1.4563500661304236</v>
      </c>
      <c r="I19" s="178">
        <f t="shared" si="2"/>
        <v>27.249813315355564</v>
      </c>
      <c r="J19" s="175" t="str">
        <f t="shared" si="1"/>
        <v>A</v>
      </c>
    </row>
    <row r="20" spans="1:10" ht="25.5">
      <c r="A20" s="175" t="s">
        <v>3493</v>
      </c>
      <c r="B20" s="175" t="str">
        <f>VLOOKUP(A20,ORÇAMENTO!$B$15:$F$743,3,FALSE)</f>
        <v>SINAPI</v>
      </c>
      <c r="C20" s="176" t="str">
        <f>VLOOKUP(A20,ORÇAMENTO!$B$15:$G$743,2,FALSE)</f>
        <v>ESTACA HÉLICE CONTÍNUA, DIÂMETRO DE 30 CM, INCLUSO CONCRETO FCK=30MPA - SEM ARMAÇÃO (EXCLUSIVE BOMBEAMENTO, MOBILIZAÇÃO E DESMOBILIZAÇÃO). AF_12/2019_PA REF. 100651/SINAPI</v>
      </c>
      <c r="D20" s="175" t="str">
        <f>VLOOKUP(A20,ORÇAMENTO!$B$15:$F$743,4,FALSE)</f>
        <v>M</v>
      </c>
      <c r="E20" s="177">
        <f>SUMIF(ORÇAMENTO!$C$15:$C$743,C20,ORÇAMENTO!$F$15:$F$743)</f>
        <v>1023</v>
      </c>
      <c r="F20" s="177">
        <f>VLOOKUP(A20,ORÇAMENTO!$B$15:$I$743,8,FALSE)</f>
        <v>135.32</v>
      </c>
      <c r="G20" s="177">
        <f>E20*F20</f>
        <v>138432.35999999999</v>
      </c>
      <c r="H20" s="178">
        <f t="shared" si="0"/>
        <v>1.4173634456473005</v>
      </c>
      <c r="I20" s="178">
        <f t="shared" si="2"/>
        <v>28.667176761002864</v>
      </c>
      <c r="J20" s="175" t="str">
        <f t="shared" si="1"/>
        <v>A</v>
      </c>
    </row>
    <row r="21" spans="1:10" ht="25.5">
      <c r="A21" s="175" t="s">
        <v>2996</v>
      </c>
      <c r="B21" s="175" t="str">
        <f>VLOOKUP(A21,ORÇAMENTO!$B$15:$F$743,3,FALSE)</f>
        <v>PRÓPRIO</v>
      </c>
      <c r="C21" s="176" t="str">
        <f>VLOOKUP(A21,ORÇAMENTO!$B$15:$G$743,2,FALSE)</f>
        <v>LAJE PRÉ-FABRICADA MISTA VIGOTA TRELIÇADA/LAJOTA CERÂMICA - LT 20 (16+4) E CAPA COM CONCRETO DE 25 MPA REF. 13.01.170/SP OBRAS</v>
      </c>
      <c r="D21" s="175" t="str">
        <f>VLOOKUP(A21,ORÇAMENTO!$B$15:$F$743,4,FALSE)</f>
        <v>M2</v>
      </c>
      <c r="E21" s="177">
        <f>SUMIF(ORÇAMENTO!$C$15:$C$743,C21,ORÇAMENTO!$F$15:$F$743)</f>
        <v>640.69000000000005</v>
      </c>
      <c r="F21" s="177">
        <f>VLOOKUP(A21,ORÇAMENTO!$B$15:$I$743,8,FALSE)</f>
        <v>211.09</v>
      </c>
      <c r="G21" s="177">
        <f>E21*F21</f>
        <v>135243.25210000001</v>
      </c>
      <c r="H21" s="178">
        <f t="shared" si="0"/>
        <v>1.3847112177889804</v>
      </c>
      <c r="I21" s="178">
        <f t="shared" si="2"/>
        <v>30.051887978791843</v>
      </c>
      <c r="J21" s="175" t="str">
        <f t="shared" si="1"/>
        <v>A</v>
      </c>
    </row>
    <row r="22" spans="1:10" ht="38.25">
      <c r="A22" s="175" t="s">
        <v>3170</v>
      </c>
      <c r="B22" s="175" t="str">
        <f>VLOOKUP(A22,ORÇAMENTO!$B$15:$F$743,3,FALSE)</f>
        <v>PRÓPRIO</v>
      </c>
      <c r="C22" s="176" t="str">
        <f>VLOOKUP(A22,ORÇAMENTO!$B$15:$G$743,2,FALSE)</f>
        <v>REVESTIMENTO CERÂMICO PARA PISO OU PAREDE, 30 X 60 CM, LINHA CETIM BIANCO OU SIMILAR, PORTOBELLO OU SIMILAR, APLICADO COM ARGAMASSA INDUSTRIALIZADA AC-I, REJUNTADO, EXCLUSIVE REGULARIZAÇÃO DE BASE OU EMBOÇO REF. S12418/ORSE</v>
      </c>
      <c r="D22" s="175" t="str">
        <f>VLOOKUP(A22,ORÇAMENTO!$B$15:$F$743,4,FALSE)</f>
        <v>M2</v>
      </c>
      <c r="E22" s="177">
        <f>SUMIF(ORÇAMENTO!$C$15:$C$743,C22,ORÇAMENTO!$F$15:$F$743)</f>
        <v>791.4</v>
      </c>
      <c r="F22" s="177">
        <f>VLOOKUP(A22,ORÇAMENTO!$B$15:$I$743,8,FALSE)</f>
        <v>166.41</v>
      </c>
      <c r="G22" s="177">
        <f>E22*F22</f>
        <v>131696.87399999998</v>
      </c>
      <c r="H22" s="178">
        <f t="shared" si="0"/>
        <v>1.3484010177506067</v>
      </c>
      <c r="I22" s="178">
        <f t="shared" si="2"/>
        <v>31.40028899654245</v>
      </c>
      <c r="J22" s="175" t="str">
        <f t="shared" si="1"/>
        <v>A</v>
      </c>
    </row>
    <row r="23" spans="1:10" ht="25.5">
      <c r="A23" s="175" t="s">
        <v>2998</v>
      </c>
      <c r="B23" s="175" t="str">
        <f>VLOOKUP(A23,ORÇAMENTO!$B$15:$F$743,3,FALSE)</f>
        <v>PRÓPRIO</v>
      </c>
      <c r="C23" s="176" t="str">
        <f>VLOOKUP(A23,ORÇAMENTO!$B$15:$G$743,2,FALSE)</f>
        <v>LAJE PRÉ-FABRICADA MISTA VIGOTA TRELIÇADA/LAJOTA CERÂMICA - LT 24 (20+4) E CAPA COM CONCRETO DE 25 MPA REF. 13.01.190/SP OBRAS</v>
      </c>
      <c r="D23" s="175" t="str">
        <f>VLOOKUP(A23,ORÇAMENTO!$B$15:$F$743,4,FALSE)</f>
        <v>M2</v>
      </c>
      <c r="E23" s="177">
        <f>SUMIF(ORÇAMENTO!$C$15:$C$743,C23,ORÇAMENTO!$F$15:$F$743)</f>
        <v>607.15</v>
      </c>
      <c r="F23" s="177">
        <f>VLOOKUP(A23,ORÇAMENTO!$B$15:$I$743,8,FALSE)</f>
        <v>215.85</v>
      </c>
      <c r="G23" s="177">
        <f>E23*F23</f>
        <v>131053.32749999998</v>
      </c>
      <c r="H23" s="178">
        <f t="shared" si="0"/>
        <v>1.3418119566042515</v>
      </c>
      <c r="I23" s="178">
        <f t="shared" si="2"/>
        <v>32.742100953146704</v>
      </c>
      <c r="J23" s="175" t="str">
        <f t="shared" si="1"/>
        <v>A</v>
      </c>
    </row>
    <row r="24" spans="1:10" ht="25.5">
      <c r="A24" s="175" t="s">
        <v>2980</v>
      </c>
      <c r="B24" s="175" t="str">
        <f>VLOOKUP(A24,ORÇAMENTO!$B$15:$F$743,3,FALSE)</f>
        <v>PRÓPRIO</v>
      </c>
      <c r="C24" s="176" t="str">
        <f>VLOOKUP(A24,ORÇAMENTO!$B$15:$G$743,2,FALSE)</f>
        <v>KIT DE PORTA PRONTA DE MADEIRA, 80X210CM, ITENS INCLUSOS: DOBRADIÇAS, MONTAGEM E INSTALAÇÃO DO BATENTE, FECHADURA - FORNECIMENTO E INSTALAÇÃO REFERÊNCIA PORMADE - CAPPUCCINO LISA. (P1) REF. 91334/SINAPI</v>
      </c>
      <c r="D24" s="175" t="str">
        <f>VLOOKUP(A24,ORÇAMENTO!$B$15:$F$743,4,FALSE)</f>
        <v>UN</v>
      </c>
      <c r="E24" s="177">
        <f>SUMIF(ORÇAMENTO!$C$15:$C$743,C24,ORÇAMENTO!$F$15:$F$743)</f>
        <v>37</v>
      </c>
      <c r="F24" s="177">
        <f>VLOOKUP(A24,ORÇAMENTO!$B$15:$I$743,8,FALSE)</f>
        <v>3466.57</v>
      </c>
      <c r="G24" s="177">
        <f>E24*F24</f>
        <v>128263.09000000001</v>
      </c>
      <c r="H24" s="178">
        <f t="shared" si="0"/>
        <v>1.3132436317041034</v>
      </c>
      <c r="I24" s="178">
        <f t="shared" si="2"/>
        <v>34.055344584850808</v>
      </c>
      <c r="J24" s="175" t="str">
        <f t="shared" si="1"/>
        <v>A</v>
      </c>
    </row>
    <row r="25" spans="1:10" ht="25.5">
      <c r="A25" s="175" t="s">
        <v>3299</v>
      </c>
      <c r="B25" s="175" t="str">
        <f>VLOOKUP(A25,ORÇAMENTO!$B$15:$F$743,3,FALSE)</f>
        <v>COMPOSIÇÃO</v>
      </c>
      <c r="C25" s="176" t="str">
        <f>VLOOKUP(A25,ORÇAMENTO!$B$15:$G$743,2,FALSE)</f>
        <v>SISTEMA FOTOVOLTÁICO COMPLETO - POTÊNCIA DE GERAÇÃO 72,6 KWP - CONFORME PROJETO ESPECÍFICO (FORNECIMENTO E INSTALAÇÃO)</v>
      </c>
      <c r="D25" s="175" t="str">
        <f>VLOOKUP(A25,ORÇAMENTO!$B$15:$F$743,4,FALSE)</f>
        <v>CJ</v>
      </c>
      <c r="E25" s="177">
        <f>SUMIF(ORÇAMENTO!$C$15:$C$743,C25,ORÇAMENTO!$F$15:$F$743)</f>
        <v>1</v>
      </c>
      <c r="F25" s="177">
        <f>VLOOKUP(A25,ORÇAMENTO!$B$15:$I$743,8,FALSE)</f>
        <v>126307.85</v>
      </c>
      <c r="G25" s="177">
        <f>E25*F25</f>
        <v>126307.85</v>
      </c>
      <c r="H25" s="178">
        <f t="shared" si="0"/>
        <v>1.2932245718291764</v>
      </c>
      <c r="I25" s="178">
        <f t="shared" si="2"/>
        <v>35.348569156679986</v>
      </c>
      <c r="J25" s="175" t="str">
        <f t="shared" si="1"/>
        <v>A</v>
      </c>
    </row>
    <row r="26" spans="1:10">
      <c r="A26" s="175">
        <v>93563</v>
      </c>
      <c r="B26" s="175" t="str">
        <f>VLOOKUP(A26,ORÇAMENTO!$B$15:$F$743,3,FALSE)</f>
        <v>SINAPI</v>
      </c>
      <c r="C26" s="176" t="s">
        <v>2952</v>
      </c>
      <c r="D26" s="175" t="str">
        <f>VLOOKUP(A26,ORÇAMENTO!$B$15:$F$743,4,FALSE)</f>
        <v>MES</v>
      </c>
      <c r="E26" s="177">
        <f>SUMIF(ORÇAMENTO!$C$15:$C$743,C26,ORÇAMENTO!$F$15:$F$743)</f>
        <v>15</v>
      </c>
      <c r="F26" s="177">
        <f>VLOOKUP(A26,ORÇAMENTO!$B$15:$I$743,8,FALSE)</f>
        <v>8097.86</v>
      </c>
      <c r="G26" s="177">
        <f>E26*F26</f>
        <v>121467.9</v>
      </c>
      <c r="H26" s="178">
        <f t="shared" si="0"/>
        <v>1.2436699141699366</v>
      </c>
      <c r="I26" s="178">
        <f t="shared" si="2"/>
        <v>36.592239070849921</v>
      </c>
      <c r="J26" s="175" t="str">
        <f t="shared" si="1"/>
        <v>A</v>
      </c>
    </row>
    <row r="27" spans="1:10">
      <c r="A27" s="175" t="s">
        <v>3051</v>
      </c>
      <c r="B27" s="175" t="str">
        <f>VLOOKUP(A27,ORÇAMENTO!$B$15:$F$743,3,FALSE)</f>
        <v>PRÓPRIO</v>
      </c>
      <c r="C27" s="176" t="str">
        <f>VLOOKUP(A27,ORÇAMENTO!$B$15:$G$743,2,FALSE)</f>
        <v>BRISE EM CHAPA PERFURADA, SOB MEDIDA CONFORME PROJETO - FORNECIMENTO E INSTALAÇÃO REF. 24.03.410/SP OBRAS</v>
      </c>
      <c r="D27" s="175" t="str">
        <f>VLOOKUP(A27,ORÇAMENTO!$B$15:$F$743,4,FALSE)</f>
        <v>M2</v>
      </c>
      <c r="E27" s="177">
        <f>SUMIF(ORÇAMENTO!$C$15:$C$743,C27,ORÇAMENTO!$F$15:$F$743)</f>
        <v>61.01</v>
      </c>
      <c r="F27" s="177">
        <f>VLOOKUP(A27,ORÇAMENTO!$B$15:$I$743,8,FALSE)</f>
        <v>1878.97</v>
      </c>
      <c r="G27" s="177">
        <f>E27*F27</f>
        <v>114635.95969999999</v>
      </c>
      <c r="H27" s="178">
        <f t="shared" si="0"/>
        <v>1.1737199223900907</v>
      </c>
      <c r="I27" s="178">
        <f t="shared" si="2"/>
        <v>37.765958993240012</v>
      </c>
      <c r="J27" s="175" t="str">
        <f t="shared" si="1"/>
        <v>A</v>
      </c>
    </row>
    <row r="28" spans="1:10">
      <c r="A28" s="175">
        <v>92994</v>
      </c>
      <c r="B28" s="175" t="str">
        <f>VLOOKUP(A28,ORÇAMENTO!$B$15:$F$743,3,FALSE)</f>
        <v>SINAPI</v>
      </c>
      <c r="C28" s="176" t="s">
        <v>1692</v>
      </c>
      <c r="D28" s="175" t="str">
        <f>VLOOKUP(A28,ORÇAMENTO!$B$15:$F$743,4,FALSE)</f>
        <v>M</v>
      </c>
      <c r="E28" s="177">
        <f>SUMIF(ORÇAMENTO!$C$15:$C$743,C28,ORÇAMENTO!$F$15:$F$743)</f>
        <v>563.52</v>
      </c>
      <c r="F28" s="177">
        <f>VLOOKUP(A28,ORÇAMENTO!$B$15:$I$743,8,FALSE)</f>
        <v>197.17</v>
      </c>
      <c r="G28" s="177">
        <f>E28*F28</f>
        <v>111109.23839999999</v>
      </c>
      <c r="H28" s="178">
        <f t="shared" si="0"/>
        <v>1.1376109818677609</v>
      </c>
      <c r="I28" s="178">
        <f t="shared" si="2"/>
        <v>38.903569975107771</v>
      </c>
      <c r="J28" s="175" t="str">
        <f t="shared" si="1"/>
        <v>A</v>
      </c>
    </row>
    <row r="29" spans="1:10">
      <c r="A29" s="175" t="s">
        <v>3636</v>
      </c>
      <c r="B29" s="175" t="str">
        <f>VLOOKUP(A29,ORÇAMENTO!$B$15:$F$743,3,FALSE)</f>
        <v>PRÓPRIO</v>
      </c>
      <c r="C29" s="176" t="str">
        <f>VLOOKUP(A29,ORÇAMENTO!$B$15:$G$743,2,FALSE)</f>
        <v>VIDRO LAMINADO REFLETIVO 8MM REF. 26.03.070/SP OBRAS</v>
      </c>
      <c r="D29" s="175" t="str">
        <f>VLOOKUP(A29,ORÇAMENTO!$B$15:$F$743,4,FALSE)</f>
        <v>M2</v>
      </c>
      <c r="E29" s="177">
        <f>SUMIF(ORÇAMENTO!$C$15:$C$743,C29,ORÇAMENTO!$F$15:$F$743)</f>
        <v>257.42</v>
      </c>
      <c r="F29" s="177">
        <f>VLOOKUP(A29,ORÇAMENTO!$B$15:$I$743,8,FALSE)</f>
        <v>418.69</v>
      </c>
      <c r="G29" s="177">
        <f>E29*F29</f>
        <v>107779.17980000001</v>
      </c>
      <c r="H29" s="178">
        <f t="shared" si="0"/>
        <v>1.1035156061080513</v>
      </c>
      <c r="I29" s="178">
        <f t="shared" si="2"/>
        <v>40.007085581215826</v>
      </c>
      <c r="J29" s="175" t="str">
        <f t="shared" si="1"/>
        <v>A</v>
      </c>
    </row>
    <row r="30" spans="1:10" ht="25.5">
      <c r="A30" s="175">
        <v>87749</v>
      </c>
      <c r="B30" s="175" t="str">
        <f>VLOOKUP(A30,ORÇAMENTO!$B$15:$F$743,3,FALSE)</f>
        <v>SINAPI</v>
      </c>
      <c r="C30" s="176" t="s">
        <v>1695</v>
      </c>
      <c r="D30" s="175" t="str">
        <f>VLOOKUP(A30,ORÇAMENTO!$B$15:$F$743,4,FALSE)</f>
        <v>M2</v>
      </c>
      <c r="E30" s="177">
        <f>SUMIF(ORÇAMENTO!$C$15:$C$743,C30,ORÇAMENTO!$F$15:$F$743)</f>
        <v>806.5</v>
      </c>
      <c r="F30" s="177">
        <f>VLOOKUP(A30,ORÇAMENTO!$B$15:$I$743,8,FALSE)</f>
        <v>132.97999999999999</v>
      </c>
      <c r="G30" s="177">
        <f>E30*F30</f>
        <v>107248.37</v>
      </c>
      <c r="H30" s="178">
        <f t="shared" si="0"/>
        <v>1.0980808189881079</v>
      </c>
      <c r="I30" s="178">
        <f t="shared" si="2"/>
        <v>41.105166400203935</v>
      </c>
      <c r="J30" s="175" t="str">
        <f t="shared" si="1"/>
        <v>A</v>
      </c>
    </row>
    <row r="31" spans="1:10">
      <c r="A31" s="175" t="s">
        <v>3251</v>
      </c>
      <c r="B31" s="175" t="str">
        <f>VLOOKUP(A31,ORÇAMENTO!$B$15:$F$743,3,FALSE)</f>
        <v>PRÓPRIO</v>
      </c>
      <c r="C31" s="176" t="str">
        <f>VLOOKUP(A31,ORÇAMENTO!$B$15:$G$743,2,FALSE)</f>
        <v>TE-11 ENTRADA PRIMÁRIA SIMPLIF. POSTE UNICO - NEOENERGIA - 225 KVA 15KV- 220/127 V REF. 09.01.011/SP EDUCAÇÃO</v>
      </c>
      <c r="D31" s="175" t="str">
        <f>VLOOKUP(A31,ORÇAMENTO!$B$15:$F$743,4,FALSE)</f>
        <v>UN</v>
      </c>
      <c r="E31" s="177">
        <f>SUMIF(ORÇAMENTO!$C$15:$C$743,C31,ORÇAMENTO!$F$15:$F$743)</f>
        <v>1</v>
      </c>
      <c r="F31" s="177">
        <f>VLOOKUP(A31,ORÇAMENTO!$B$15:$I$743,8,FALSE)</f>
        <v>105849.71</v>
      </c>
      <c r="G31" s="177">
        <f>E31*F31</f>
        <v>105849.71</v>
      </c>
      <c r="H31" s="178">
        <f t="shared" si="0"/>
        <v>1.0837603988429263</v>
      </c>
      <c r="I31" s="178">
        <f t="shared" si="2"/>
        <v>42.188926799046861</v>
      </c>
      <c r="J31" s="175" t="str">
        <f t="shared" si="1"/>
        <v>A</v>
      </c>
    </row>
    <row r="32" spans="1:10">
      <c r="A32" s="175">
        <v>90777</v>
      </c>
      <c r="B32" s="175" t="str">
        <f>VLOOKUP(A32,ORÇAMENTO!$B$15:$F$743,3,FALSE)</f>
        <v>SINAPI</v>
      </c>
      <c r="C32" s="176" t="s">
        <v>126</v>
      </c>
      <c r="D32" s="175" t="str">
        <f>VLOOKUP(A32,ORÇAMENTO!$B$15:$F$743,4,FALSE)</f>
        <v>H</v>
      </c>
      <c r="E32" s="177">
        <f>SUMIF(ORÇAMENTO!$C$15:$C$743,C32,ORÇAMENTO!$F$15:$F$743)</f>
        <v>720</v>
      </c>
      <c r="F32" s="177">
        <f>VLOOKUP(A32,ORÇAMENTO!$B$15:$I$743,8,FALSE)</f>
        <v>145.08000000000001</v>
      </c>
      <c r="G32" s="177">
        <f>E32*F32</f>
        <v>104457.60000000001</v>
      </c>
      <c r="H32" s="178">
        <f t="shared" si="0"/>
        <v>1.0695070419954371</v>
      </c>
      <c r="I32" s="178">
        <f t="shared" si="2"/>
        <v>43.258433841042297</v>
      </c>
      <c r="J32" s="175" t="str">
        <f t="shared" si="1"/>
        <v>A</v>
      </c>
    </row>
    <row r="33" spans="1:10" ht="25.5">
      <c r="A33" s="175">
        <v>93591</v>
      </c>
      <c r="B33" s="175" t="str">
        <f>VLOOKUP(A33,ORÇAMENTO!$B$15:$F$743,3,FALSE)</f>
        <v>SINAPI</v>
      </c>
      <c r="C33" s="176" t="s">
        <v>3293</v>
      </c>
      <c r="D33" s="175" t="str">
        <f>VLOOKUP(A33,ORÇAMENTO!$B$15:$F$743,4,FALSE)</f>
        <v>M3XKM</v>
      </c>
      <c r="E33" s="177">
        <f>SUMIF(ORÇAMENTO!$C$15:$C$743,C33,ORÇAMENTO!$F$15:$F$743)</f>
        <v>30657.360000000001</v>
      </c>
      <c r="F33" s="177">
        <f>VLOOKUP(A33,ORÇAMENTO!$B$15:$I$743,8,FALSE)</f>
        <v>3.36</v>
      </c>
      <c r="G33" s="177">
        <f>E33*F33</f>
        <v>103008.72959999999</v>
      </c>
      <c r="H33" s="178">
        <f t="shared" si="0"/>
        <v>1.0546725340636185</v>
      </c>
      <c r="I33" s="178">
        <f t="shared" si="2"/>
        <v>44.313106375105917</v>
      </c>
      <c r="J33" s="175" t="str">
        <f t="shared" si="1"/>
        <v>A</v>
      </c>
    </row>
    <row r="34" spans="1:10">
      <c r="A34" s="175">
        <v>98299</v>
      </c>
      <c r="B34" s="175" t="str">
        <f>VLOOKUP(A34,ORÇAMENTO!$B$15:$F$743,3,FALSE)</f>
        <v>SINAPI</v>
      </c>
      <c r="C34" s="176" t="s">
        <v>3552</v>
      </c>
      <c r="D34" s="175" t="str">
        <f>VLOOKUP(A34,ORÇAMENTO!$B$15:$F$743,4,FALSE)</f>
        <v>M</v>
      </c>
      <c r="E34" s="177">
        <f>SUMIF(ORÇAMENTO!$C$15:$C$743,C34,ORÇAMENTO!$F$15:$F$743)</f>
        <v>3698.71</v>
      </c>
      <c r="F34" s="177">
        <f>VLOOKUP(A34,ORÇAMENTO!$B$15:$I$743,8,FALSE)</f>
        <v>26.6</v>
      </c>
      <c r="G34" s="177">
        <f>E34*F34</f>
        <v>98385.686000000002</v>
      </c>
      <c r="H34" s="178">
        <f t="shared" si="0"/>
        <v>1.007338709759289</v>
      </c>
      <c r="I34" s="178">
        <f t="shared" si="2"/>
        <v>45.320445084865206</v>
      </c>
      <c r="J34" s="175" t="str">
        <f t="shared" si="1"/>
        <v>A</v>
      </c>
    </row>
    <row r="35" spans="1:10">
      <c r="A35" s="175" t="s">
        <v>3172</v>
      </c>
      <c r="B35" s="175" t="str">
        <f>VLOOKUP(A35,ORÇAMENTO!$B$15:$F$743,3,FALSE)</f>
        <v>PRÓPRIO</v>
      </c>
      <c r="C35" s="176" t="str">
        <f>VLOOKUP(A35,ORÇAMENTO!$B$15:$G$743,2,FALSE)</f>
        <v>APLICAÇÃO DE 01 DEMÃO DE TEXTURA EM PAREDES EM CORES DIVERSAS (EXTERNO) REF. S13475/ORSE</v>
      </c>
      <c r="D35" s="175" t="str">
        <f>VLOOKUP(A35,ORÇAMENTO!$B$15:$F$743,4,FALSE)</f>
        <v>M2</v>
      </c>
      <c r="E35" s="177">
        <f>SUMIF(ORÇAMENTO!$C$15:$C$743,C35,ORÇAMENTO!$F$15:$F$743)</f>
        <v>1374.74</v>
      </c>
      <c r="F35" s="177">
        <f>VLOOKUP(A35,ORÇAMENTO!$B$15:$I$743,8,FALSE)</f>
        <v>68.05</v>
      </c>
      <c r="G35" s="177">
        <f>E35*F35</f>
        <v>93551.057000000001</v>
      </c>
      <c r="H35" s="178">
        <f t="shared" si="0"/>
        <v>0.95783853207058678</v>
      </c>
      <c r="I35" s="178">
        <f t="shared" si="2"/>
        <v>46.278283616935795</v>
      </c>
      <c r="J35" s="175" t="str">
        <f t="shared" si="1"/>
        <v>A</v>
      </c>
    </row>
    <row r="36" spans="1:10">
      <c r="A36" s="175">
        <v>93572</v>
      </c>
      <c r="B36" s="175" t="str">
        <f>VLOOKUP(A36,ORÇAMENTO!$B$15:$F$743,3,FALSE)</f>
        <v>SINAPI</v>
      </c>
      <c r="C36" s="176" t="s">
        <v>128</v>
      </c>
      <c r="D36" s="175" t="str">
        <f>VLOOKUP(A36,ORÇAMENTO!$B$15:$F$743,4,FALSE)</f>
        <v>MES</v>
      </c>
      <c r="E36" s="177">
        <f>SUMIF(ORÇAMENTO!$C$15:$C$743,C36,ORÇAMENTO!$F$15:$F$743)</f>
        <v>15</v>
      </c>
      <c r="F36" s="177">
        <f>VLOOKUP(A36,ORÇAMENTO!$B$15:$I$743,8,FALSE)</f>
        <v>5465.97</v>
      </c>
      <c r="G36" s="177">
        <f>E36*F36</f>
        <v>81989.55</v>
      </c>
      <c r="H36" s="178">
        <f t="shared" si="0"/>
        <v>0.83946406096863224</v>
      </c>
      <c r="I36" s="178">
        <f t="shared" si="2"/>
        <v>47.117747677904426</v>
      </c>
      <c r="J36" s="175" t="str">
        <f t="shared" si="1"/>
        <v>A</v>
      </c>
    </row>
    <row r="37" spans="1:10">
      <c r="A37" s="175">
        <v>101460</v>
      </c>
      <c r="B37" s="175" t="str">
        <f>VLOOKUP(A37,ORÇAMENTO!$B$15:$F$743,3,FALSE)</f>
        <v>SINAPI</v>
      </c>
      <c r="C37" s="176" t="s">
        <v>2954</v>
      </c>
      <c r="D37" s="175" t="str">
        <f>VLOOKUP(A37,ORÇAMENTO!$B$15:$F$743,4,FALSE)</f>
        <v>MES</v>
      </c>
      <c r="E37" s="177">
        <f>SUMIF(ORÇAMENTO!$C$15:$C$743,C37,ORÇAMENTO!$F$15:$F$743)</f>
        <v>15</v>
      </c>
      <c r="F37" s="177">
        <f>VLOOKUP(A37,ORÇAMENTO!$B$15:$I$743,8,FALSE)</f>
        <v>5349.21</v>
      </c>
      <c r="G37" s="177">
        <f>E37*F37</f>
        <v>80238.149999999994</v>
      </c>
      <c r="H37" s="178">
        <f t="shared" si="0"/>
        <v>0.82153205187258926</v>
      </c>
      <c r="I37" s="178">
        <f t="shared" si="2"/>
        <v>47.939279729777013</v>
      </c>
      <c r="J37" s="175" t="str">
        <f t="shared" si="1"/>
        <v>A</v>
      </c>
    </row>
    <row r="38" spans="1:10" ht="25.5">
      <c r="A38" s="175" t="s">
        <v>3716</v>
      </c>
      <c r="B38" s="175" t="str">
        <f>VLOOKUP(A38,ORÇAMENTO!$B$15:$F$743,3,FALSE)</f>
        <v>PRÓPRIO</v>
      </c>
      <c r="C38" s="176" t="str">
        <f>VLOOKUP(A38,ORÇAMENTO!$B$15:$G$743,2,FALSE)</f>
        <v>GUARDA-CORPO PANORÂMICO COM PERFIS DE AÇO INOX E VIDRO LAMINADO 8 MM (CLASSE SEGURANÇA 1), ALTURA 1,10 M, FIXADORES EM AÇO INOX REF. 99841/SINAPI</v>
      </c>
      <c r="D38" s="175" t="str">
        <f>VLOOKUP(A38,ORÇAMENTO!$B$15:$F$743,4,FALSE)</f>
        <v>M</v>
      </c>
      <c r="E38" s="177">
        <f>SUMIF(ORÇAMENTO!$C$15:$C$743,C38,ORÇAMENTO!$F$15:$F$743)</f>
        <v>43.41</v>
      </c>
      <c r="F38" s="177">
        <f>VLOOKUP(A38,ORÇAMENTO!$B$15:$I$743,8,FALSE)</f>
        <v>1818.44</v>
      </c>
      <c r="G38" s="177">
        <f>E38*F38</f>
        <v>78938.4804</v>
      </c>
      <c r="H38" s="178">
        <f t="shared" si="0"/>
        <v>0.80822516190510596</v>
      </c>
      <c r="I38" s="178">
        <f t="shared" si="2"/>
        <v>48.747504891682119</v>
      </c>
      <c r="J38" s="175" t="str">
        <f t="shared" si="1"/>
        <v>A</v>
      </c>
    </row>
    <row r="39" spans="1:10">
      <c r="A39" s="175">
        <v>91926</v>
      </c>
      <c r="B39" s="175" t="str">
        <f>VLOOKUP(A39,ORÇAMENTO!$B$15:$F$743,3,FALSE)</f>
        <v>SINAPI</v>
      </c>
      <c r="C39" s="176" t="s">
        <v>800</v>
      </c>
      <c r="D39" s="175" t="str">
        <f>VLOOKUP(A39,ORÇAMENTO!$B$15:$F$743,4,FALSE)</f>
        <v>M</v>
      </c>
      <c r="E39" s="177">
        <f>SUMIF(ORÇAMENTO!$C$15:$C$743,C39,ORÇAMENTO!$F$15:$F$743)</f>
        <v>11972.949999999999</v>
      </c>
      <c r="F39" s="177">
        <f>VLOOKUP(A39,ORÇAMENTO!$B$15:$I$743,8,FALSE)</f>
        <v>6.31</v>
      </c>
      <c r="G39" s="177">
        <f>E39*F39</f>
        <v>75549.314499999993</v>
      </c>
      <c r="H39" s="178">
        <f t="shared" si="0"/>
        <v>0.77352460592314953</v>
      </c>
      <c r="I39" s="178">
        <f t="shared" si="2"/>
        <v>49.521029497605269</v>
      </c>
      <c r="J39" s="175" t="str">
        <f t="shared" si="1"/>
        <v>A</v>
      </c>
    </row>
    <row r="40" spans="1:10" ht="25.5">
      <c r="A40" s="175">
        <v>96131</v>
      </c>
      <c r="B40" s="175" t="str">
        <f>VLOOKUP(A40,ORÇAMENTO!$B$15:$F$743,3,FALSE)</f>
        <v>SINAPI</v>
      </c>
      <c r="C40" s="176" t="s">
        <v>3549</v>
      </c>
      <c r="D40" s="175" t="str">
        <f>VLOOKUP(A40,ORÇAMENTO!$B$15:$F$743,4,FALSE)</f>
        <v>M2</v>
      </c>
      <c r="E40" s="177">
        <f>SUMIF(ORÇAMENTO!$C$15:$C$743,C40,ORÇAMENTO!$F$15:$F$743)</f>
        <v>1995.91</v>
      </c>
      <c r="F40" s="177">
        <f>VLOOKUP(A40,ORÇAMENTO!$B$15:$I$743,8,FALSE)</f>
        <v>37.76</v>
      </c>
      <c r="G40" s="177">
        <f>E40*F40</f>
        <v>75365.561600000001</v>
      </c>
      <c r="H40" s="178">
        <f t="shared" si="0"/>
        <v>0.77164322036061439</v>
      </c>
      <c r="I40" s="178">
        <f t="shared" si="2"/>
        <v>50.292672717965885</v>
      </c>
      <c r="J40" s="175" t="str">
        <f t="shared" si="1"/>
        <v>B</v>
      </c>
    </row>
    <row r="41" spans="1:10">
      <c r="A41" s="175">
        <v>98557</v>
      </c>
      <c r="B41" s="175" t="str">
        <f>VLOOKUP(A41,ORÇAMENTO!$B$15:$F$743,3,FALSE)</f>
        <v>SINAPI</v>
      </c>
      <c r="C41" s="176" t="s">
        <v>236</v>
      </c>
      <c r="D41" s="175" t="str">
        <f>VLOOKUP(A41,ORÇAMENTO!$B$15:$F$743,4,FALSE)</f>
        <v>M2</v>
      </c>
      <c r="E41" s="177">
        <f>SUMIF(ORÇAMENTO!$C$15:$C$743,C41,ORÇAMENTO!$F$15:$F$743)</f>
        <v>1331.1799999999998</v>
      </c>
      <c r="F41" s="177">
        <f>VLOOKUP(A41,ORÇAMENTO!$B$15:$I$743,8,FALSE)</f>
        <v>53.05</v>
      </c>
      <c r="G41" s="177">
        <f>E41*F41</f>
        <v>70619.098999999987</v>
      </c>
      <c r="H41" s="178">
        <f t="shared" si="0"/>
        <v>0.72304574947033939</v>
      </c>
      <c r="I41" s="178">
        <f t="shared" si="2"/>
        <v>51.015718467436223</v>
      </c>
      <c r="J41" s="175" t="str">
        <f t="shared" si="1"/>
        <v>B</v>
      </c>
    </row>
    <row r="42" spans="1:10" ht="25.5">
      <c r="A42" s="175" t="s">
        <v>3037</v>
      </c>
      <c r="B42" s="175" t="str">
        <f>VLOOKUP(A42,ORÇAMENTO!$B$15:$F$743,3,FALSE)</f>
        <v>PRÓPRIO</v>
      </c>
      <c r="C42" s="176" t="str">
        <f>VLOOKUP(A42,ORÇAMENTO!$B$15:$G$743,2,FALSE)</f>
        <v>REVESTIMENTO EM PLACA DE ALUMÍNIO COMPOSTO "ACM", ESPESSURA DE 4 MM E ACABAMENTO EM PVDF, CORES DIVERSAS REF. 21.03.151/SP OBRAS</v>
      </c>
      <c r="D42" s="175" t="str">
        <f>VLOOKUP(A42,ORÇAMENTO!$B$15:$F$743,4,FALSE)</f>
        <v>M2</v>
      </c>
      <c r="E42" s="177">
        <f>SUMIF(ORÇAMENTO!$C$15:$C$743,C42,ORÇAMENTO!$F$15:$F$743)</f>
        <v>74.900000000000006</v>
      </c>
      <c r="F42" s="177">
        <f>VLOOKUP(A42,ORÇAMENTO!$B$15:$I$743,8,FALSE)</f>
        <v>933.06</v>
      </c>
      <c r="G42" s="177">
        <f>E42*F42</f>
        <v>69886.194000000003</v>
      </c>
      <c r="H42" s="178">
        <f t="shared" si="0"/>
        <v>0.71554177600537705</v>
      </c>
      <c r="I42" s="178">
        <f t="shared" si="2"/>
        <v>51.731260243441596</v>
      </c>
      <c r="J42" s="175" t="str">
        <f t="shared" si="1"/>
        <v>B</v>
      </c>
    </row>
    <row r="43" spans="1:10" ht="51">
      <c r="A43" s="175" t="s">
        <v>3194</v>
      </c>
      <c r="B43" s="175" t="str">
        <f>VLOOKUP(A43,ORÇAMENTO!$B$15:$F$743,3,FALSE)</f>
        <v>PRÓPRIO</v>
      </c>
      <c r="C43" s="176" t="str">
        <f>VLOOKUP(A43,ORÇAMENTO!$B$15:$G$743,2,FALSE)</f>
        <v>FORNECIMENTO E INSTALAÇÃO DE: GUARDA-CORPO DE AÇO INOX DE 1,10M DE ALTURA, FORMADO POR MONTANTES TUBULARES DE 1.1/4" ESPAÇADOS DE 1,20M,  FIXADO COM CHUMBADOR MECÂNICO. TUBOS HORIZONTAIS DE 1" SUPERIOR E INFERIOR E TUBOS VERTICAIS DE 3/4" A CADA 0,11M PARA FECHAMENTO. INCLUSIVE CORRIMÃO DUPLO DE 1.1/2” EM AÇO INOX SENDO, BARRAS SUPERIORES COM ALTURA DE 0,92M E INFERIORES COM ALTURA DE 0,70M. REF. S12385/ORSE</v>
      </c>
      <c r="D43" s="175" t="str">
        <f>VLOOKUP(A43,ORÇAMENTO!$B$15:$F$743,4,FALSE)</f>
        <v>M</v>
      </c>
      <c r="E43" s="177">
        <f>ORÇAMENTO!F333</f>
        <v>44.03</v>
      </c>
      <c r="F43" s="177">
        <f>VLOOKUP(A43,ORÇAMENTO!$B$15:$I$743,8,FALSE)</f>
        <v>1579.03</v>
      </c>
      <c r="G43" s="177">
        <f>E43*F43</f>
        <v>69524.690900000001</v>
      </c>
      <c r="H43" s="178">
        <f t="shared" si="0"/>
        <v>0.7118404645531401</v>
      </c>
      <c r="I43" s="178">
        <f t="shared" si="2"/>
        <v>52.443100707994738</v>
      </c>
      <c r="J43" s="175" t="str">
        <f t="shared" si="1"/>
        <v>B</v>
      </c>
    </row>
    <row r="44" spans="1:10">
      <c r="A44" s="175">
        <v>91935</v>
      </c>
      <c r="B44" s="175" t="str">
        <f>VLOOKUP(A44,ORÇAMENTO!$B$15:$F$743,3,FALSE)</f>
        <v>SINAPI</v>
      </c>
      <c r="C44" s="176" t="s">
        <v>796</v>
      </c>
      <c r="D44" s="175" t="str">
        <f>VLOOKUP(A44,ORÇAMENTO!$B$15:$F$743,4,FALSE)</f>
        <v>M</v>
      </c>
      <c r="E44" s="177">
        <f>SUMIF(ORÇAMENTO!$C$15:$C$743,C44,ORÇAMENTO!$F$15:$F$743)</f>
        <v>1745.73</v>
      </c>
      <c r="F44" s="177">
        <f>VLOOKUP(A44,ORÇAMENTO!$B$15:$I$743,8,FALSE)</f>
        <v>37.64</v>
      </c>
      <c r="G44" s="177">
        <f>E44*F44</f>
        <v>65709.277199999997</v>
      </c>
      <c r="H44" s="178">
        <f t="shared" si="0"/>
        <v>0.67277569741053045</v>
      </c>
      <c r="I44" s="178">
        <f t="shared" si="2"/>
        <v>53.115876405405267</v>
      </c>
      <c r="J44" s="175" t="str">
        <f t="shared" si="1"/>
        <v>B</v>
      </c>
    </row>
    <row r="45" spans="1:10" ht="25.5">
      <c r="A45" s="175">
        <v>96557</v>
      </c>
      <c r="B45" s="175" t="str">
        <f>VLOOKUP(A45,ORÇAMENTO!$B$15:$F$743,3,FALSE)</f>
        <v>SINAPI</v>
      </c>
      <c r="C45" s="176" t="s">
        <v>234</v>
      </c>
      <c r="D45" s="175" t="str">
        <f>VLOOKUP(A45,ORÇAMENTO!$B$15:$F$743,4,FALSE)</f>
        <v>M3</v>
      </c>
      <c r="E45" s="177">
        <f>SUMIF(ORÇAMENTO!$C$15:$C$743,C45,ORÇAMENTO!$F$15:$F$743)</f>
        <v>78.61999999999999</v>
      </c>
      <c r="F45" s="177">
        <f>VLOOKUP(A45,ORÇAMENTO!$B$15:$I$743,8,FALSE)</f>
        <v>834.12</v>
      </c>
      <c r="G45" s="177">
        <f>E45*F45</f>
        <v>65578.514399999985</v>
      </c>
      <c r="H45" s="178">
        <f t="shared" si="0"/>
        <v>0.67143686006953218</v>
      </c>
      <c r="I45" s="178">
        <f t="shared" si="2"/>
        <v>53.787313265474801</v>
      </c>
      <c r="J45" s="175" t="str">
        <f t="shared" si="1"/>
        <v>B</v>
      </c>
    </row>
    <row r="46" spans="1:10">
      <c r="A46" s="175">
        <v>103250</v>
      </c>
      <c r="B46" s="175" t="str">
        <f>VLOOKUP(A46,ORÇAMENTO!$B$15:$F$743,3,FALSE)</f>
        <v>SINAPI</v>
      </c>
      <c r="C46" s="176" t="s">
        <v>556</v>
      </c>
      <c r="D46" s="175" t="str">
        <f>VLOOKUP(A46,ORÇAMENTO!$B$15:$F$743,4,FALSE)</f>
        <v>UN</v>
      </c>
      <c r="E46" s="177">
        <f>SUMIF(ORÇAMENTO!$C$15:$C$743,C46,ORÇAMENTO!$F$15:$F$743)</f>
        <v>15</v>
      </c>
      <c r="F46" s="177">
        <f>VLOOKUP(A46,ORÇAMENTO!$B$15:$I$743,8,FALSE)</f>
        <v>4363.54</v>
      </c>
      <c r="G46" s="177">
        <f>E46*F46</f>
        <v>65453.1</v>
      </c>
      <c r="H46" s="178">
        <f t="shared" si="0"/>
        <v>0.67015278323866856</v>
      </c>
      <c r="I46" s="178">
        <f t="shared" si="2"/>
        <v>54.457466048713471</v>
      </c>
      <c r="J46" s="175" t="str">
        <f t="shared" si="1"/>
        <v>B</v>
      </c>
    </row>
    <row r="47" spans="1:10">
      <c r="A47" s="175" t="s">
        <v>3188</v>
      </c>
      <c r="B47" s="175" t="str">
        <f>VLOOKUP(A47,ORÇAMENTO!$B$15:$F$743,3,FALSE)</f>
        <v>PRÓPRIO</v>
      </c>
      <c r="C47" s="176" t="str">
        <f>VLOOKUP(A47,ORÇAMENTO!$B$15:$G$743,2,FALSE)</f>
        <v>DIVISÓRIA EM GRANITO BRANCO SIENA, POLIDO DO DOIS LADOS, E= 2CM, INCLUSIVE MONTAGEM COM FERRAGENS REF. S12444/ORSE</v>
      </c>
      <c r="D47" s="175" t="str">
        <f>VLOOKUP(A47,ORÇAMENTO!$B$15:$F$743,4,FALSE)</f>
        <v>M2</v>
      </c>
      <c r="E47" s="177">
        <f>SUMIF(ORÇAMENTO!$C$15:$C$743,C47,ORÇAMENTO!$F$15:$F$743)</f>
        <v>54.1</v>
      </c>
      <c r="F47" s="177">
        <f>VLOOKUP(A47,ORÇAMENTO!$B$15:$I$743,8,FALSE)</f>
        <v>1168.6199999999999</v>
      </c>
      <c r="G47" s="177">
        <f>E47*F47</f>
        <v>63222.341999999997</v>
      </c>
      <c r="H47" s="178">
        <f t="shared" si="0"/>
        <v>0.64731278509599954</v>
      </c>
      <c r="I47" s="178">
        <f t="shared" si="2"/>
        <v>55.104778833809469</v>
      </c>
      <c r="J47" s="175" t="str">
        <f t="shared" si="1"/>
        <v>B</v>
      </c>
    </row>
    <row r="48" spans="1:10">
      <c r="A48" s="175" t="s">
        <v>3219</v>
      </c>
      <c r="B48" s="175" t="str">
        <f>VLOOKUP(A48,ORÇAMENTO!$B$15:$F$743,3,FALSE)</f>
        <v>PRÓPRIO</v>
      </c>
      <c r="C48" s="176" t="str">
        <f>VLOOKUP(A48,ORÇAMENTO!$B$15:$G$743,2,FALSE)</f>
        <v>LUMINÁRIA PLAFON (EMBUTIR) - 48 W REF. S13158/ORSE</v>
      </c>
      <c r="D48" s="175" t="str">
        <f>VLOOKUP(A48,ORÇAMENTO!$B$15:$F$743,4,FALSE)</f>
        <v>UN</v>
      </c>
      <c r="E48" s="177">
        <f>SUMIF(ORÇAMENTO!$C$15:$C$743,C48,ORÇAMENTO!$F$15:$F$743)</f>
        <v>205</v>
      </c>
      <c r="F48" s="177">
        <f>VLOOKUP(A48,ORÇAMENTO!$B$15:$I$743,8,FALSE)</f>
        <v>304.37</v>
      </c>
      <c r="G48" s="177">
        <f>E48*F48</f>
        <v>62395.85</v>
      </c>
      <c r="H48" s="178">
        <f t="shared" si="0"/>
        <v>0.63885060509040037</v>
      </c>
      <c r="I48" s="178">
        <f t="shared" si="2"/>
        <v>55.743629438899866</v>
      </c>
      <c r="J48" s="175" t="str">
        <f t="shared" si="1"/>
        <v>B</v>
      </c>
    </row>
    <row r="49" spans="1:10" ht="38.25">
      <c r="A49" s="175" t="s">
        <v>3175</v>
      </c>
      <c r="B49" s="175" t="str">
        <f>VLOOKUP(A49,ORÇAMENTO!$B$15:$F$743,3,FALSE)</f>
        <v>PRÓPRIO</v>
      </c>
      <c r="C49" s="176" t="str">
        <f>VLOOKUP(A49,ORÇAMENTO!$B$15:$G$743,2,FALSE)</f>
        <v>VASO SANITÁRIO COM CAIXA DE DESCARGA ACOPLADA, PARA SANITÁRIO ACESSÍVEL, LINHA VOGUE PLUS CONFORTO, SEM ABERTURA FRONTAL P.515.17, DECA OU SIMILAR, COM CAIXA ACOPLADA LINHA VOGUE PLUS CONFORTO, COR BRANCA, REFERÊNCIA CDC 01F 17, DECA OU SIMILAR REF. S12099/ORSE</v>
      </c>
      <c r="D49" s="175" t="str">
        <f>VLOOKUP(A49,ORÇAMENTO!$B$15:$F$743,4,FALSE)</f>
        <v>UN</v>
      </c>
      <c r="E49" s="177">
        <f>ORÇAMENTO!F299</f>
        <v>18</v>
      </c>
      <c r="F49" s="177">
        <f>VLOOKUP(A49,ORÇAMENTO!$B$15:$I$743,8,FALSE)</f>
        <v>3445.54</v>
      </c>
      <c r="G49" s="177">
        <f>E49*F49</f>
        <v>62019.72</v>
      </c>
      <c r="H49" s="178">
        <f t="shared" si="0"/>
        <v>0.63499953361541195</v>
      </c>
      <c r="I49" s="178">
        <f t="shared" si="2"/>
        <v>56.37862897251528</v>
      </c>
      <c r="J49" s="175" t="str">
        <f t="shared" si="1"/>
        <v>B</v>
      </c>
    </row>
    <row r="50" spans="1:10">
      <c r="A50" s="175" t="s">
        <v>3195</v>
      </c>
      <c r="B50" s="175" t="str">
        <f>VLOOKUP(A50,ORÇAMENTO!$B$15:$F$743,3,FALSE)</f>
        <v>PRÓPRIO</v>
      </c>
      <c r="C50" s="176" t="str">
        <f>VLOOKUP(A50,ORÇAMENTO!$B$15:$G$743,2,FALSE)</f>
        <v>PLATAFORMA ELEVATÓRIA PARA PNE, CABINADA, MODELO UNILATERAL REF. S13303/ORSE</v>
      </c>
      <c r="D50" s="175" t="str">
        <f>VLOOKUP(A50,ORÇAMENTO!$B$15:$F$743,4,FALSE)</f>
        <v>UN</v>
      </c>
      <c r="E50" s="177">
        <f>SUMIF(ORÇAMENTO!$C$15:$C$743,C50,ORÇAMENTO!$F$15:$F$743)</f>
        <v>1</v>
      </c>
      <c r="F50" s="177">
        <f>VLOOKUP(A50,ORÇAMENTO!$B$15:$I$743,8,FALSE)</f>
        <v>59022.99</v>
      </c>
      <c r="G50" s="177">
        <f>E50*F50</f>
        <v>59022.99</v>
      </c>
      <c r="H50" s="178">
        <f t="shared" si="0"/>
        <v>0.60431699986048182</v>
      </c>
      <c r="I50" s="178">
        <f t="shared" si="2"/>
        <v>56.982945972375759</v>
      </c>
      <c r="J50" s="175" t="str">
        <f t="shared" si="1"/>
        <v>B</v>
      </c>
    </row>
    <row r="51" spans="1:10" ht="25.5">
      <c r="A51" s="175" t="s">
        <v>3174</v>
      </c>
      <c r="B51" s="175" t="str">
        <f>VLOOKUP(A51,ORÇAMENTO!$B$15:$F$743,3,FALSE)</f>
        <v>PRÓPRIO</v>
      </c>
      <c r="C51" s="176" t="str">
        <f>VLOOKUP(A51,ORÇAMENTO!$B$15:$G$743,2,FALSE)</f>
        <v>VASO SANITÁRIO COM CAIXA DE DESCARGA ACOPLADA, LINHA VOGUE PLUS REFERÊNCIA P.505.17, DECA OU SIMILAR, COM CAIXA ACOPLADA, COR BRANCA, REFERÊNCIA CD 01F 17, DECA OU SIMILAR REF. S12099/ORSE</v>
      </c>
      <c r="D51" s="175" t="str">
        <f>VLOOKUP(A51,ORÇAMENTO!$B$15:$F$743,4,FALSE)</f>
        <v>UN</v>
      </c>
      <c r="E51" s="177">
        <f>SUMIF(ORÇAMENTO!$C$15:$C$743,C51,ORÇAMENTO!$F$15:$F$743)</f>
        <v>16</v>
      </c>
      <c r="F51" s="177">
        <f>VLOOKUP(A51,ORÇAMENTO!$B$15:$I$743,8,FALSE)</f>
        <v>3636.13</v>
      </c>
      <c r="G51" s="177">
        <f>E51*F51</f>
        <v>58178.080000000002</v>
      </c>
      <c r="H51" s="178">
        <f t="shared" si="0"/>
        <v>0.59566624400497337</v>
      </c>
      <c r="I51" s="178">
        <f t="shared" si="2"/>
        <v>57.578612216380733</v>
      </c>
      <c r="J51" s="175" t="str">
        <f t="shared" si="1"/>
        <v>B</v>
      </c>
    </row>
    <row r="52" spans="1:10">
      <c r="A52" s="175">
        <v>96557</v>
      </c>
      <c r="B52" s="175" t="str">
        <f>VLOOKUP(A52,ORÇAMENTO!$B$15:$F$743,3,FALSE)</f>
        <v>SINAPI</v>
      </c>
      <c r="C52" s="176" t="s">
        <v>1381</v>
      </c>
      <c r="D52" s="175" t="str">
        <f>VLOOKUP(A52,ORÇAMENTO!$B$15:$F$743,4,FALSE)</f>
        <v>M3</v>
      </c>
      <c r="E52" s="177">
        <f>SUMIF(ORÇAMENTO!$C$15:$C$743,C52,ORÇAMENTO!$F$15:$F$743)</f>
        <v>69.69</v>
      </c>
      <c r="F52" s="177">
        <f>VLOOKUP(A52,ORÇAMENTO!$B$15:$I$743,8,FALSE)</f>
        <v>834.12</v>
      </c>
      <c r="G52" s="177">
        <f>E52*F52</f>
        <v>58129.822800000002</v>
      </c>
      <c r="H52" s="178">
        <f t="shared" si="0"/>
        <v>0.59517215439132165</v>
      </c>
      <c r="I52" s="178">
        <f t="shared" si="2"/>
        <v>58.173784370772054</v>
      </c>
      <c r="J52" s="175" t="str">
        <f t="shared" si="1"/>
        <v>B</v>
      </c>
    </row>
    <row r="53" spans="1:10" ht="25.5">
      <c r="A53" s="175">
        <v>94993</v>
      </c>
      <c r="B53" s="175" t="str">
        <f>VLOOKUP(A53,ORÇAMENTO!$B$15:$F$743,3,FALSE)</f>
        <v>SINAPI</v>
      </c>
      <c r="C53" s="176" t="s">
        <v>1592</v>
      </c>
      <c r="D53" s="175" t="str">
        <f>VLOOKUP(A53,ORÇAMENTO!$B$15:$F$743,4,FALSE)</f>
        <v>M2</v>
      </c>
      <c r="E53" s="177">
        <f>SUMIF(ORÇAMENTO!$C$15:$C$743,C53,ORÇAMENTO!$F$15:$F$743)</f>
        <v>634.98</v>
      </c>
      <c r="F53" s="177">
        <f>VLOOKUP(A53,ORÇAMENTO!$B$15:$I$743,8,FALSE)</f>
        <v>90.37</v>
      </c>
      <c r="G53" s="177">
        <f>E53*F53</f>
        <v>57383.142600000006</v>
      </c>
      <c r="H53" s="178">
        <f t="shared" si="0"/>
        <v>0.58752714118004212</v>
      </c>
      <c r="I53" s="178">
        <f t="shared" si="2"/>
        <v>58.761311511952094</v>
      </c>
      <c r="J53" s="175" t="str">
        <f t="shared" si="1"/>
        <v>B</v>
      </c>
    </row>
    <row r="54" spans="1:10" ht="25.5">
      <c r="A54" s="175" t="s">
        <v>3016</v>
      </c>
      <c r="B54" s="175" t="str">
        <f>VLOOKUP(A54,ORÇAMENTO!$B$15:$F$743,3,FALSE)</f>
        <v>PRÓPRIO</v>
      </c>
      <c r="C54" s="176" t="str">
        <f>VLOOKUP(A54,ORÇAMENTO!$B$15:$G$743,2,FALSE)</f>
        <v>RODAPÉ EM PORCELANATO TÉCNICO POLIDO PARA ÁREA INTERNA E AMBIENTE DE MÉDIO TRÁFEGO, GRUPO DE ABSORÇÃO BIA, ASSENTADO COM ARGAMASSA COLANTE INDUSTRIALIZADA, REJUNTADO REF. 18.08.180/SP OBRAS</v>
      </c>
      <c r="D54" s="175" t="str">
        <f>VLOOKUP(A54,ORÇAMENTO!$B$15:$F$743,4,FALSE)</f>
        <v>M</v>
      </c>
      <c r="E54" s="177">
        <f>SUMIF(ORÇAMENTO!$C$15:$C$743,C54,ORÇAMENTO!$F$15:$F$743)</f>
        <v>557.99</v>
      </c>
      <c r="F54" s="177">
        <f>VLOOKUP(A54,ORÇAMENTO!$B$15:$I$743,8,FALSE)</f>
        <v>102.1</v>
      </c>
      <c r="G54" s="177">
        <f>E54*F54</f>
        <v>56970.778999999995</v>
      </c>
      <c r="H54" s="178">
        <f t="shared" si="0"/>
        <v>0.5833050857808888</v>
      </c>
      <c r="I54" s="178">
        <f t="shared" si="2"/>
        <v>59.34461659773298</v>
      </c>
      <c r="J54" s="175" t="str">
        <f t="shared" si="1"/>
        <v>B</v>
      </c>
    </row>
    <row r="55" spans="1:10" ht="25.5">
      <c r="A55" s="175">
        <v>87548</v>
      </c>
      <c r="B55" s="175" t="str">
        <f>VLOOKUP(A55,ORÇAMENTO!$B$15:$F$743,3,FALSE)</f>
        <v>SINAPI</v>
      </c>
      <c r="C55" s="176" t="s">
        <v>1940</v>
      </c>
      <c r="D55" s="175" t="str">
        <f>VLOOKUP(A55,ORÇAMENTO!$B$15:$F$743,4,FALSE)</f>
        <v>M2</v>
      </c>
      <c r="E55" s="177">
        <f>SUMIF(ORÇAMENTO!$C$15:$C$743,C55,ORÇAMENTO!$F$15:$F$743)</f>
        <v>1374.74</v>
      </c>
      <c r="F55" s="177">
        <f>VLOOKUP(A55,ORÇAMENTO!$B$15:$I$743,8,FALSE)</f>
        <v>40.33</v>
      </c>
      <c r="G55" s="177">
        <f>E55*F55</f>
        <v>55443.264199999998</v>
      </c>
      <c r="H55" s="178">
        <f t="shared" si="0"/>
        <v>0.56766536367974685</v>
      </c>
      <c r="I55" s="178">
        <f t="shared" si="2"/>
        <v>59.912281961412724</v>
      </c>
      <c r="J55" s="175" t="str">
        <f t="shared" si="1"/>
        <v>B</v>
      </c>
    </row>
    <row r="56" spans="1:10" ht="25.5">
      <c r="A56" s="175">
        <v>92762</v>
      </c>
      <c r="B56" s="175" t="str">
        <f>VLOOKUP(A56,ORÇAMENTO!$B$15:$F$743,3,FALSE)</f>
        <v>SINAPI</v>
      </c>
      <c r="C56" s="176" t="s">
        <v>289</v>
      </c>
      <c r="D56" s="175" t="str">
        <f>VLOOKUP(A56,ORÇAMENTO!$B$15:$F$743,4,FALSE)</f>
        <v>KG</v>
      </c>
      <c r="E56" s="177">
        <f>SUMIF(ORÇAMENTO!$C$15:$C$743,C56,ORÇAMENTO!$F$15:$F$743)</f>
        <v>3743</v>
      </c>
      <c r="F56" s="177">
        <f>VLOOKUP(A56,ORÇAMENTO!$B$15:$I$743,8,FALSE)</f>
        <v>14.2</v>
      </c>
      <c r="G56" s="177">
        <f>E56*F56</f>
        <v>53150.6</v>
      </c>
      <c r="H56" s="178">
        <f t="shared" si="0"/>
        <v>0.54419152829744011</v>
      </c>
      <c r="I56" s="178">
        <f t="shared" si="2"/>
        <v>60.456473489710163</v>
      </c>
      <c r="J56" s="175" t="str">
        <f t="shared" si="1"/>
        <v>B</v>
      </c>
    </row>
    <row r="57" spans="1:10" ht="25.5">
      <c r="A57" s="175">
        <v>96368</v>
      </c>
      <c r="B57" s="175" t="str">
        <f>VLOOKUP(A57,ORÇAMENTO!$B$15:$F$743,3,FALSE)</f>
        <v>SINAPI</v>
      </c>
      <c r="C57" s="176" t="s">
        <v>3868</v>
      </c>
      <c r="D57" s="175" t="str">
        <f>VLOOKUP(A57,ORÇAMENTO!$B$15:$F$743,4,FALSE)</f>
        <v>M2</v>
      </c>
      <c r="E57" s="177">
        <f>SUMIF(ORÇAMENTO!$C$15:$C$743,C57,ORÇAMENTO!$F$15:$F$743)</f>
        <v>267.63</v>
      </c>
      <c r="F57" s="177">
        <f>VLOOKUP(A57,ORÇAMENTO!$B$15:$I$743,8,FALSE)</f>
        <v>195.7</v>
      </c>
      <c r="G57" s="177">
        <f>E57*F57</f>
        <v>52375.190999999999</v>
      </c>
      <c r="H57" s="178">
        <f t="shared" si="0"/>
        <v>0.53625237034314444</v>
      </c>
      <c r="I57" s="178">
        <f t="shared" si="2"/>
        <v>60.992725860053305</v>
      </c>
      <c r="J57" s="175" t="str">
        <f t="shared" si="1"/>
        <v>B</v>
      </c>
    </row>
    <row r="58" spans="1:10" ht="25.5">
      <c r="A58" s="175" t="s">
        <v>3113</v>
      </c>
      <c r="B58" s="175" t="str">
        <f>VLOOKUP(A58,ORÇAMENTO!$B$15:$F$743,3,FALSE)</f>
        <v>PRÓPRIO</v>
      </c>
      <c r="C58" s="176" t="s">
        <v>3834</v>
      </c>
      <c r="D58" s="175" t="str">
        <f>VLOOKUP(A58,ORÇAMENTO!$B$15:$F$743,4,FALSE)</f>
        <v>UN</v>
      </c>
      <c r="E58" s="177">
        <f>SUMIF(ORÇAMENTO!$C$15:$C$743,C58,ORÇAMENTO!$F$15:$F$743)</f>
        <v>7</v>
      </c>
      <c r="F58" s="177">
        <f>VLOOKUP(A58,ORÇAMENTO!$B$15:$I$743,8,FALSE)</f>
        <v>6764.08</v>
      </c>
      <c r="G58" s="177">
        <f>E58*F58</f>
        <v>47348.56</v>
      </c>
      <c r="H58" s="178">
        <f t="shared" si="0"/>
        <v>0.48478634726763276</v>
      </c>
      <c r="I58" s="178">
        <f t="shared" si="2"/>
        <v>61.477512207320935</v>
      </c>
      <c r="J58" s="175" t="str">
        <f t="shared" si="1"/>
        <v>B</v>
      </c>
    </row>
    <row r="59" spans="1:10">
      <c r="A59" s="175">
        <v>100309</v>
      </c>
      <c r="B59" s="175" t="str">
        <f>VLOOKUP(A59,ORÇAMENTO!$B$15:$F$743,3,FALSE)</f>
        <v>SINAPI</v>
      </c>
      <c r="C59" s="176" t="s">
        <v>3429</v>
      </c>
      <c r="D59" s="175" t="str">
        <f>VLOOKUP(A59,ORÇAMENTO!$B$15:$F$743,4,FALSE)</f>
        <v>H</v>
      </c>
      <c r="E59" s="177">
        <f>SUMIF(ORÇAMENTO!$C$15:$C$743,C59,ORÇAMENTO!$F$15:$F$743)</f>
        <v>720</v>
      </c>
      <c r="F59" s="177">
        <f>VLOOKUP(A59,ORÇAMENTO!$B$15:$I$743,8,FALSE)</f>
        <v>64</v>
      </c>
      <c r="G59" s="177">
        <f>E59*F59</f>
        <v>46080</v>
      </c>
      <c r="H59" s="178">
        <f t="shared" si="0"/>
        <v>0.47179797827204289</v>
      </c>
      <c r="I59" s="178">
        <f t="shared" si="2"/>
        <v>61.949310185592978</v>
      </c>
      <c r="J59" s="175" t="str">
        <f t="shared" si="1"/>
        <v>B</v>
      </c>
    </row>
    <row r="60" spans="1:10" ht="25.5">
      <c r="A60" s="175">
        <v>96542</v>
      </c>
      <c r="B60" s="175" t="str">
        <f>VLOOKUP(A60,ORÇAMENTO!$B$15:$F$743,3,FALSE)</f>
        <v>SINAPI</v>
      </c>
      <c r="C60" s="176" t="s">
        <v>246</v>
      </c>
      <c r="D60" s="175" t="str">
        <f>VLOOKUP(A60,ORÇAMENTO!$B$15:$F$743,4,FALSE)</f>
        <v>M2</v>
      </c>
      <c r="E60" s="177">
        <f>SUMIF(ORÇAMENTO!$C$15:$C$743,C60,ORÇAMENTO!$F$15:$F$743)</f>
        <v>384.23</v>
      </c>
      <c r="F60" s="177">
        <f>VLOOKUP(A60,ORÇAMENTO!$B$15:$I$743,8,FALSE)</f>
        <v>116.75</v>
      </c>
      <c r="G60" s="177">
        <f>E60*F60</f>
        <v>44858.852500000001</v>
      </c>
      <c r="H60" s="178">
        <f t="shared" si="0"/>
        <v>0.45929505028437012</v>
      </c>
      <c r="I60" s="178">
        <f t="shared" si="2"/>
        <v>62.408605235877346</v>
      </c>
      <c r="J60" s="175" t="str">
        <f t="shared" si="1"/>
        <v>B</v>
      </c>
    </row>
    <row r="61" spans="1:10" ht="25.5">
      <c r="A61" s="175">
        <v>87548</v>
      </c>
      <c r="B61" s="175" t="str">
        <f>VLOOKUP(A61,ORÇAMENTO!$B$15:$F$743,3,FALSE)</f>
        <v>SINAPI</v>
      </c>
      <c r="C61" s="176" t="s">
        <v>1936</v>
      </c>
      <c r="D61" s="175" t="str">
        <f>VLOOKUP(A61,ORÇAMENTO!$B$15:$F$743,4,FALSE)</f>
        <v>M2</v>
      </c>
      <c r="E61" s="177">
        <f>SUMIF(ORÇAMENTO!$C$15:$C$743,C61,ORÇAMENTO!$F$15:$F$743)</f>
        <v>1101.48</v>
      </c>
      <c r="F61" s="177">
        <f>VLOOKUP(A61,ORÇAMENTO!$B$15:$I$743,8,FALSE)</f>
        <v>40.33</v>
      </c>
      <c r="G61" s="177">
        <f>E61*F61</f>
        <v>44422.688399999999</v>
      </c>
      <c r="H61" s="178">
        <f t="shared" si="0"/>
        <v>0.45482930938647853</v>
      </c>
      <c r="I61" s="178">
        <f t="shared" si="2"/>
        <v>62.863434545263821</v>
      </c>
      <c r="J61" s="175" t="str">
        <f t="shared" si="1"/>
        <v>B</v>
      </c>
    </row>
    <row r="62" spans="1:10">
      <c r="A62" s="175">
        <v>92990</v>
      </c>
      <c r="B62" s="175" t="str">
        <f>VLOOKUP(A62,ORÇAMENTO!$B$15:$F$743,3,FALSE)</f>
        <v>SINAPI</v>
      </c>
      <c r="C62" s="176" t="s">
        <v>793</v>
      </c>
      <c r="D62" s="175" t="str">
        <f>VLOOKUP(A62,ORÇAMENTO!$B$15:$F$743,4,FALSE)</f>
        <v>M</v>
      </c>
      <c r="E62" s="177">
        <f>SUMIF(ORÇAMENTO!$C$15:$C$743,C62,ORÇAMENTO!$F$15:$F$743)</f>
        <v>375.68</v>
      </c>
      <c r="F62" s="177">
        <f>VLOOKUP(A62,ORÇAMENTO!$B$15:$I$743,8,FALSE)</f>
        <v>117.2</v>
      </c>
      <c r="G62" s="177">
        <f>E62*F62</f>
        <v>44029.696000000004</v>
      </c>
      <c r="H62" s="178">
        <f t="shared" si="0"/>
        <v>0.45080558933881631</v>
      </c>
      <c r="I62" s="178">
        <f t="shared" si="2"/>
        <v>63.314240134602635</v>
      </c>
      <c r="J62" s="175" t="str">
        <f t="shared" si="1"/>
        <v>B</v>
      </c>
    </row>
    <row r="63" spans="1:10" ht="25.5">
      <c r="A63" s="175">
        <v>96369</v>
      </c>
      <c r="B63" s="175" t="str">
        <f>VLOOKUP(A63,ORÇAMENTO!$B$15:$F$743,3,FALSE)</f>
        <v>SINAPI</v>
      </c>
      <c r="C63" s="176" t="s">
        <v>318</v>
      </c>
      <c r="D63" s="175" t="str">
        <f>VLOOKUP(A63,ORÇAMENTO!$B$15:$F$743,4,FALSE)</f>
        <v>M2</v>
      </c>
      <c r="E63" s="177">
        <f>SUMIF(ORÇAMENTO!$C$15:$C$743,C63,ORÇAMENTO!$F$15:$F$743)</f>
        <v>194.79</v>
      </c>
      <c r="F63" s="177">
        <f>VLOOKUP(A63,ORÇAMENTO!$B$15:$I$743,8,FALSE)</f>
        <v>220.85</v>
      </c>
      <c r="G63" s="177">
        <f>E63*F63</f>
        <v>43019.371499999994</v>
      </c>
      <c r="H63" s="178">
        <f t="shared" si="0"/>
        <v>0.44046120877243788</v>
      </c>
      <c r="I63" s="178">
        <f t="shared" si="2"/>
        <v>63.754701343375075</v>
      </c>
      <c r="J63" s="175" t="str">
        <f t="shared" si="1"/>
        <v>B</v>
      </c>
    </row>
    <row r="64" spans="1:10" ht="25.5">
      <c r="A64" s="175">
        <v>7156</v>
      </c>
      <c r="B64" s="175" t="str">
        <f>VLOOKUP(A64,ORÇAMENTO!$B$15:$F$743,3,FALSE)</f>
        <v>SINAPI</v>
      </c>
      <c r="C64" s="176" t="s">
        <v>1985</v>
      </c>
      <c r="D64" s="175" t="str">
        <f>VLOOKUP(A64,ORÇAMENTO!$B$15:$F$743,4,FALSE)</f>
        <v>M2</v>
      </c>
      <c r="E64" s="177">
        <f>SUMIF(ORÇAMENTO!$C$15:$C$743,C64,ORÇAMENTO!$F$15:$F$743)</f>
        <v>1265.98</v>
      </c>
      <c r="F64" s="177">
        <f>VLOOKUP(A64,ORÇAMENTO!$B$15:$I$743,8,FALSE)</f>
        <v>32.200000000000003</v>
      </c>
      <c r="G64" s="177">
        <f>E64*F64</f>
        <v>40764.556000000004</v>
      </c>
      <c r="H64" s="178">
        <f t="shared" si="0"/>
        <v>0.41737489379248</v>
      </c>
      <c r="I64" s="178">
        <f t="shared" si="2"/>
        <v>64.172076237167559</v>
      </c>
      <c r="J64" s="175" t="str">
        <f t="shared" si="1"/>
        <v>B</v>
      </c>
    </row>
    <row r="65" spans="1:10">
      <c r="A65" s="175" t="s">
        <v>3065</v>
      </c>
      <c r="B65" s="175" t="str">
        <f>VLOOKUP(A65,ORÇAMENTO!$B$15:$F$743,3,FALSE)</f>
        <v>PRÓPRIO</v>
      </c>
      <c r="C65" s="176" t="str">
        <f>VLOOKUP(A65,ORÇAMENTO!$B$15:$G$743,2,FALSE)</f>
        <v>PERFILADO PERFURADO 38 X 38 MM EM CHAPA 14 PRÉ-ZINCADA, COM ACESSÓRIOS REF. 38.07.300/SP OBRAS</v>
      </c>
      <c r="D65" s="175" t="str">
        <f>VLOOKUP(A65,ORÇAMENTO!$B$15:$F$743,4,FALSE)</f>
        <v>M</v>
      </c>
      <c r="E65" s="177">
        <f>SUMIF(ORÇAMENTO!$C$15:$C$743,C65,ORÇAMENTO!$F$15:$F$743)</f>
        <v>715.72</v>
      </c>
      <c r="F65" s="177">
        <f>VLOOKUP(A65,ORÇAMENTO!$B$15:$I$743,8,FALSE)</f>
        <v>56.54</v>
      </c>
      <c r="G65" s="177">
        <f>E65*F65</f>
        <v>40466.808799999999</v>
      </c>
      <c r="H65" s="178">
        <f t="shared" si="0"/>
        <v>0.41432635805037571</v>
      </c>
      <c r="I65" s="178">
        <f t="shared" si="2"/>
        <v>64.586402595217933</v>
      </c>
      <c r="J65" s="175" t="str">
        <f t="shared" si="1"/>
        <v>B</v>
      </c>
    </row>
    <row r="66" spans="1:10">
      <c r="A66" s="175">
        <v>96546</v>
      </c>
      <c r="B66" s="175" t="str">
        <f>VLOOKUP(A66,ORÇAMENTO!$B$15:$F$743,3,FALSE)</f>
        <v>SINAPI</v>
      </c>
      <c r="C66" s="176" t="s">
        <v>1351</v>
      </c>
      <c r="D66" s="175" t="str">
        <f>VLOOKUP(A66,ORÇAMENTO!$B$15:$F$743,4,FALSE)</f>
        <v>KG</v>
      </c>
      <c r="E66" s="177">
        <f>SUMIF(ORÇAMENTO!$C$15:$C$743,C66,ORÇAMENTO!$F$15:$F$743)</f>
        <v>2218</v>
      </c>
      <c r="F66" s="177">
        <f>VLOOKUP(A66,ORÇAMENTO!$B$15:$I$743,8,FALSE)</f>
        <v>18.190000000000001</v>
      </c>
      <c r="G66" s="177">
        <f>E66*F66</f>
        <v>40345.420000000006</v>
      </c>
      <c r="H66" s="178">
        <f t="shared" si="0"/>
        <v>0.41308349801511385</v>
      </c>
      <c r="I66" s="178">
        <f t="shared" si="2"/>
        <v>64.999486093233045</v>
      </c>
      <c r="J66" s="175" t="str">
        <f t="shared" si="1"/>
        <v>B</v>
      </c>
    </row>
    <row r="67" spans="1:10">
      <c r="A67" s="175">
        <v>102176</v>
      </c>
      <c r="B67" s="175" t="str">
        <f>VLOOKUP(A67,ORÇAMENTO!$B$15:$F$743,3,FALSE)</f>
        <v>SINAPI</v>
      </c>
      <c r="C67" s="176" t="s">
        <v>1603</v>
      </c>
      <c r="D67" s="175" t="str">
        <f>VLOOKUP(A67,ORÇAMENTO!$B$15:$F$743,4,FALSE)</f>
        <v>M2</v>
      </c>
      <c r="E67" s="177">
        <f>SUMIF(ORÇAMENTO!$C$15:$C$743,C67,ORÇAMENTO!$F$15:$F$743)</f>
        <v>38.11</v>
      </c>
      <c r="F67" s="177">
        <f>VLOOKUP(A67,ORÇAMENTO!$B$15:$I$743,8,FALSE)</f>
        <v>1054.1199999999999</v>
      </c>
      <c r="G67" s="177">
        <f>E67*F67</f>
        <v>40172.513199999994</v>
      </c>
      <c r="H67" s="178">
        <f t="shared" si="0"/>
        <v>0.41131316210648766</v>
      </c>
      <c r="I67" s="178">
        <f t="shared" si="2"/>
        <v>65.410799255339526</v>
      </c>
      <c r="J67" s="175" t="str">
        <f t="shared" si="1"/>
        <v>B</v>
      </c>
    </row>
    <row r="68" spans="1:10" ht="25.5">
      <c r="A68" s="175">
        <v>92431</v>
      </c>
      <c r="B68" s="175" t="str">
        <f>VLOOKUP(A68,ORÇAMENTO!$B$15:$F$743,3,FALSE)</f>
        <v>SINAPI</v>
      </c>
      <c r="C68" s="176" t="s">
        <v>262</v>
      </c>
      <c r="D68" s="175" t="str">
        <f>VLOOKUP(A68,ORÇAMENTO!$B$15:$F$743,4,FALSE)</f>
        <v>M2</v>
      </c>
      <c r="E68" s="177">
        <f>SUMIF(ORÇAMENTO!$C$15:$C$743,C68,ORÇAMENTO!$F$15:$F$743)</f>
        <v>516.91</v>
      </c>
      <c r="F68" s="177">
        <f>VLOOKUP(A68,ORÇAMENTO!$B$15:$I$743,8,FALSE)</f>
        <v>77.56</v>
      </c>
      <c r="G68" s="177">
        <f>E68*F68</f>
        <v>40091.539599999996</v>
      </c>
      <c r="H68" s="178">
        <f t="shared" si="0"/>
        <v>0.41048410002373142</v>
      </c>
      <c r="I68" s="178">
        <f t="shared" si="2"/>
        <v>65.821283355363263</v>
      </c>
      <c r="J68" s="175" t="str">
        <f t="shared" si="1"/>
        <v>B</v>
      </c>
    </row>
    <row r="69" spans="1:10">
      <c r="A69" s="175" t="s">
        <v>3076</v>
      </c>
      <c r="B69" s="175" t="str">
        <f>VLOOKUP(A69,ORÇAMENTO!$B$15:$F$743,3,FALSE)</f>
        <v>PRÓPRIO</v>
      </c>
      <c r="C69" s="176" t="str">
        <f>VLOOKUP(A69,ORÇAMENTO!$B$15:$G$743,2,FALSE)</f>
        <v>ELETRODUTO GALVANIZADO A QUENTE CONFORME NBR5598 - 1´ COM ACESSÓRIOS REF. 38.06.060/SP OBRAS</v>
      </c>
      <c r="D69" s="175" t="str">
        <f>VLOOKUP(A69,ORÇAMENTO!$B$15:$F$743,4,FALSE)</f>
        <v>M</v>
      </c>
      <c r="E69" s="177">
        <f>SUMIF(ORÇAMENTO!$C$15:$C$743,C69,ORÇAMENTO!$F$15:$F$743)</f>
        <v>447.36</v>
      </c>
      <c r="F69" s="177">
        <f>VLOOKUP(A69,ORÇAMENTO!$B$15:$I$743,8,FALSE)</f>
        <v>88.02</v>
      </c>
      <c r="G69" s="177">
        <f>E69*F69</f>
        <v>39376.627200000003</v>
      </c>
      <c r="H69" s="178">
        <f t="shared" si="0"/>
        <v>0.40316434687786312</v>
      </c>
      <c r="I69" s="178">
        <f t="shared" si="2"/>
        <v>66.224447702241122</v>
      </c>
      <c r="J69" s="175" t="str">
        <f t="shared" si="1"/>
        <v>B</v>
      </c>
    </row>
    <row r="70" spans="1:10">
      <c r="A70" s="175" t="s">
        <v>3034</v>
      </c>
      <c r="B70" s="175" t="str">
        <f>VLOOKUP(A70,ORÇAMENTO!$B$15:$F$743,3,FALSE)</f>
        <v>PRÓPRIO</v>
      </c>
      <c r="C70" s="176" t="str">
        <f>ORÇAMENTO!C339</f>
        <v>CAIXILHO EM ALUMÍNIO FIXO REF. 25.01.020/SP OBRAS</v>
      </c>
      <c r="D70" s="175" t="str">
        <f>VLOOKUP(A70,ORÇAMENTO!$B$15:$F$743,4,FALSE)</f>
        <v>M2</v>
      </c>
      <c r="E70" s="177">
        <f>SUMIF(ORÇAMENTO!$C$15:$C$743,C70,ORÇAMENTO!$F$15:$F$743)</f>
        <v>38.11</v>
      </c>
      <c r="F70" s="177">
        <f>VLOOKUP(A70,ORÇAMENTO!$B$15:$I$743,8,FALSE)</f>
        <v>1019.65</v>
      </c>
      <c r="G70" s="177">
        <f>E70*F70</f>
        <v>38858.861499999999</v>
      </c>
      <c r="H70" s="178">
        <f t="shared" si="0"/>
        <v>0.39786311401157387</v>
      </c>
      <c r="I70" s="178">
        <f t="shared" si="2"/>
        <v>66.622310816252693</v>
      </c>
      <c r="J70" s="175" t="str">
        <f t="shared" si="1"/>
        <v>B</v>
      </c>
    </row>
    <row r="71" spans="1:10">
      <c r="A71" s="175">
        <v>95578</v>
      </c>
      <c r="B71" s="175" t="str">
        <f>VLOOKUP(A71,ORÇAMENTO!$B$15:$F$743,3,FALSE)</f>
        <v>SINAPI</v>
      </c>
      <c r="C71" s="176" t="s">
        <v>219</v>
      </c>
      <c r="D71" s="175" t="str">
        <f>VLOOKUP(A71,ORÇAMENTO!$B$15:$F$743,4,FALSE)</f>
        <v>KG</v>
      </c>
      <c r="E71" s="177">
        <f>SUMIF(ORÇAMENTO!$C$15:$C$743,C71,ORÇAMENTO!$F$15:$F$743)</f>
        <v>3287</v>
      </c>
      <c r="F71" s="177">
        <f>VLOOKUP(A71,ORÇAMENTO!$B$15:$I$743,8,FALSE)</f>
        <v>11.4</v>
      </c>
      <c r="G71" s="177">
        <f>E71*F71</f>
        <v>37471.800000000003</v>
      </c>
      <c r="H71" s="178">
        <f t="shared" si="0"/>
        <v>0.38366144709666533</v>
      </c>
      <c r="I71" s="178">
        <f t="shared" si="2"/>
        <v>67.005972263349364</v>
      </c>
      <c r="J71" s="175" t="str">
        <f t="shared" si="1"/>
        <v>B</v>
      </c>
    </row>
    <row r="72" spans="1:10" ht="25.5">
      <c r="A72" s="175" t="s">
        <v>3168</v>
      </c>
      <c r="B72" s="175" t="str">
        <f>VLOOKUP(A72,ORÇAMENTO!$B$15:$F$743,3,FALSE)</f>
        <v>PRÓPRIO</v>
      </c>
      <c r="C72" s="176" t="str">
        <f>VLOOKUP(A72,ORÇAMENTO!$B$15:$G$743,2,FALSE)</f>
        <v>PISO EM GRANITO BRANCO SIENA, ESP= 2CM, APLICADO COM ARGAMASSA INDUSTRIALIZADA AC-II, REJUNTADO, EXCLUSIVE REGULARIZAÇÃO DE BASE REF. S07653/ORSE</v>
      </c>
      <c r="D72" s="175" t="str">
        <f>VLOOKUP(A72,ORÇAMENTO!$B$15:$F$743,4,FALSE)</f>
        <v>M2</v>
      </c>
      <c r="E72" s="177">
        <f>SUMIF(ORÇAMENTO!$C$15:$C$743,C72,ORÇAMENTO!$F$15:$F$743)</f>
        <v>43.8</v>
      </c>
      <c r="F72" s="177">
        <f>VLOOKUP(A72,ORÇAMENTO!$B$15:$I$743,8,FALSE)</f>
        <v>849.3</v>
      </c>
      <c r="G72" s="177">
        <f>E72*F72</f>
        <v>37199.339999999997</v>
      </c>
      <c r="H72" s="178">
        <f t="shared" si="0"/>
        <v>0.38087181868607495</v>
      </c>
      <c r="I72" s="178">
        <f t="shared" si="2"/>
        <v>67.386844082035438</v>
      </c>
      <c r="J72" s="175" t="str">
        <f t="shared" si="1"/>
        <v>B</v>
      </c>
    </row>
    <row r="73" spans="1:10" ht="25.5">
      <c r="A73" s="175">
        <v>94994</v>
      </c>
      <c r="B73" s="175" t="str">
        <f>VLOOKUP(A73,ORÇAMENTO!$B$15:$F$743,3,FALSE)</f>
        <v>SINAPI</v>
      </c>
      <c r="C73" s="176" t="s">
        <v>1905</v>
      </c>
      <c r="D73" s="175" t="str">
        <f>VLOOKUP(A73,ORÇAMENTO!$B$15:$F$743,4,FALSE)</f>
        <v>M2</v>
      </c>
      <c r="E73" s="177">
        <f>SUMIF(ORÇAMENTO!$C$15:$C$743,C73,ORÇAMENTO!$F$15:$F$743)</f>
        <v>288.18</v>
      </c>
      <c r="F73" s="177">
        <f>VLOOKUP(A73,ORÇAMENTO!$B$15:$I$743,8,FALSE)</f>
        <v>128.04</v>
      </c>
      <c r="G73" s="177">
        <f>E73*F73</f>
        <v>36898.567199999998</v>
      </c>
      <c r="H73" s="178">
        <f t="shared" ref="H73:H136" si="3">(G73*100)/SUM($G$8:$G$547)</f>
        <v>0.37779230481977244</v>
      </c>
      <c r="I73" s="178">
        <f t="shared" si="2"/>
        <v>67.764636386855216</v>
      </c>
      <c r="J73" s="175" t="str">
        <f t="shared" ref="J73:J136" si="4">IF(I73&lt;50,"A",IF(I73&lt;80,"B","C"))</f>
        <v>B</v>
      </c>
    </row>
    <row r="74" spans="1:10">
      <c r="A74" s="175" t="s">
        <v>3466</v>
      </c>
      <c r="B74" s="175" t="str">
        <f>VLOOKUP(A74,ORÇAMENTO!$B$15:$F$743,3,FALSE)</f>
        <v>PRÓPRIO</v>
      </c>
      <c r="C74" s="176" t="str">
        <f>VLOOKUP(A74,ORÇAMENTO!$B$15:$G$743,2,FALSE)</f>
        <v>TOMADA RJ-45 - CATEGORIA 6A (PLACA, MÓDULO E CONECTOR) REF. 69.03.360/SP OBRAS</v>
      </c>
      <c r="D74" s="175" t="str">
        <f>VLOOKUP(A74,ORÇAMENTO!$B$15:$F$743,4,FALSE)</f>
        <v>UN</v>
      </c>
      <c r="E74" s="177">
        <f>SUMIF(ORÇAMENTO!$C$15:$C$743,C74,ORÇAMENTO!$F$15:$F$743)</f>
        <v>149</v>
      </c>
      <c r="F74" s="177">
        <f>VLOOKUP(A74,ORÇAMENTO!$B$15:$I$743,8,FALSE)</f>
        <v>244.36</v>
      </c>
      <c r="G74" s="177">
        <f>E74*F74</f>
        <v>36409.64</v>
      </c>
      <c r="H74" s="178">
        <f t="shared" si="3"/>
        <v>0.37278633987875226</v>
      </c>
      <c r="I74" s="178">
        <f t="shared" ref="I74:I137" si="5">H74+I73</f>
        <v>68.137422726733973</v>
      </c>
      <c r="J74" s="175" t="str">
        <f t="shared" si="4"/>
        <v>B</v>
      </c>
    </row>
    <row r="75" spans="1:10" ht="25.5">
      <c r="A75" s="175">
        <v>100721</v>
      </c>
      <c r="B75" s="175" t="str">
        <f>VLOOKUP(A75,ORÇAMENTO!$B$15:$F$743,3,FALSE)</f>
        <v>SINAPI</v>
      </c>
      <c r="C75" s="176" t="s">
        <v>1622</v>
      </c>
      <c r="D75" s="175" t="str">
        <f>VLOOKUP(A75,ORÇAMENTO!$B$15:$F$743,4,FALSE)</f>
        <v>M2</v>
      </c>
      <c r="E75" s="177">
        <f>SUMIF(ORÇAMENTO!$C$15:$C$743,C75,ORÇAMENTO!$F$15:$F$743)</f>
        <v>1040.83</v>
      </c>
      <c r="F75" s="177">
        <f>VLOOKUP(A75,ORÇAMENTO!$B$15:$I$743,8,FALSE)</f>
        <v>34.450000000000003</v>
      </c>
      <c r="G75" s="177">
        <f>E75*F75</f>
        <v>35856.593500000003</v>
      </c>
      <c r="H75" s="178">
        <f t="shared" si="3"/>
        <v>0.36712387849441136</v>
      </c>
      <c r="I75" s="178">
        <f t="shared" si="5"/>
        <v>68.504546605228384</v>
      </c>
      <c r="J75" s="175" t="str">
        <f t="shared" si="4"/>
        <v>B</v>
      </c>
    </row>
    <row r="76" spans="1:10" ht="25.5">
      <c r="A76" s="175">
        <v>103342</v>
      </c>
      <c r="B76" s="175" t="str">
        <f>VLOOKUP(A76,ORÇAMENTO!$B$15:$F$743,3,FALSE)</f>
        <v>SINAPI</v>
      </c>
      <c r="C76" s="176" t="s">
        <v>308</v>
      </c>
      <c r="D76" s="175" t="str">
        <f>VLOOKUP(A76,ORÇAMENTO!$B$15:$F$743,4,FALSE)</f>
        <v>M2</v>
      </c>
      <c r="E76" s="177">
        <f>SUMIF(ORÇAMENTO!$C$15:$C$743,C76,ORÇAMENTO!$F$15:$F$743)</f>
        <v>228.75</v>
      </c>
      <c r="F76" s="177">
        <f>VLOOKUP(A76,ORÇAMENTO!$B$15:$I$743,8,FALSE)</f>
        <v>156.36000000000001</v>
      </c>
      <c r="G76" s="177">
        <f>E76*F76</f>
        <v>35767.350000000006</v>
      </c>
      <c r="H76" s="178">
        <f t="shared" si="3"/>
        <v>0.36621014362301552</v>
      </c>
      <c r="I76" s="178">
        <f t="shared" si="5"/>
        <v>68.870756748851406</v>
      </c>
      <c r="J76" s="175" t="str">
        <f t="shared" si="4"/>
        <v>B</v>
      </c>
    </row>
    <row r="77" spans="1:10" ht="25.5">
      <c r="A77" s="175">
        <v>87546</v>
      </c>
      <c r="B77" s="175" t="str">
        <f>VLOOKUP(A77,ORÇAMENTO!$B$15:$F$743,3,FALSE)</f>
        <v>SINAPI</v>
      </c>
      <c r="C77" s="176" t="s">
        <v>1383</v>
      </c>
      <c r="D77" s="175" t="str">
        <f>VLOOKUP(A77,ORÇAMENTO!$B$15:$F$743,4,FALSE)</f>
        <v>M2</v>
      </c>
      <c r="E77" s="177">
        <f>SUMIF(ORÇAMENTO!$C$15:$C$743,C77,ORÇAMENTO!$F$15:$F$743)</f>
        <v>791.4</v>
      </c>
      <c r="F77" s="177">
        <f>VLOOKUP(A77,ORÇAMENTO!$B$15:$I$743,8,FALSE)</f>
        <v>44.46</v>
      </c>
      <c r="G77" s="177">
        <f>E77*F77</f>
        <v>35185.644</v>
      </c>
      <c r="H77" s="178">
        <f t="shared" si="3"/>
        <v>0.36025424703558673</v>
      </c>
      <c r="I77" s="178">
        <f t="shared" si="5"/>
        <v>69.23101099588699</v>
      </c>
      <c r="J77" s="175" t="str">
        <f t="shared" si="4"/>
        <v>B</v>
      </c>
    </row>
    <row r="78" spans="1:10" ht="25.5">
      <c r="A78" s="175">
        <v>97330</v>
      </c>
      <c r="B78" s="175" t="str">
        <f>VLOOKUP(A78,ORÇAMENTO!$B$15:$F$743,3,FALSE)</f>
        <v>SINAPI</v>
      </c>
      <c r="C78" s="176" t="s">
        <v>1089</v>
      </c>
      <c r="D78" s="175" t="str">
        <f>VLOOKUP(A78,ORÇAMENTO!$B$15:$F$743,4,FALSE)</f>
        <v>M</v>
      </c>
      <c r="E78" s="177">
        <f>SUMIF(ORÇAMENTO!$C$15:$C$743,C78,ORÇAMENTO!$F$15:$F$743)</f>
        <v>354.77</v>
      </c>
      <c r="F78" s="177">
        <f>VLOOKUP(A78,ORÇAMENTO!$B$15:$I$743,8,FALSE)</f>
        <v>98.03</v>
      </c>
      <c r="G78" s="177">
        <f>E78*F78</f>
        <v>34778.1031</v>
      </c>
      <c r="H78" s="178">
        <f t="shared" si="3"/>
        <v>0.35608156967701099</v>
      </c>
      <c r="I78" s="178">
        <f t="shared" si="5"/>
        <v>69.587092565564006</v>
      </c>
      <c r="J78" s="175" t="str">
        <f t="shared" si="4"/>
        <v>B</v>
      </c>
    </row>
    <row r="79" spans="1:10" ht="25.5">
      <c r="A79" s="175">
        <v>92759</v>
      </c>
      <c r="B79" s="175" t="str">
        <f>VLOOKUP(A79,ORÇAMENTO!$B$15:$F$743,3,FALSE)</f>
        <v>SINAPI</v>
      </c>
      <c r="C79" s="176" t="s">
        <v>286</v>
      </c>
      <c r="D79" s="175" t="str">
        <f>VLOOKUP(A79,ORÇAMENTO!$B$15:$F$743,4,FALSE)</f>
        <v>KG</v>
      </c>
      <c r="E79" s="177">
        <f>SUMIF(ORÇAMENTO!$C$15:$C$743,C79,ORÇAMENTO!$F$15:$F$743)</f>
        <v>1861</v>
      </c>
      <c r="F79" s="177">
        <f>VLOOKUP(A79,ORÇAMENTO!$B$15:$I$743,8,FALSE)</f>
        <v>18.34</v>
      </c>
      <c r="G79" s="177">
        <f>E79*F79</f>
        <v>34130.74</v>
      </c>
      <c r="H79" s="178">
        <f t="shared" si="3"/>
        <v>0.3494534316173773</v>
      </c>
      <c r="I79" s="178">
        <f t="shared" si="5"/>
        <v>69.936545997181383</v>
      </c>
      <c r="J79" s="175" t="str">
        <f t="shared" si="4"/>
        <v>B</v>
      </c>
    </row>
    <row r="80" spans="1:10">
      <c r="A80" s="175" t="s">
        <v>3047</v>
      </c>
      <c r="B80" s="175" t="str">
        <f>VLOOKUP(A80,ORÇAMENTO!$B$15:$F$743,3,FALSE)</f>
        <v>PRÓPRIO</v>
      </c>
      <c r="C80" s="176" t="str">
        <f>VLOOKUP(A80,ORÇAMENTO!$B$15:$G$743,2,FALSE)</f>
        <v>CAMADA DE ROLAMENTO EM CONCRETO BETUMINOSO USINADO QUENTE - CBUQ REF. 54.03.210/SP OBRAS</v>
      </c>
      <c r="D80" s="175" t="str">
        <f>VLOOKUP(A80,ORÇAMENTO!$B$15:$F$743,4,FALSE)</f>
        <v>M3</v>
      </c>
      <c r="E80" s="177">
        <f>SUMIF(ORÇAMENTO!$C$15:$C$743,C80,ORÇAMENTO!$F$15:$F$743)</f>
        <v>16.71</v>
      </c>
      <c r="F80" s="177">
        <f>VLOOKUP(A80,ORÇAMENTO!$B$15:$I$743,8,FALSE)</f>
        <v>2040.94</v>
      </c>
      <c r="G80" s="177">
        <f>E80*F80</f>
        <v>34104.107400000001</v>
      </c>
      <c r="H80" s="178">
        <f t="shared" si="3"/>
        <v>0.34918074917735714</v>
      </c>
      <c r="I80" s="178">
        <f t="shared" si="5"/>
        <v>70.285726746358748</v>
      </c>
      <c r="J80" s="175" t="str">
        <f t="shared" si="4"/>
        <v>B</v>
      </c>
    </row>
    <row r="81" spans="1:10">
      <c r="A81" s="175">
        <v>88489</v>
      </c>
      <c r="B81" s="175" t="str">
        <f>VLOOKUP(A81,ORÇAMENTO!$B$15:$F$743,3,FALSE)</f>
        <v>SINAPI</v>
      </c>
      <c r="C81" s="176" t="s">
        <v>1938</v>
      </c>
      <c r="D81" s="175" t="str">
        <f>VLOOKUP(A81,ORÇAMENTO!$B$15:$F$743,4,FALSE)</f>
        <v>M2</v>
      </c>
      <c r="E81" s="177">
        <f>SUMIF(ORÇAMENTO!$C$15:$C$743,C81,ORÇAMENTO!$F$15:$F$743)</f>
        <v>1995.91</v>
      </c>
      <c r="F81" s="177">
        <f>VLOOKUP(A81,ORÇAMENTO!$B$15:$I$743,8,FALSE)</f>
        <v>17.03</v>
      </c>
      <c r="G81" s="177">
        <f>E81*F81</f>
        <v>33990.347300000001</v>
      </c>
      <c r="H81" s="178">
        <f t="shared" si="3"/>
        <v>0.34801599689463086</v>
      </c>
      <c r="I81" s="178">
        <f t="shared" si="5"/>
        <v>70.633742743253379</v>
      </c>
      <c r="J81" s="175" t="str">
        <f t="shared" si="4"/>
        <v>B</v>
      </c>
    </row>
    <row r="82" spans="1:10">
      <c r="A82" s="175" t="s">
        <v>3238</v>
      </c>
      <c r="B82" s="175" t="str">
        <f>VLOOKUP(A82,ORÇAMENTO!$B$15:$F$743,3,FALSE)</f>
        <v>PRÓPRIO</v>
      </c>
      <c r="C82" s="176" t="str">
        <f>VLOOKUP(A82,ORÇAMENTO!$B$15:$G$743,2,FALSE)</f>
        <v>CORRIMÃO DUPLO AÇO INOX FORNECIDO E INSTALADO NO GUARDA-CORPO DE VIDRO REF. 06.03.061/SP EDUCAÇÃO</v>
      </c>
      <c r="D82" s="175" t="str">
        <f>VLOOKUP(A82,ORÇAMENTO!$B$15:$F$743,4,FALSE)</f>
        <v>M</v>
      </c>
      <c r="E82" s="177">
        <f>SUMIF(ORÇAMENTO!$C$15:$C$743,C82,ORÇAMENTO!$F$15:$F$743)</f>
        <v>43.41</v>
      </c>
      <c r="F82" s="177">
        <f>VLOOKUP(A82,ORÇAMENTO!$B$15:$I$743,8,FALSE)</f>
        <v>753.49</v>
      </c>
      <c r="G82" s="177">
        <f>E82*F82</f>
        <v>32709.000899999999</v>
      </c>
      <c r="H82" s="178">
        <f t="shared" si="3"/>
        <v>0.33489671215100758</v>
      </c>
      <c r="I82" s="178">
        <f t="shared" si="5"/>
        <v>70.968639455404386</v>
      </c>
      <c r="J82" s="175" t="str">
        <f t="shared" si="4"/>
        <v>B</v>
      </c>
    </row>
    <row r="83" spans="1:10">
      <c r="A83" s="175" t="s">
        <v>3235</v>
      </c>
      <c r="B83" s="175" t="str">
        <f>VLOOKUP(A83,ORÇAMENTO!$B$15:$F$743,3,FALSE)</f>
        <v>PRÓPRIO</v>
      </c>
      <c r="C83" s="176" t="str">
        <f>VLOOKUP(A83,ORÇAMENTO!$B$15:$G$743,2,FALSE)</f>
        <v>ISOLACAO TERMOACUSTICA - LA DE VIDRO E=2" REF. 10.01.059/SP EDUCAÇÃO</v>
      </c>
      <c r="D83" s="175" t="str">
        <f>VLOOKUP(A83,ORÇAMENTO!$B$15:$F$743,4,FALSE)</f>
        <v>M2</v>
      </c>
      <c r="E83" s="177">
        <f>SUMIF(ORÇAMENTO!$C$15:$C$743,C83,ORÇAMENTO!$F$15:$F$743)</f>
        <v>462.42</v>
      </c>
      <c r="F83" s="177">
        <f>VLOOKUP(A83,ORÇAMENTO!$B$15:$I$743,8,FALSE)</f>
        <v>70.53</v>
      </c>
      <c r="G83" s="177">
        <f>E83*F83</f>
        <v>32614.482600000003</v>
      </c>
      <c r="H83" s="178">
        <f t="shared" si="3"/>
        <v>0.33392897033569274</v>
      </c>
      <c r="I83" s="178">
        <f t="shared" si="5"/>
        <v>71.302568425740077</v>
      </c>
      <c r="J83" s="175" t="str">
        <f t="shared" si="4"/>
        <v>B</v>
      </c>
    </row>
    <row r="84" spans="1:10">
      <c r="A84" s="175" t="s">
        <v>3166</v>
      </c>
      <c r="B84" s="175" t="str">
        <f>VLOOKUP(A84,ORÇAMENTO!$B$15:$F$743,3,FALSE)</f>
        <v>PRÓPRIO</v>
      </c>
      <c r="C84" s="176" t="str">
        <f>VLOOKUP(A84,ORÇAMENTO!$B$15:$G$743,2,FALSE)</f>
        <v>PEITORIL EM GRANITO BRANCO SIENA, POLIDO, C/ LARGURA E ESPESSURA CONFORME PROJETO REF. S12446/ORSE</v>
      </c>
      <c r="D84" s="175" t="str">
        <f>VLOOKUP(A84,ORÇAMENTO!$B$15:$F$743,4,FALSE)</f>
        <v>M</v>
      </c>
      <c r="E84" s="177">
        <f>SUMIF(ORÇAMENTO!$C$15:$C$743,C84,ORÇAMENTO!$F$15:$F$743)</f>
        <v>126.74</v>
      </c>
      <c r="F84" s="177">
        <f>VLOOKUP(A84,ORÇAMENTO!$B$15:$I$743,8,FALSE)</f>
        <v>254.56</v>
      </c>
      <c r="G84" s="177">
        <f>E84*F84</f>
        <v>32262.934399999998</v>
      </c>
      <c r="H84" s="178">
        <f t="shared" si="3"/>
        <v>0.33032958383341027</v>
      </c>
      <c r="I84" s="178">
        <f t="shared" si="5"/>
        <v>71.632898009573481</v>
      </c>
      <c r="J84" s="175" t="str">
        <f t="shared" si="4"/>
        <v>B</v>
      </c>
    </row>
    <row r="85" spans="1:10" ht="25.5">
      <c r="A85" s="175">
        <v>103316</v>
      </c>
      <c r="B85" s="175" t="str">
        <f>VLOOKUP(A85,ORÇAMENTO!$B$15:$F$743,3,FALSE)</f>
        <v>SINAPI</v>
      </c>
      <c r="C85" s="176" t="s">
        <v>591</v>
      </c>
      <c r="D85" s="175" t="str">
        <f>VLOOKUP(A85,ORÇAMENTO!$B$15:$F$743,4,FALSE)</f>
        <v>M2</v>
      </c>
      <c r="E85" s="177">
        <f>SUMIF(ORÇAMENTO!$C$15:$C$743,C85,ORÇAMENTO!$F$15:$F$743)</f>
        <v>302.82</v>
      </c>
      <c r="F85" s="177">
        <f>VLOOKUP(A85,ORÇAMENTO!$B$15:$I$743,8,FALSE)</f>
        <v>103.45</v>
      </c>
      <c r="G85" s="177">
        <f>E85*F85</f>
        <v>31326.728999999999</v>
      </c>
      <c r="H85" s="178">
        <f t="shared" si="3"/>
        <v>0.32074408437665308</v>
      </c>
      <c r="I85" s="178">
        <f t="shared" si="5"/>
        <v>71.953642093950137</v>
      </c>
      <c r="J85" s="175" t="str">
        <f t="shared" si="4"/>
        <v>B</v>
      </c>
    </row>
    <row r="86" spans="1:10" ht="25.5">
      <c r="A86" s="175">
        <v>10777</v>
      </c>
      <c r="B86" s="175" t="str">
        <f>VLOOKUP(A86,ORÇAMENTO!$B$15:$F$743,3,FALSE)</f>
        <v>SINAPI</v>
      </c>
      <c r="C86" s="176" t="s">
        <v>139</v>
      </c>
      <c r="D86" s="175" t="str">
        <f>VLOOKUP(A86,ORÇAMENTO!$B$15:$F$743,4,FALSE)</f>
        <v>MES</v>
      </c>
      <c r="E86" s="177">
        <f>SUMIF(ORÇAMENTO!$C$15:$C$743,C86,ORÇAMENTO!$F$15:$F$743)</f>
        <v>15</v>
      </c>
      <c r="F86" s="177">
        <f>VLOOKUP(A86,ORÇAMENTO!$B$15:$I$743,8,FALSE)</f>
        <v>2081.65</v>
      </c>
      <c r="G86" s="177">
        <f>E86*F86</f>
        <v>31224.75</v>
      </c>
      <c r="H86" s="178">
        <f t="shared" si="3"/>
        <v>0.31969995490559833</v>
      </c>
      <c r="I86" s="178">
        <f t="shared" si="5"/>
        <v>72.273342048855739</v>
      </c>
      <c r="J86" s="175" t="str">
        <f t="shared" si="4"/>
        <v>B</v>
      </c>
    </row>
    <row r="87" spans="1:10">
      <c r="A87" s="175">
        <v>93202</v>
      </c>
      <c r="B87" s="175" t="str">
        <f>VLOOKUP(A87,ORÇAMENTO!$B$15:$F$743,3,FALSE)</f>
        <v>SINAPI</v>
      </c>
      <c r="C87" s="176" t="s">
        <v>312</v>
      </c>
      <c r="D87" s="175" t="str">
        <f>VLOOKUP(A87,ORÇAMENTO!$B$15:$F$743,4,FALSE)</f>
        <v>M</v>
      </c>
      <c r="E87" s="177">
        <f>SUMIF(ORÇAMENTO!$C$15:$C$743,C87,ORÇAMENTO!$F$15:$F$743)</f>
        <v>784.8</v>
      </c>
      <c r="F87" s="177">
        <f>VLOOKUP(A87,ORÇAMENTO!$B$15:$I$743,8,FALSE)</f>
        <v>39.57</v>
      </c>
      <c r="G87" s="177">
        <f>E87*F87</f>
        <v>31054.536</v>
      </c>
      <c r="H87" s="178">
        <f t="shared" si="3"/>
        <v>0.31795718969132758</v>
      </c>
      <c r="I87" s="178">
        <f t="shared" si="5"/>
        <v>72.591299238547066</v>
      </c>
      <c r="J87" s="175" t="str">
        <f t="shared" si="4"/>
        <v>B</v>
      </c>
    </row>
    <row r="88" spans="1:10" ht="25.5">
      <c r="A88" s="175">
        <v>101159</v>
      </c>
      <c r="B88" s="175" t="str">
        <f>VLOOKUP(A88,ORÇAMENTO!$B$15:$F$743,3,FALSE)</f>
        <v>PRÓPRIO</v>
      </c>
      <c r="C88" s="176" t="s">
        <v>414</v>
      </c>
      <c r="D88" s="175" t="str">
        <f>VLOOKUP(A88,ORÇAMENTO!$B$15:$F$743,4,FALSE)</f>
        <v>M2</v>
      </c>
      <c r="E88" s="177">
        <f>SUMIF(ORÇAMENTO!$C$15:$C$743,C88,ORÇAMENTO!$F$15:$F$743)</f>
        <v>155.96</v>
      </c>
      <c r="F88" s="177">
        <f>VLOOKUP(A88,ORÇAMENTO!$B$15:$I$743,8,FALSE)</f>
        <v>194.86</v>
      </c>
      <c r="G88" s="177">
        <f>E88*F88</f>
        <v>30390.365600000005</v>
      </c>
      <c r="H88" s="178">
        <f t="shared" si="3"/>
        <v>0.31115696720981428</v>
      </c>
      <c r="I88" s="178">
        <f t="shared" si="5"/>
        <v>72.902456205756877</v>
      </c>
      <c r="J88" s="175" t="str">
        <f t="shared" si="4"/>
        <v>B</v>
      </c>
    </row>
    <row r="89" spans="1:10">
      <c r="A89" s="175" t="s">
        <v>3186</v>
      </c>
      <c r="B89" s="175" t="str">
        <f>VLOOKUP(A89,ORÇAMENTO!$B$15:$F$743,3,FALSE)</f>
        <v>PRÓPRIO</v>
      </c>
      <c r="C89" s="176" t="str">
        <f>VLOOKUP(A89,ORÇAMENTO!$B$15:$G$743,2,FALSE)</f>
        <v>TAMPO/BANCADA EM GRANITO BRANCO SIENA, E=2CM REF. S12492/ORSE</v>
      </c>
      <c r="D89" s="175" t="str">
        <f>VLOOKUP(A89,ORÇAMENTO!$B$15:$F$743,4,FALSE)</f>
        <v>M2</v>
      </c>
      <c r="E89" s="177">
        <f>SUMIF(ORÇAMENTO!$C$15:$C$743,C89,ORÇAMENTO!$F$15:$F$743)</f>
        <v>36.200000000000003</v>
      </c>
      <c r="F89" s="177">
        <f>VLOOKUP(A89,ORÇAMENTO!$B$15:$I$743,8,FALSE)</f>
        <v>836.07</v>
      </c>
      <c r="G89" s="177">
        <f>E89*F89</f>
        <v>30265.734000000004</v>
      </c>
      <c r="H89" s="178">
        <f t="shared" si="3"/>
        <v>0.30988090521092515</v>
      </c>
      <c r="I89" s="178">
        <f t="shared" si="5"/>
        <v>73.212337110967809</v>
      </c>
      <c r="J89" s="175" t="str">
        <f t="shared" si="4"/>
        <v>B</v>
      </c>
    </row>
    <row r="90" spans="1:10">
      <c r="A90" s="175" t="s">
        <v>3153</v>
      </c>
      <c r="B90" s="175" t="str">
        <f>VLOOKUP(A90,ORÇAMENTO!$B$15:$F$743,3,FALSE)</f>
        <v>PRÓPRIO</v>
      </c>
      <c r="C90" s="176" t="str">
        <f>VLOOKUP(A90,ORÇAMENTO!$B$15:$G$743,2,FALSE)</f>
        <v>LIMPEZA FINAL DA OBRA REF. 55.01.020/SP OBRAS</v>
      </c>
      <c r="D90" s="175" t="str">
        <f>VLOOKUP(A90,ORÇAMENTO!$B$15:$F$743,4,FALSE)</f>
        <v>M2</v>
      </c>
      <c r="E90" s="177">
        <f>SUMIF(ORÇAMENTO!$C$15:$C$743,C90,ORÇAMENTO!$F$15:$F$743)</f>
        <v>1501.47</v>
      </c>
      <c r="F90" s="177">
        <f>VLOOKUP(A90,ORÇAMENTO!$B$15:$I$743,8,FALSE)</f>
        <v>20.02</v>
      </c>
      <c r="G90" s="177">
        <f>E90*F90</f>
        <v>30059.429400000001</v>
      </c>
      <c r="H90" s="178">
        <f t="shared" si="3"/>
        <v>0.30776862020250012</v>
      </c>
      <c r="I90" s="178">
        <f t="shared" si="5"/>
        <v>73.520105731170304</v>
      </c>
      <c r="J90" s="175" t="str">
        <f t="shared" si="4"/>
        <v>B</v>
      </c>
    </row>
    <row r="91" spans="1:10">
      <c r="A91" s="175" t="s">
        <v>3136</v>
      </c>
      <c r="B91" s="175" t="str">
        <f>VLOOKUP(A91,ORÇAMENTO!$B$15:$F$743,3,FALSE)</f>
        <v>PRÓPRIO</v>
      </c>
      <c r="C91" s="176" t="str">
        <f>VLOOKUP(A91,ORÇAMENTO!$B$15:$G$743,2,FALSE)</f>
        <v>DUTOS EM CHAPA DE AÇO GALVANIZADO - DIMENSÕES E EXECUÇÕES CONFORME O PROJETO REF. 61.20.450/SP OBRAS</v>
      </c>
      <c r="D91" s="175" t="str">
        <f>VLOOKUP(A91,ORÇAMENTO!$B$15:$F$743,4,FALSE)</f>
        <v>KG</v>
      </c>
      <c r="E91" s="177">
        <f>SUMIF(ORÇAMENTO!$C$15:$C$743,C91,ORÇAMENTO!$F$15:$F$743)</f>
        <v>472.09</v>
      </c>
      <c r="F91" s="177">
        <f>VLOOKUP(A91,ORÇAMENTO!$B$15:$I$743,8,FALSE)</f>
        <v>61.61</v>
      </c>
      <c r="G91" s="177">
        <f>E91*F91</f>
        <v>29085.464899999999</v>
      </c>
      <c r="H91" s="178">
        <f t="shared" si="3"/>
        <v>0.29779651772835208</v>
      </c>
      <c r="I91" s="178">
        <f t="shared" si="5"/>
        <v>73.817902248898662</v>
      </c>
      <c r="J91" s="175" t="str">
        <f t="shared" si="4"/>
        <v>B</v>
      </c>
    </row>
    <row r="92" spans="1:10">
      <c r="A92" s="175">
        <v>91928</v>
      </c>
      <c r="B92" s="175" t="str">
        <f>VLOOKUP(A92,ORÇAMENTO!$B$15:$F$743,3,FALSE)</f>
        <v>SINAPI</v>
      </c>
      <c r="C92" s="176" t="s">
        <v>487</v>
      </c>
      <c r="D92" s="175" t="str">
        <f>VLOOKUP(A92,ORÇAMENTO!$B$15:$F$743,4,FALSE)</f>
        <v>M</v>
      </c>
      <c r="E92" s="177">
        <f>SUMIF(ORÇAMENTO!$C$15:$C$743,C92,ORÇAMENTO!$F$15:$F$743)</f>
        <v>2937.65</v>
      </c>
      <c r="F92" s="177">
        <f>VLOOKUP(A92,ORÇAMENTO!$B$15:$I$743,8,FALSE)</f>
        <v>9.85</v>
      </c>
      <c r="G92" s="177">
        <f>E92*F92</f>
        <v>28935.852500000001</v>
      </c>
      <c r="H92" s="178">
        <f t="shared" si="3"/>
        <v>0.29626468552686713</v>
      </c>
      <c r="I92" s="178">
        <f t="shared" si="5"/>
        <v>74.114166934425526</v>
      </c>
      <c r="J92" s="175" t="str">
        <f t="shared" si="4"/>
        <v>B</v>
      </c>
    </row>
    <row r="93" spans="1:10">
      <c r="A93" s="175">
        <v>104918</v>
      </c>
      <c r="B93" s="175" t="str">
        <f>VLOOKUP(A93,ORÇAMENTO!$B$15:$F$743,3,FALSE)</f>
        <v>SINAPI</v>
      </c>
      <c r="C93" s="176" t="s">
        <v>1814</v>
      </c>
      <c r="D93" s="175" t="str">
        <f>VLOOKUP(A93,ORÇAMENTO!$B$15:$F$743,4,FALSE)</f>
        <v>KG</v>
      </c>
      <c r="E93" s="177">
        <f>SUMIF(ORÇAMENTO!$C$15:$C$743,C93,ORÇAMENTO!$F$15:$F$743)</f>
        <v>1525</v>
      </c>
      <c r="F93" s="177">
        <f>VLOOKUP(A93,ORÇAMENTO!$B$15:$I$743,8,FALSE)</f>
        <v>18.55</v>
      </c>
      <c r="G93" s="177">
        <f>E93*F93</f>
        <v>28288.75</v>
      </c>
      <c r="H93" s="178">
        <f t="shared" si="3"/>
        <v>0.28963921566500117</v>
      </c>
      <c r="I93" s="178">
        <f t="shared" si="5"/>
        <v>74.403806150090531</v>
      </c>
      <c r="J93" s="175" t="str">
        <f t="shared" si="4"/>
        <v>B</v>
      </c>
    </row>
    <row r="94" spans="1:10" ht="25.5">
      <c r="A94" s="175">
        <v>92763</v>
      </c>
      <c r="B94" s="175" t="str">
        <f>VLOOKUP(A94,ORÇAMENTO!$B$15:$F$743,3,FALSE)</f>
        <v>SINAPI</v>
      </c>
      <c r="C94" s="176" t="s">
        <v>290</v>
      </c>
      <c r="D94" s="175" t="str">
        <f>VLOOKUP(A94,ORÇAMENTO!$B$15:$F$743,4,FALSE)</f>
        <v>KG</v>
      </c>
      <c r="E94" s="177">
        <f>SUMIF(ORÇAMENTO!$C$15:$C$743,C94,ORÇAMENTO!$F$15:$F$743)</f>
        <v>2372</v>
      </c>
      <c r="F94" s="177">
        <f>VLOOKUP(A94,ORÇAMENTO!$B$15:$I$743,8,FALSE)</f>
        <v>11.88</v>
      </c>
      <c r="G94" s="177">
        <f>E94*F94</f>
        <v>28179.360000000001</v>
      </c>
      <c r="H94" s="178">
        <f t="shared" si="3"/>
        <v>0.28851920740017523</v>
      </c>
      <c r="I94" s="178">
        <f t="shared" si="5"/>
        <v>74.692325357490702</v>
      </c>
      <c r="J94" s="175" t="str">
        <f t="shared" si="4"/>
        <v>B</v>
      </c>
    </row>
    <row r="95" spans="1:10" ht="25.5">
      <c r="A95" s="175" t="s">
        <v>2981</v>
      </c>
      <c r="B95" s="175" t="str">
        <f>VLOOKUP(A95,ORÇAMENTO!$B$15:$F$743,3,FALSE)</f>
        <v>PRÓPRIO</v>
      </c>
      <c r="C95" s="176" t="str">
        <f>VLOOKUP(A95,ORÇAMENTO!$B$15:$G$743,2,FALSE)</f>
        <v>KIT DE PORTA PRONTA DE MADEIRA, 90X210CM, ITENS INCLUSOS: DOBRADIÇAS, MONTAGEM E INSTALAÇÃO DE BATENTE, FECHADURA - FORNECIMENTO E INSTALAÇÃO REFERÊNCIA PORMADE - CAPPUCCINO LISA. (P2) REF. 100691/SINAPI</v>
      </c>
      <c r="D95" s="175" t="str">
        <f>VLOOKUP(A95,ORÇAMENTO!$B$15:$F$743,4,FALSE)</f>
        <v>UN</v>
      </c>
      <c r="E95" s="177">
        <f>SUMIF(ORÇAMENTO!$C$15:$C$743,C95,ORÇAMENTO!$F$15:$F$743)</f>
        <v>8</v>
      </c>
      <c r="F95" s="177">
        <f>VLOOKUP(A95,ORÇAMENTO!$B$15:$I$743,8,FALSE)</f>
        <v>3466.57</v>
      </c>
      <c r="G95" s="177">
        <f>E95*F95</f>
        <v>27732.560000000001</v>
      </c>
      <c r="H95" s="178">
        <f t="shared" si="3"/>
        <v>0.28394456901710341</v>
      </c>
      <c r="I95" s="178">
        <f t="shared" si="5"/>
        <v>74.976269926507811</v>
      </c>
      <c r="J95" s="175" t="str">
        <f t="shared" si="4"/>
        <v>B</v>
      </c>
    </row>
    <row r="96" spans="1:10" ht="25.5">
      <c r="A96" s="175">
        <v>10775</v>
      </c>
      <c r="B96" s="175" t="str">
        <f>VLOOKUP(A96,ORÇAMENTO!$B$15:$F$743,3,FALSE)</f>
        <v>SINAPI</v>
      </c>
      <c r="C96" s="176" t="s">
        <v>136</v>
      </c>
      <c r="D96" s="175" t="str">
        <f>VLOOKUP(A96,ORÇAMENTO!$B$15:$F$743,4,FALSE)</f>
        <v>MES</v>
      </c>
      <c r="E96" s="177">
        <f>SUMIF(ORÇAMENTO!$C$15:$C$743,C96,ORÇAMENTO!$F$15:$F$743)</f>
        <v>15</v>
      </c>
      <c r="F96" s="177">
        <f>VLOOKUP(A96,ORÇAMENTO!$B$15:$I$743,8,FALSE)</f>
        <v>1833.39</v>
      </c>
      <c r="G96" s="177">
        <f>E96*F96</f>
        <v>27500.850000000002</v>
      </c>
      <c r="H96" s="178">
        <f t="shared" si="3"/>
        <v>0.28157216646620464</v>
      </c>
      <c r="I96" s="178">
        <f t="shared" si="5"/>
        <v>75.257842092974016</v>
      </c>
      <c r="J96" s="175" t="str">
        <f t="shared" si="4"/>
        <v>B</v>
      </c>
    </row>
    <row r="97" spans="1:10">
      <c r="A97" s="175" t="s">
        <v>3002</v>
      </c>
      <c r="B97" s="175" t="str">
        <f>VLOOKUP(A97,ORÇAMENTO!$B$15:$F$743,3,FALSE)</f>
        <v>PRÓPRIO</v>
      </c>
      <c r="C97" s="176" t="str">
        <f>VLOOKUP(A97,ORÇAMENTO!$B$15:$G$743,2,FALSE)</f>
        <v>ESTACA ESCAVADA MECANICAMENTE, DIÂMETRO DE 30 CM ATÉ 30 T, SEM ARMAÇÃO REF. 12.05.030/SP OBRAS</v>
      </c>
      <c r="D97" s="175" t="str">
        <f>VLOOKUP(A97,ORÇAMENTO!$B$15:$F$743,4,FALSE)</f>
        <v>M</v>
      </c>
      <c r="E97" s="177">
        <f>SUMIF(ORÇAMENTO!$C$15:$C$743,C97,ORÇAMENTO!$F$15:$F$743)</f>
        <v>285</v>
      </c>
      <c r="F97" s="177">
        <f>VLOOKUP(A97,ORÇAMENTO!$B$15:$I$743,8,FALSE)</f>
        <v>93.67</v>
      </c>
      <c r="G97" s="177">
        <f>E97*F97</f>
        <v>26695.95</v>
      </c>
      <c r="H97" s="178">
        <f t="shared" si="3"/>
        <v>0.27333105985354911</v>
      </c>
      <c r="I97" s="178">
        <f t="shared" si="5"/>
        <v>75.531173152827563</v>
      </c>
      <c r="J97" s="175" t="str">
        <f t="shared" si="4"/>
        <v>B</v>
      </c>
    </row>
    <row r="98" spans="1:10">
      <c r="A98" s="175">
        <v>91930</v>
      </c>
      <c r="B98" s="175" t="str">
        <f>VLOOKUP(A98,ORÇAMENTO!$B$15:$F$743,3,FALSE)</f>
        <v>SINAPI</v>
      </c>
      <c r="C98" s="176" t="s">
        <v>485</v>
      </c>
      <c r="D98" s="175" t="str">
        <f>VLOOKUP(A98,ORÇAMENTO!$B$15:$F$743,4,FALSE)</f>
        <v>M</v>
      </c>
      <c r="E98" s="177">
        <f>SUMIF(ORÇAMENTO!$C$15:$C$743,C98,ORÇAMENTO!$F$15:$F$743)</f>
        <v>1898.17</v>
      </c>
      <c r="F98" s="177">
        <f>VLOOKUP(A98,ORÇAMENTO!$B$15:$I$743,8,FALSE)</f>
        <v>13.79</v>
      </c>
      <c r="G98" s="177">
        <f>E98*F98</f>
        <v>26175.764299999999</v>
      </c>
      <c r="H98" s="178">
        <f t="shared" si="3"/>
        <v>0.26800504940246339</v>
      </c>
      <c r="I98" s="178">
        <f t="shared" si="5"/>
        <v>75.799178202230024</v>
      </c>
      <c r="J98" s="175" t="str">
        <f t="shared" si="4"/>
        <v>B</v>
      </c>
    </row>
    <row r="99" spans="1:10" ht="25.5">
      <c r="A99" s="175" t="s">
        <v>3700</v>
      </c>
      <c r="B99" s="175" t="str">
        <f>VLOOKUP(A99,ORÇAMENTO!$B$15:$F$743,3,FALSE)</f>
        <v>PRÓPRIO</v>
      </c>
      <c r="C99" s="176" t="str">
        <f>VLOOKUP(A99,ORÇAMENTO!$B$15:$G$743,2,FALSE)</f>
        <v>LUMINÁRIA PÚBLICA LED RETANGULAR PARA POSTE, FLUXO LUMINOSO DE 14200 A 18000 LM, EFICIÊNCIA MÍNIMA DE 120 LM/W - POTÊNCIA DE 100 W/120 W (UN) REF. 41.11.703/SP OBRAS</v>
      </c>
      <c r="D99" s="175" t="str">
        <f>VLOOKUP(A99,ORÇAMENTO!$B$15:$F$743,4,FALSE)</f>
        <v>UN</v>
      </c>
      <c r="E99" s="177">
        <f>SUMIF(ORÇAMENTO!$C$15:$C$743,C99,ORÇAMENTO!$F$15:$F$743)</f>
        <v>26</v>
      </c>
      <c r="F99" s="177">
        <f>VLOOKUP(A99,ORÇAMENTO!$B$15:$I$743,8,FALSE)</f>
        <v>997.89</v>
      </c>
      <c r="G99" s="177">
        <f>E99*F99</f>
        <v>25945.14</v>
      </c>
      <c r="H99" s="178">
        <f t="shared" si="3"/>
        <v>0.26564376297710746</v>
      </c>
      <c r="I99" s="178">
        <f t="shared" si="5"/>
        <v>76.06482196520713</v>
      </c>
      <c r="J99" s="175" t="str">
        <f t="shared" si="4"/>
        <v>B</v>
      </c>
    </row>
    <row r="100" spans="1:10">
      <c r="A100" s="175">
        <v>103272</v>
      </c>
      <c r="B100" s="175" t="str">
        <f>VLOOKUP(A100,ORÇAMENTO!$B$15:$F$743,3,FALSE)</f>
        <v>SINAPI</v>
      </c>
      <c r="C100" s="176" t="s">
        <v>1991</v>
      </c>
      <c r="D100" s="175" t="str">
        <f>VLOOKUP(A100,ORÇAMENTO!$B$15:$F$743,4,FALSE)</f>
        <v>UN</v>
      </c>
      <c r="E100" s="177">
        <f>SUMIF(ORÇAMENTO!$C$15:$C$743,C100,ORÇAMENTO!$F$15:$F$743)</f>
        <v>2</v>
      </c>
      <c r="F100" s="177">
        <f>VLOOKUP(A100,ORÇAMENTO!$B$15:$I$743,8,FALSE)</f>
        <v>12867.78</v>
      </c>
      <c r="G100" s="177">
        <f>E100*F100</f>
        <v>25735.56</v>
      </c>
      <c r="H100" s="178">
        <f t="shared" si="3"/>
        <v>0.26349794222436751</v>
      </c>
      <c r="I100" s="178">
        <f t="shared" si="5"/>
        <v>76.328319907431492</v>
      </c>
      <c r="J100" s="175" t="str">
        <f t="shared" si="4"/>
        <v>B</v>
      </c>
    </row>
    <row r="101" spans="1:10" ht="25.5">
      <c r="A101" s="175">
        <v>96540</v>
      </c>
      <c r="B101" s="175" t="str">
        <f>VLOOKUP(A101,ORÇAMENTO!$B$15:$F$743,3,FALSE)</f>
        <v>SINAPI</v>
      </c>
      <c r="C101" s="176" t="s">
        <v>232</v>
      </c>
      <c r="D101" s="175" t="str">
        <f>VLOOKUP(A101,ORÇAMENTO!$B$15:$F$743,4,FALSE)</f>
        <v>M2</v>
      </c>
      <c r="E101" s="177">
        <f>SUMIF(ORÇAMENTO!$C$15:$C$743,C101,ORÇAMENTO!$F$15:$F$743)</f>
        <v>163.03</v>
      </c>
      <c r="F101" s="177">
        <f>VLOOKUP(A101,ORÇAMENTO!$B$15:$I$743,8,FALSE)</f>
        <v>156.76</v>
      </c>
      <c r="G101" s="177">
        <f>E101*F101</f>
        <v>25556.5828</v>
      </c>
      <c r="H101" s="178">
        <f t="shared" si="3"/>
        <v>0.26166545348485382</v>
      </c>
      <c r="I101" s="178">
        <f t="shared" si="5"/>
        <v>76.589985360916344</v>
      </c>
      <c r="J101" s="175" t="str">
        <f t="shared" si="4"/>
        <v>B</v>
      </c>
    </row>
    <row r="102" spans="1:10">
      <c r="A102" s="175">
        <v>96557</v>
      </c>
      <c r="B102" s="175" t="str">
        <f>VLOOKUP(A102,ORÇAMENTO!$B$15:$F$743,3,FALSE)</f>
        <v>SINAPI</v>
      </c>
      <c r="C102" s="176" t="s">
        <v>1380</v>
      </c>
      <c r="D102" s="175" t="str">
        <f>VLOOKUP(A102,ORÇAMENTO!$B$15:$F$743,4,FALSE)</f>
        <v>M3</v>
      </c>
      <c r="E102" s="177">
        <f>SUMIF(ORÇAMENTO!$C$15:$C$743,C102,ORÇAMENTO!$F$15:$F$743)</f>
        <v>30.12</v>
      </c>
      <c r="F102" s="177">
        <f>VLOOKUP(A102,ORÇAMENTO!$B$15:$I$743,8,FALSE)</f>
        <v>834.12</v>
      </c>
      <c r="G102" s="177">
        <f>E102*F102</f>
        <v>25123.6944</v>
      </c>
      <c r="H102" s="178">
        <f t="shared" si="3"/>
        <v>0.25723325140287856</v>
      </c>
      <c r="I102" s="178">
        <f t="shared" si="5"/>
        <v>76.847218612319224</v>
      </c>
      <c r="J102" s="175" t="str">
        <f t="shared" si="4"/>
        <v>B</v>
      </c>
    </row>
    <row r="103" spans="1:10" ht="25.5">
      <c r="A103" s="175">
        <v>97328</v>
      </c>
      <c r="B103" s="175" t="str">
        <f>VLOOKUP(A103,ORÇAMENTO!$B$15:$F$743,3,FALSE)</f>
        <v>SINAPI</v>
      </c>
      <c r="C103" s="176" t="s">
        <v>1087</v>
      </c>
      <c r="D103" s="175" t="str">
        <f>VLOOKUP(A103,ORÇAMENTO!$B$15:$F$743,4,FALSE)</f>
        <v>M</v>
      </c>
      <c r="E103" s="177">
        <f>SUMIF(ORÇAMENTO!$C$15:$C$743,C103,ORÇAMENTO!$F$15:$F$743)</f>
        <v>402.85</v>
      </c>
      <c r="F103" s="177">
        <f>VLOOKUP(A103,ORÇAMENTO!$B$15:$I$743,8,FALSE)</f>
        <v>62.33</v>
      </c>
      <c r="G103" s="177">
        <f>E103*F103</f>
        <v>25109.640500000001</v>
      </c>
      <c r="H103" s="178">
        <f t="shared" si="3"/>
        <v>0.25708935813884137</v>
      </c>
      <c r="I103" s="178">
        <f t="shared" si="5"/>
        <v>77.104307970458066</v>
      </c>
      <c r="J103" s="175" t="str">
        <f t="shared" si="4"/>
        <v>B</v>
      </c>
    </row>
    <row r="104" spans="1:10" ht="25.5">
      <c r="A104" s="175">
        <v>100735</v>
      </c>
      <c r="B104" s="175" t="str">
        <f>VLOOKUP(A104,ORÇAMENTO!$B$15:$F$743,3,FALSE)</f>
        <v>SINAPI</v>
      </c>
      <c r="C104" s="176" t="s">
        <v>2020</v>
      </c>
      <c r="D104" s="175" t="str">
        <f>VLOOKUP(A104,ORÇAMENTO!$B$15:$F$743,4,FALSE)</f>
        <v>M2</v>
      </c>
      <c r="E104" s="177">
        <f>SUMIF(ORÇAMENTO!$C$15:$C$743,C104,ORÇAMENTO!$F$15:$F$743)</f>
        <v>1606.96</v>
      </c>
      <c r="F104" s="177">
        <f>VLOOKUP(A104,ORÇAMENTO!$B$15:$I$743,8,FALSE)</f>
        <v>15.4</v>
      </c>
      <c r="G104" s="177">
        <f>E104*F104</f>
        <v>24747.184000000001</v>
      </c>
      <c r="H104" s="178">
        <f t="shared" si="3"/>
        <v>0.25337828513728833</v>
      </c>
      <c r="I104" s="178">
        <f t="shared" si="5"/>
        <v>77.357686255595354</v>
      </c>
      <c r="J104" s="175" t="str">
        <f t="shared" si="4"/>
        <v>B</v>
      </c>
    </row>
    <row r="105" spans="1:10">
      <c r="A105" s="175" t="s">
        <v>3126</v>
      </c>
      <c r="B105" s="175" t="str">
        <f>VLOOKUP(A105,ORÇAMENTO!$B$15:$F$743,3,FALSE)</f>
        <v>PRÓPRIO</v>
      </c>
      <c r="C105" s="176" t="str">
        <f>VLOOKUP(A105,ORÇAMENTO!$B$15:$G$743,2,FALSE)</f>
        <v>SWITCH GIGABIT 24 PORTAS COM CAPACIDADE DE 10/100/1000/MBPS REF. 66.20.225/SP OBRAS</v>
      </c>
      <c r="D105" s="175" t="str">
        <f>VLOOKUP(A105,ORÇAMENTO!$B$15:$F$743,4,FALSE)</f>
        <v>UN</v>
      </c>
      <c r="E105" s="177">
        <f>SUMIF(ORÇAMENTO!$C$15:$C$743,C105,ORÇAMENTO!$F$15:$F$743)</f>
        <v>9</v>
      </c>
      <c r="F105" s="177">
        <f>VLOOKUP(A105,ORÇAMENTO!$B$15:$I$743,8,FALSE)</f>
        <v>2716.92</v>
      </c>
      <c r="G105" s="177">
        <f>E105*F105</f>
        <v>24452.28</v>
      </c>
      <c r="H105" s="178">
        <f t="shared" si="3"/>
        <v>0.2503588599857185</v>
      </c>
      <c r="I105" s="178">
        <f t="shared" si="5"/>
        <v>77.608045115581078</v>
      </c>
      <c r="J105" s="175" t="str">
        <f t="shared" si="4"/>
        <v>B</v>
      </c>
    </row>
    <row r="106" spans="1:10">
      <c r="A106" s="175" t="s">
        <v>3162</v>
      </c>
      <c r="B106" s="175" t="str">
        <f>VLOOKUP(A106,ORÇAMENTO!$B$15:$F$743,3,FALSE)</f>
        <v>PRÓPRIO</v>
      </c>
      <c r="C106" s="176" t="str">
        <f>VLOOKUP(A106,ORÇAMENTO!$B$15:$G$743,2,FALSE)</f>
        <v>CHAPA XADREZ 1/4" REF. S00226/ORSE</v>
      </c>
      <c r="D106" s="175" t="str">
        <f>VLOOKUP(A106,ORÇAMENTO!$B$15:$F$743,4,FALSE)</f>
        <v>KG</v>
      </c>
      <c r="E106" s="177">
        <f>SUMIF(ORÇAMENTO!$C$15:$C$743,C106,ORÇAMENTO!$F$15:$F$743)</f>
        <v>2082.5100000000002</v>
      </c>
      <c r="F106" s="177">
        <f>VLOOKUP(A106,ORÇAMENTO!$B$15:$I$743,8,FALSE)</f>
        <v>11.7</v>
      </c>
      <c r="G106" s="177">
        <f>E106*F106</f>
        <v>24365.367000000002</v>
      </c>
      <c r="H106" s="178">
        <f t="shared" si="3"/>
        <v>0.24946898633802847</v>
      </c>
      <c r="I106" s="178">
        <f t="shared" si="5"/>
        <v>77.857514101919108</v>
      </c>
      <c r="J106" s="175" t="str">
        <f t="shared" si="4"/>
        <v>B</v>
      </c>
    </row>
    <row r="107" spans="1:10">
      <c r="A107" s="175">
        <v>96546</v>
      </c>
      <c r="B107" s="175" t="str">
        <f>VLOOKUP(A107,ORÇAMENTO!$B$15:$F$743,3,FALSE)</f>
        <v>SINAPI</v>
      </c>
      <c r="C107" s="176" t="s">
        <v>282</v>
      </c>
      <c r="D107" s="175" t="str">
        <f>VLOOKUP(A107,ORÇAMENTO!$B$15:$F$743,4,FALSE)</f>
        <v>KG</v>
      </c>
      <c r="E107" s="177">
        <f>SUMIF(ORÇAMENTO!$C$15:$C$743,C107,ORÇAMENTO!$F$15:$F$743)</f>
        <v>1333</v>
      </c>
      <c r="F107" s="177">
        <f>VLOOKUP(A107,ORÇAMENTO!$B$15:$I$743,8,FALSE)</f>
        <v>18.190000000000001</v>
      </c>
      <c r="G107" s="177">
        <f>E107*F107</f>
        <v>24247.27</v>
      </c>
      <c r="H107" s="178">
        <f t="shared" si="3"/>
        <v>0.24825982996129248</v>
      </c>
      <c r="I107" s="178">
        <f t="shared" si="5"/>
        <v>78.105773931880407</v>
      </c>
      <c r="J107" s="175" t="str">
        <f t="shared" si="4"/>
        <v>B</v>
      </c>
    </row>
    <row r="108" spans="1:10">
      <c r="A108" s="175" t="s">
        <v>3134</v>
      </c>
      <c r="B108" s="175" t="str">
        <f>VLOOKUP(A108,ORÇAMENTO!$B$15:$F$743,3,FALSE)</f>
        <v>PRÓPRIO</v>
      </c>
      <c r="C108" s="176" t="str">
        <f>VLOOKUP(A108,ORÇAMENTO!$B$15:$G$743,2,FALSE)</f>
        <v>CABO COAXIAL REF. 39.18.104/SP OBRAS</v>
      </c>
      <c r="D108" s="175" t="str">
        <f>VLOOKUP(A108,ORÇAMENTO!$B$15:$F$743,4,FALSE)</f>
        <v>M</v>
      </c>
      <c r="E108" s="177">
        <f>SUMIF(ORÇAMENTO!$C$15:$C$743,C108,ORÇAMENTO!$F$15:$F$743)</f>
        <v>810.17</v>
      </c>
      <c r="F108" s="177">
        <f>VLOOKUP(A108,ORÇAMENTO!$B$15:$I$743,8,FALSE)</f>
        <v>29.67</v>
      </c>
      <c r="G108" s="177">
        <f>E108*F108</f>
        <v>24037.743900000001</v>
      </c>
      <c r="H108" s="178">
        <f t="shared" si="3"/>
        <v>0.24611456107294122</v>
      </c>
      <c r="I108" s="178">
        <f t="shared" si="5"/>
        <v>78.35188849295335</v>
      </c>
      <c r="J108" s="175" t="str">
        <f t="shared" si="4"/>
        <v>B</v>
      </c>
    </row>
    <row r="109" spans="1:10">
      <c r="A109" s="175" t="s">
        <v>3093</v>
      </c>
      <c r="B109" s="175" t="str">
        <f>VLOOKUP(A109,ORÇAMENTO!$B$15:$F$743,3,FALSE)</f>
        <v>PRÓPRIO</v>
      </c>
      <c r="C109" s="176" t="str">
        <f>VLOOKUP(A109,ORÇAMENTO!$B$15:$G$743,2,FALSE)</f>
        <v>BARRAMENTO DE COBRE NU REF. 37.10.010/SP OBRAS</v>
      </c>
      <c r="D109" s="175" t="str">
        <f>VLOOKUP(A109,ORÇAMENTO!$B$15:$F$743,4,FALSE)</f>
        <v>KG</v>
      </c>
      <c r="E109" s="177">
        <f>SUMIF(ORÇAMENTO!$C$15:$C$743,C109,ORÇAMENTO!$F$15:$F$743)</f>
        <v>150</v>
      </c>
      <c r="F109" s="177">
        <f>VLOOKUP(A109,ORÇAMENTO!$B$15:$I$743,8,FALSE)</f>
        <v>156.15</v>
      </c>
      <c r="G109" s="177">
        <f>E109*F109</f>
        <v>23422.5</v>
      </c>
      <c r="H109" s="178">
        <f t="shared" si="3"/>
        <v>0.23981528094784993</v>
      </c>
      <c r="I109" s="178">
        <f t="shared" si="5"/>
        <v>78.591703773901202</v>
      </c>
      <c r="J109" s="175" t="str">
        <f t="shared" si="4"/>
        <v>B</v>
      </c>
    </row>
    <row r="110" spans="1:10">
      <c r="A110" s="175" t="s">
        <v>3066</v>
      </c>
      <c r="B110" s="175" t="str">
        <f>VLOOKUP(A110,ORÇAMENTO!$B$15:$F$743,3,FALSE)</f>
        <v>PRÓPRIO</v>
      </c>
      <c r="C110" s="176" t="str">
        <f>VLOOKUP(A110,ORÇAMENTO!$B$15:$G$743,2,FALSE)</f>
        <v>ELETROCALHA PERFURADA GALVANIZADA A FOGO, 300X100 MM, COM ACESSÓRIOS REF. 38.22.150/SP OBRAS</v>
      </c>
      <c r="D110" s="175" t="str">
        <f>VLOOKUP(A110,ORÇAMENTO!$B$15:$F$743,4,FALSE)</f>
        <v>M</v>
      </c>
      <c r="E110" s="177">
        <f>SUMIF(ORÇAMENTO!$C$15:$C$743,C110,ORÇAMENTO!$F$15:$F$743)</f>
        <v>92.84</v>
      </c>
      <c r="F110" s="177">
        <f>VLOOKUP(A110,ORÇAMENTO!$B$15:$I$743,8,FALSE)</f>
        <v>251.44</v>
      </c>
      <c r="G110" s="177">
        <f>E110*F110</f>
        <v>23343.689600000002</v>
      </c>
      <c r="H110" s="178">
        <f t="shared" si="3"/>
        <v>0.23900836715907364</v>
      </c>
      <c r="I110" s="178">
        <f t="shared" si="5"/>
        <v>78.830712141060275</v>
      </c>
      <c r="J110" s="175" t="str">
        <f t="shared" si="4"/>
        <v>B</v>
      </c>
    </row>
    <row r="111" spans="1:10" ht="25.5">
      <c r="A111" s="175" t="s">
        <v>3542</v>
      </c>
      <c r="B111" s="175" t="str">
        <f>VLOOKUP(A111,ORÇAMENTO!$B$15:$F$743,3,FALSE)</f>
        <v>PRÓPRIO</v>
      </c>
      <c r="C111" s="176" t="str">
        <f>VLOOKUP(A111,ORÇAMENTO!$B$15:$G$743,2,FALSE)</f>
        <v>POSTE DE AÇO GALVANIZADO CÔNICO CONTÍNO RETO, DIÂMETRO SUPERIOR 60MM, DIÂMETRO DA BASE 115MM, ALTURA TOTAL 5M, CONIPOST REF. SÉRIE 0005/CLASSE 60 DA CONIPOST OU SIMILAR (REF. S07269/ORSE</v>
      </c>
      <c r="D111" s="175" t="str">
        <f>VLOOKUP(A111,ORÇAMENTO!$B$15:$F$743,4,FALSE)</f>
        <v>UN</v>
      </c>
      <c r="E111" s="177">
        <f>SUMIF(ORÇAMENTO!$C$15:$C$743,C111,ORÇAMENTO!$F$15:$F$743)</f>
        <v>17</v>
      </c>
      <c r="F111" s="177">
        <f>VLOOKUP(A111,ORÇAMENTO!$B$15:$I$743,8,FALSE)</f>
        <v>1365.24</v>
      </c>
      <c r="G111" s="177">
        <f>E111*F111</f>
        <v>23209.08</v>
      </c>
      <c r="H111" s="178">
        <f t="shared" si="3"/>
        <v>0.23763014369692068</v>
      </c>
      <c r="I111" s="178">
        <f t="shared" si="5"/>
        <v>79.068342284757193</v>
      </c>
      <c r="J111" s="175" t="str">
        <f t="shared" si="4"/>
        <v>B</v>
      </c>
    </row>
    <row r="112" spans="1:10">
      <c r="A112" s="175">
        <v>98555</v>
      </c>
      <c r="B112" s="175" t="str">
        <f>VLOOKUP(A112,ORÇAMENTO!$B$15:$F$743,3,FALSE)</f>
        <v>SINAPI</v>
      </c>
      <c r="C112" s="176" t="s">
        <v>1597</v>
      </c>
      <c r="D112" s="175" t="str">
        <f>VLOOKUP(A112,ORÇAMENTO!$B$15:$F$743,4,FALSE)</f>
        <v>M2</v>
      </c>
      <c r="E112" s="177">
        <f>SUMIF(ORÇAMENTO!$C$15:$C$743,C112,ORÇAMENTO!$F$15:$F$743)</f>
        <v>558.58000000000004</v>
      </c>
      <c r="F112" s="177">
        <f>VLOOKUP(A112,ORÇAMENTO!$B$15:$I$743,8,FALSE)</f>
        <v>41.54</v>
      </c>
      <c r="G112" s="177">
        <f>E112*F112</f>
        <v>23203.413200000003</v>
      </c>
      <c r="H112" s="178">
        <f t="shared" si="3"/>
        <v>0.23757212319381152</v>
      </c>
      <c r="I112" s="178">
        <f t="shared" si="5"/>
        <v>79.305914407951008</v>
      </c>
      <c r="J112" s="175" t="str">
        <f t="shared" si="4"/>
        <v>B</v>
      </c>
    </row>
    <row r="113" spans="1:10" ht="25.5">
      <c r="A113" s="175">
        <v>91338</v>
      </c>
      <c r="B113" s="175" t="str">
        <f>VLOOKUP(A113,ORÇAMENTO!$B$15:$F$743,3,FALSE)</f>
        <v>SINAPI</v>
      </c>
      <c r="C113" s="176" t="s">
        <v>3504</v>
      </c>
      <c r="D113" s="175" t="str">
        <f>VLOOKUP(A113,ORÇAMENTO!$B$15:$F$743,4,FALSE)</f>
        <v>UN</v>
      </c>
      <c r="E113" s="177">
        <f>SUMIF(ORÇAMENTO!$C$15:$C$743,C113,ORÇAMENTO!$F$15:$F$743)</f>
        <v>25.4</v>
      </c>
      <c r="F113" s="177">
        <f>VLOOKUP(A113,ORÇAMENTO!$B$15:$I$743,8,FALSE)</f>
        <v>908.01</v>
      </c>
      <c r="G113" s="177">
        <f>E113*F113</f>
        <v>23063.453999999998</v>
      </c>
      <c r="H113" s="178">
        <f t="shared" si="3"/>
        <v>0.23613912693511849</v>
      </c>
      <c r="I113" s="178">
        <f t="shared" si="5"/>
        <v>79.542053534886122</v>
      </c>
      <c r="J113" s="175" t="str">
        <f t="shared" si="4"/>
        <v>B</v>
      </c>
    </row>
    <row r="114" spans="1:10" ht="25.5">
      <c r="A114" s="175" t="s">
        <v>2986</v>
      </c>
      <c r="B114" s="175" t="str">
        <f>VLOOKUP(A114,ORÇAMENTO!$B$15:$F$743,3,FALSE)</f>
        <v>PRÓPRIO</v>
      </c>
      <c r="C114" s="176" t="str">
        <f>VLOOKUP(A114,ORÇAMENTO!$B$15:$G$743,2,FALSE)</f>
        <v>REMOÇÃO DE ENTULHO DE OBRA COM CAÇAMBA METÁLICA - MATERIAL VOLUMOSO E MISTURADO POR ALVENARIA, TERRA, MADEIRA, PAPEL, PLÁSTICO E METAL REF. 05.07.050/SP OBRAS</v>
      </c>
      <c r="D114" s="175" t="str">
        <f>VLOOKUP(A114,ORÇAMENTO!$B$15:$F$743,4,FALSE)</f>
        <v>M3</v>
      </c>
      <c r="E114" s="177">
        <f>SUMIF(ORÇAMENTO!$C$15:$C$743,C114,ORÇAMENTO!$F$15:$F$743)</f>
        <v>155.1</v>
      </c>
      <c r="F114" s="177">
        <f>VLOOKUP(A114,ORÇAMENTO!$B$15:$I$743,8,FALSE)</f>
        <v>147.94</v>
      </c>
      <c r="G114" s="177">
        <f>E114*F114</f>
        <v>22945.493999999999</v>
      </c>
      <c r="H114" s="178">
        <f t="shared" si="3"/>
        <v>0.23493137325636479</v>
      </c>
      <c r="I114" s="178">
        <f t="shared" si="5"/>
        <v>79.776984908142481</v>
      </c>
      <c r="J114" s="175" t="str">
        <f t="shared" si="4"/>
        <v>B</v>
      </c>
    </row>
    <row r="115" spans="1:10">
      <c r="A115" s="175" t="s">
        <v>3243</v>
      </c>
      <c r="B115" s="175" t="str">
        <f>VLOOKUP(A115,ORÇAMENTO!$B$15:$F$743,3,FALSE)</f>
        <v>PRÓPRIO</v>
      </c>
      <c r="C115" s="176" t="str">
        <f>VLOOKUP(A115,ORÇAMENTO!$B$15:$G$743,2,FALSE)</f>
        <v>CO-29 CORRIMÃO DUPLO INTERMEDIÁRIO AÇO INOX FORNECIDO E INSTALADO REF. 06.03.063/SP EDUCAÇÃO</v>
      </c>
      <c r="D115" s="175" t="str">
        <f>VLOOKUP(A115,ORÇAMENTO!$B$15:$F$743,4,FALSE)</f>
        <v>M</v>
      </c>
      <c r="E115" s="177">
        <f>SUMIF(ORÇAMENTO!$C$15:$C$743,C115,ORÇAMENTO!$F$15:$F$743)</f>
        <v>16.829999999999998</v>
      </c>
      <c r="F115" s="177">
        <f>VLOOKUP(A115,ORÇAMENTO!$B$15:$I$743,8,FALSE)</f>
        <v>1344.61</v>
      </c>
      <c r="G115" s="177">
        <f>E115*F115</f>
        <v>22629.786299999996</v>
      </c>
      <c r="H115" s="178">
        <f t="shared" si="3"/>
        <v>0.23169894585651846</v>
      </c>
      <c r="I115" s="178">
        <f t="shared" si="5"/>
        <v>80.008683853999003</v>
      </c>
      <c r="J115" s="175" t="str">
        <f t="shared" si="4"/>
        <v>C</v>
      </c>
    </row>
    <row r="116" spans="1:10">
      <c r="A116" s="175" t="s">
        <v>3181</v>
      </c>
      <c r="B116" s="175" t="str">
        <f>VLOOKUP(A116,ORÇAMENTO!$B$15:$F$743,3,FALSE)</f>
        <v>PRÓPRIO</v>
      </c>
      <c r="C116" s="176" t="str">
        <f>VLOOKUP(A116,ORÇAMENTO!$B$15:$G$743,2,FALSE)</f>
        <v>TORNEIRA PRESSMATIC BENEFIT DOCOL, OU SIMILAR REF. S12209/ORSE</v>
      </c>
      <c r="D116" s="175" t="str">
        <f>VLOOKUP(A116,ORÇAMENTO!$B$15:$F$743,4,FALSE)</f>
        <v>UN</v>
      </c>
      <c r="E116" s="177">
        <f>SUMIF(ORÇAMENTO!$C$15:$C$743,C116,ORÇAMENTO!$F$15:$F$743)</f>
        <v>18</v>
      </c>
      <c r="F116" s="177">
        <f>VLOOKUP(A116,ORÇAMENTO!$B$15:$I$743,8,FALSE)</f>
        <v>1255.21</v>
      </c>
      <c r="G116" s="177">
        <f>E116*F116</f>
        <v>22593.78</v>
      </c>
      <c r="H116" s="178">
        <f t="shared" si="3"/>
        <v>0.23133028918236365</v>
      </c>
      <c r="I116" s="178">
        <f t="shared" si="5"/>
        <v>80.240014143181369</v>
      </c>
      <c r="J116" s="175" t="str">
        <f t="shared" si="4"/>
        <v>C</v>
      </c>
    </row>
    <row r="117" spans="1:10" ht="25.5">
      <c r="A117" s="175">
        <v>92764</v>
      </c>
      <c r="B117" s="175" t="str">
        <f>VLOOKUP(A117,ORÇAMENTO!$B$15:$F$743,3,FALSE)</f>
        <v>SINAPI</v>
      </c>
      <c r="C117" s="176" t="s">
        <v>291</v>
      </c>
      <c r="D117" s="175" t="str">
        <f>VLOOKUP(A117,ORÇAMENTO!$B$15:$F$743,4,FALSE)</f>
        <v>KG</v>
      </c>
      <c r="E117" s="177">
        <f>SUMIF(ORÇAMENTO!$C$15:$C$743,C117,ORÇAMENTO!$F$15:$F$743)</f>
        <v>1969</v>
      </c>
      <c r="F117" s="177">
        <f>VLOOKUP(A117,ORÇAMENTO!$B$15:$I$743,8,FALSE)</f>
        <v>11.45</v>
      </c>
      <c r="G117" s="177">
        <f>E117*F117</f>
        <v>22545.05</v>
      </c>
      <c r="H117" s="178">
        <f t="shared" si="3"/>
        <v>0.2308313587248724</v>
      </c>
      <c r="I117" s="178">
        <f t="shared" si="5"/>
        <v>80.47084550190624</v>
      </c>
      <c r="J117" s="175" t="str">
        <f t="shared" si="4"/>
        <v>C</v>
      </c>
    </row>
    <row r="118" spans="1:10" ht="25.5">
      <c r="A118" s="175">
        <v>87548</v>
      </c>
      <c r="B118" s="175" t="str">
        <f>VLOOKUP(A118,ORÇAMENTO!$B$15:$F$743,3,FALSE)</f>
        <v>SINAPI</v>
      </c>
      <c r="C118" s="176" t="s">
        <v>363</v>
      </c>
      <c r="D118" s="175" t="str">
        <f>VLOOKUP(A118,ORÇAMENTO!$B$15:$F$743,4,FALSE)</f>
        <v>M2</v>
      </c>
      <c r="E118" s="177">
        <f>SUMIF(ORÇAMENTO!$C$15:$C$743,C118,ORÇAMENTO!$F$15:$F$743)</f>
        <v>555.73</v>
      </c>
      <c r="F118" s="177">
        <f>VLOOKUP(A118,ORÇAMENTO!$B$15:$I$743,8,FALSE)</f>
        <v>40.33</v>
      </c>
      <c r="G118" s="177">
        <f>E118*F118</f>
        <v>22412.590899999999</v>
      </c>
      <c r="H118" s="178">
        <f t="shared" si="3"/>
        <v>0.2294751535255726</v>
      </c>
      <c r="I118" s="178">
        <f t="shared" si="5"/>
        <v>80.70032065543181</v>
      </c>
      <c r="J118" s="175" t="str">
        <f t="shared" si="4"/>
        <v>C</v>
      </c>
    </row>
    <row r="119" spans="1:10">
      <c r="A119" s="175" t="s">
        <v>3354</v>
      </c>
      <c r="B119" s="175" t="str">
        <f>VLOOKUP(A119,ORÇAMENTO!$B$15:$F$743,3,FALSE)</f>
        <v>COMPOSIÇÃO</v>
      </c>
      <c r="C119" s="176" t="str">
        <f>VLOOKUP(A119,ORÇAMENTO!$B$15:$G$743,2,FALSE)</f>
        <v>TAXA DE DESCARTE DE MATERIAL CONFORME SLU (SERVIÇO DE LIMPEZA URBANA DO DISTRITO FEDERAL)</v>
      </c>
      <c r="D119" s="175" t="str">
        <f>VLOOKUP(A119,ORÇAMENTO!$B$15:$F$743,4,FALSE)</f>
        <v>TX/T</v>
      </c>
      <c r="E119" s="177">
        <f>SUMIF(ORÇAMENTO!$C$15:$C$743,C119,ORÇAMENTO!$F$15:$F$743)</f>
        <v>1179.1300000000001</v>
      </c>
      <c r="F119" s="177">
        <f>VLOOKUP(A119,ORÇAMENTO!$B$15:$I$743,8,FALSE)</f>
        <v>18.63</v>
      </c>
      <c r="G119" s="177">
        <f>E119*F119</f>
        <v>21967.191900000002</v>
      </c>
      <c r="H119" s="178">
        <f t="shared" si="3"/>
        <v>0.22491485952113707</v>
      </c>
      <c r="I119" s="178">
        <f t="shared" si="5"/>
        <v>80.925235514952945</v>
      </c>
      <c r="J119" s="175" t="str">
        <f t="shared" si="4"/>
        <v>C</v>
      </c>
    </row>
    <row r="120" spans="1:10">
      <c r="A120" s="175">
        <v>92984</v>
      </c>
      <c r="B120" s="175" t="str">
        <f>VLOOKUP(A120,ORÇAMENTO!$B$15:$F$743,3,FALSE)</f>
        <v>SINAPI</v>
      </c>
      <c r="C120" s="176" t="s">
        <v>794</v>
      </c>
      <c r="D120" s="175" t="str">
        <f>VLOOKUP(A120,ORÇAMENTO!$B$15:$F$743,4,FALSE)</f>
        <v>M</v>
      </c>
      <c r="E120" s="177">
        <f>SUMIF(ORÇAMENTO!$C$15:$C$743,C120,ORÇAMENTO!$F$15:$F$743)</f>
        <v>523.66</v>
      </c>
      <c r="F120" s="177">
        <f>VLOOKUP(A120,ORÇAMENTO!$B$15:$I$743,8,FALSE)</f>
        <v>41.91</v>
      </c>
      <c r="G120" s="177">
        <f>E120*F120</f>
        <v>21946.590599999996</v>
      </c>
      <c r="H120" s="178">
        <f t="shared" si="3"/>
        <v>0.22470392957995267</v>
      </c>
      <c r="I120" s="178">
        <f t="shared" si="5"/>
        <v>81.149939444532905</v>
      </c>
      <c r="J120" s="175" t="str">
        <f t="shared" si="4"/>
        <v>C</v>
      </c>
    </row>
    <row r="121" spans="1:10">
      <c r="A121" s="175" t="s">
        <v>3089</v>
      </c>
      <c r="B121" s="175" t="str">
        <f>VLOOKUP(A121,ORÇAMENTO!$B$15:$F$743,3,FALSE)</f>
        <v>PRÓPRIO</v>
      </c>
      <c r="C121" s="176" t="str">
        <f>VLOOKUP(A121,ORÇAMENTO!$B$15:$G$743,2,FALSE)</f>
        <v>CONDULETE METÁLICO DE 1´ REF. 40.06.060/SP OBRAS</v>
      </c>
      <c r="D121" s="175" t="str">
        <f>VLOOKUP(A121,ORÇAMENTO!$B$15:$F$743,4,FALSE)</f>
        <v>CJ</v>
      </c>
      <c r="E121" s="177">
        <f>SUMIF(ORÇAMENTO!$C$15:$C$743,C121,ORÇAMENTO!$F$15:$F$743)</f>
        <v>357</v>
      </c>
      <c r="F121" s="177">
        <f>VLOOKUP(A121,ORÇAMENTO!$B$15:$I$743,8,FALSE)</f>
        <v>60.94</v>
      </c>
      <c r="G121" s="177">
        <f>E121*F121</f>
        <v>21755.579999999998</v>
      </c>
      <c r="H121" s="178">
        <f t="shared" si="3"/>
        <v>0.22274823481197245</v>
      </c>
      <c r="I121" s="178">
        <f t="shared" si="5"/>
        <v>81.372687679344878</v>
      </c>
      <c r="J121" s="175" t="str">
        <f t="shared" si="4"/>
        <v>C</v>
      </c>
    </row>
    <row r="122" spans="1:10" ht="25.5">
      <c r="A122" s="175">
        <v>10776</v>
      </c>
      <c r="B122" s="175" t="str">
        <f>VLOOKUP(A122,ORÇAMENTO!$B$15:$F$743,3,FALSE)</f>
        <v>SINAPI</v>
      </c>
      <c r="C122" s="176" t="s">
        <v>142</v>
      </c>
      <c r="D122" s="175" t="str">
        <f>VLOOKUP(A122,ORÇAMENTO!$B$15:$F$743,4,FALSE)</f>
        <v>MES</v>
      </c>
      <c r="E122" s="177">
        <f>SUMIF(ORÇAMENTO!$C$15:$C$743,C122,ORÇAMENTO!$F$15:$F$743)</f>
        <v>15</v>
      </c>
      <c r="F122" s="177">
        <f>VLOOKUP(A122,ORÇAMENTO!$B$15:$I$743,8,FALSE)</f>
        <v>1432.33</v>
      </c>
      <c r="G122" s="177">
        <f>E122*F122</f>
        <v>21484.949999999997</v>
      </c>
      <c r="H122" s="178">
        <f t="shared" si="3"/>
        <v>0.21997734317005047</v>
      </c>
      <c r="I122" s="178">
        <f t="shared" si="5"/>
        <v>81.592665022514922</v>
      </c>
      <c r="J122" s="175" t="str">
        <f t="shared" si="4"/>
        <v>C</v>
      </c>
    </row>
    <row r="123" spans="1:10">
      <c r="A123" s="175" t="s">
        <v>3604</v>
      </c>
      <c r="B123" s="175" t="str">
        <f>VLOOKUP(A123,ORÇAMENTO!$B$15:$F$743,3,FALSE)</f>
        <v>PRÓPRIO</v>
      </c>
      <c r="C123" s="176" t="str">
        <f>VLOOKUP(A123,ORÇAMENTO!$B$15:$G$743,2,FALSE)</f>
        <v>CONSTRUÇÃO DE REFEITÓRIO PROVISÓRIO EM MADERIA - FORNECIMENTO E MONTAGEM REF. 02.01.021/SP OBRAS</v>
      </c>
      <c r="D123" s="175" t="str">
        <f>VLOOKUP(A123,ORÇAMENTO!$B$15:$F$743,4,FALSE)</f>
        <v>M2</v>
      </c>
      <c r="E123" s="177">
        <f>SUMIF(ORÇAMENTO!$C$15:$C$743,C123,ORÇAMENTO!$F$15:$F$743)</f>
        <v>39.200000000000003</v>
      </c>
      <c r="F123" s="177">
        <f>VLOOKUP(A123,ORÇAMENTO!$B$15:$I$743,8,FALSE)</f>
        <v>542.88</v>
      </c>
      <c r="G123" s="177">
        <f>E123*F123</f>
        <v>21280.896000000001</v>
      </c>
      <c r="H123" s="178">
        <f t="shared" si="3"/>
        <v>0.21788810131548622</v>
      </c>
      <c r="I123" s="178">
        <f t="shared" si="5"/>
        <v>81.810553123830402</v>
      </c>
      <c r="J123" s="175" t="str">
        <f t="shared" si="4"/>
        <v>C</v>
      </c>
    </row>
    <row r="124" spans="1:10" ht="25.5">
      <c r="A124" s="175" t="s">
        <v>3055</v>
      </c>
      <c r="B124" s="175" t="str">
        <f>VLOOKUP(A124,ORÇAMENTO!$B$15:$F$743,3,FALSE)</f>
        <v>PRÓPRIO</v>
      </c>
      <c r="C124" s="176" t="str">
        <f>VLOOKUP(A124,ORÇAMENTO!$B$15:$G$743,2,FALSE)</f>
        <v>TUBO DE PVC RÍGIDO PXB COM VIROLA E ANEL DE BORRACHA, LINHA ESGOTO SÉRIE REFORÇADA ´R´. DN= 150 MM, INCLUSIVE CONEXÕES REF. 46.03.060/SP OBRAS</v>
      </c>
      <c r="D124" s="175" t="str">
        <f>VLOOKUP(A124,ORÇAMENTO!$B$15:$F$743,4,FALSE)</f>
        <v>M</v>
      </c>
      <c r="E124" s="177">
        <f>SUMIF(ORÇAMENTO!$C$15:$C$743,C124,ORÇAMENTO!$F$15:$F$743)</f>
        <v>121.52</v>
      </c>
      <c r="F124" s="177">
        <f>VLOOKUP(A124,ORÇAMENTO!$B$15:$I$743,8,FALSE)</f>
        <v>171.7</v>
      </c>
      <c r="G124" s="177">
        <f>E124*F124</f>
        <v>20864.983999999997</v>
      </c>
      <c r="H124" s="178">
        <f t="shared" si="3"/>
        <v>0.21362971501472483</v>
      </c>
      <c r="I124" s="178">
        <f t="shared" si="5"/>
        <v>82.024182838845121</v>
      </c>
      <c r="J124" s="175" t="str">
        <f t="shared" si="4"/>
        <v>C</v>
      </c>
    </row>
    <row r="125" spans="1:10">
      <c r="A125" s="175" t="s">
        <v>3034</v>
      </c>
      <c r="B125" s="175" t="str">
        <f>VLOOKUP(A125,ORÇAMENTO!$B$15:$F$743,3,FALSE)</f>
        <v>PRÓPRIO</v>
      </c>
      <c r="C125" s="176" t="str">
        <f>VLOOKUP(A125,ORÇAMENTO!$B$15:$G$743,2,FALSE)</f>
        <v>CAIXILHO EM ALUMÍNIO FIXO (MONTANTES INTERNOS) REF. 25.01.020/SP OBRAS</v>
      </c>
      <c r="D125" s="175" t="str">
        <f>VLOOKUP(A125,ORÇAMENTO!$B$15:$F$743,4,FALSE)</f>
        <v>M2</v>
      </c>
      <c r="E125" s="177">
        <f>SUMIF(ORÇAMENTO!$C$15:$C$743,C125,ORÇAMENTO!$F$15:$F$743)</f>
        <v>20.329999999999998</v>
      </c>
      <c r="F125" s="177">
        <f>VLOOKUP(A125,ORÇAMENTO!$B$15:$I$743,8,FALSE)</f>
        <v>1019.65</v>
      </c>
      <c r="G125" s="177">
        <f>E125*F125</f>
        <v>20729.484499999999</v>
      </c>
      <c r="H125" s="178">
        <f t="shared" si="3"/>
        <v>0.21224238015888997</v>
      </c>
      <c r="I125" s="178">
        <f t="shared" si="5"/>
        <v>82.236425219004005</v>
      </c>
      <c r="J125" s="175" t="str">
        <f t="shared" si="4"/>
        <v>C</v>
      </c>
    </row>
    <row r="126" spans="1:10" ht="25.5">
      <c r="A126" s="175">
        <v>96540</v>
      </c>
      <c r="B126" s="175" t="str">
        <f>VLOOKUP(A126,ORÇAMENTO!$B$15:$F$743,3,FALSE)</f>
        <v>SINAPI</v>
      </c>
      <c r="C126" s="176" t="s">
        <v>1808</v>
      </c>
      <c r="D126" s="175" t="str">
        <f>VLOOKUP(A126,ORÇAMENTO!$B$15:$F$743,4,FALSE)</f>
        <v>M2</v>
      </c>
      <c r="E126" s="177">
        <f>SUMIF(ORÇAMENTO!$C$15:$C$743,C126,ORÇAMENTO!$F$15:$F$743)</f>
        <v>132.15</v>
      </c>
      <c r="F126" s="177">
        <f>VLOOKUP(A126,ORÇAMENTO!$B$15:$I$743,8,FALSE)</f>
        <v>156.76</v>
      </c>
      <c r="G126" s="177">
        <f>E126*F126</f>
        <v>20715.833999999999</v>
      </c>
      <c r="H126" s="178">
        <f t="shared" si="3"/>
        <v>0.21210261717489684</v>
      </c>
      <c r="I126" s="178">
        <f t="shared" si="5"/>
        <v>82.448527836178897</v>
      </c>
      <c r="J126" s="175" t="str">
        <f t="shared" si="4"/>
        <v>C</v>
      </c>
    </row>
    <row r="127" spans="1:10" ht="25.5">
      <c r="A127" s="175">
        <v>94231</v>
      </c>
      <c r="B127" s="175" t="str">
        <f>VLOOKUP(A127,ORÇAMENTO!$B$15:$F$743,3,FALSE)</f>
        <v>SINAPI</v>
      </c>
      <c r="C127" s="176" t="s">
        <v>2900</v>
      </c>
      <c r="D127" s="175" t="str">
        <f>VLOOKUP(A127,ORÇAMENTO!$B$15:$F$743,4,FALSE)</f>
        <v>M</v>
      </c>
      <c r="E127" s="177">
        <f>SUMIF(ORÇAMENTO!$C$15:$C$743,C127,ORÇAMENTO!$F$15:$F$743)</f>
        <v>336.39</v>
      </c>
      <c r="F127" s="177">
        <f>VLOOKUP(A127,ORÇAMENTO!$B$15:$I$743,8,FALSE)</f>
        <v>60.24</v>
      </c>
      <c r="G127" s="177">
        <f>E127*F127</f>
        <v>20264.133600000001</v>
      </c>
      <c r="H127" s="178">
        <f t="shared" si="3"/>
        <v>0.20747780520647949</v>
      </c>
      <c r="I127" s="178">
        <f t="shared" si="5"/>
        <v>82.656005641385377</v>
      </c>
      <c r="J127" s="175" t="str">
        <f t="shared" si="4"/>
        <v>C</v>
      </c>
    </row>
    <row r="128" spans="1:10">
      <c r="A128" s="175" t="s">
        <v>3106</v>
      </c>
      <c r="B128" s="175" t="str">
        <f>VLOOKUP(A128,ORÇAMENTO!$B$15:$F$743,3,FALSE)</f>
        <v>PRÓPRIO</v>
      </c>
      <c r="C128" s="176" t="str">
        <f>VLOOKUP(A128,ORÇAMENTO!$B$15:$G$743,2,FALSE)</f>
        <v>BARRA CONDUTORA CHATA EM ALUMÍNIO DE 7/8´ X 1/8´, INCLUSIVE ACESSÓRIOS DE FIXAÇÃO REF. 42.05.440/SP OBRAS</v>
      </c>
      <c r="D128" s="175" t="str">
        <f>VLOOKUP(A128,ORÇAMENTO!$B$15:$F$743,4,FALSE)</f>
        <v>M</v>
      </c>
      <c r="E128" s="177">
        <f>SUMIF(ORÇAMENTO!$C$15:$C$743,C128,ORÇAMENTO!$F$15:$F$743)</f>
        <v>450</v>
      </c>
      <c r="F128" s="177">
        <f>VLOOKUP(A128,ORÇAMENTO!$B$15:$I$743,8,FALSE)</f>
        <v>44.36</v>
      </c>
      <c r="G128" s="177">
        <f>E128*F128</f>
        <v>19962</v>
      </c>
      <c r="H128" s="178">
        <f t="shared" si="3"/>
        <v>0.20438435855613107</v>
      </c>
      <c r="I128" s="178">
        <f t="shared" si="5"/>
        <v>82.860389999941503</v>
      </c>
      <c r="J128" s="175" t="str">
        <f t="shared" si="4"/>
        <v>C</v>
      </c>
    </row>
    <row r="129" spans="1:10">
      <c r="A129" s="175" t="s">
        <v>3253</v>
      </c>
      <c r="B129" s="175" t="str">
        <f>VLOOKUP(A129,ORÇAMENTO!$B$15:$F$743,3,FALSE)</f>
        <v>PRÓPRIO</v>
      </c>
      <c r="C129" s="176" t="str">
        <f>VLOOKUP(A129,ORÇAMENTO!$B$15:$G$743,2,FALSE)</f>
        <v>EXAUSTOR TUBULAR COM FILTRO REF. 3.91.11/SP EDUCAÇÃO</v>
      </c>
      <c r="D129" s="175" t="str">
        <f>VLOOKUP(A129,ORÇAMENTO!$B$15:$F$743,4,FALSE)</f>
        <v>UN</v>
      </c>
      <c r="E129" s="177">
        <f>SUMIF(ORÇAMENTO!$C$15:$C$743,C129,ORÇAMENTO!$F$15:$F$743)</f>
        <v>11</v>
      </c>
      <c r="F129" s="177">
        <f>VLOOKUP(A129,ORÇAMENTO!$B$15:$I$743,8,FALSE)</f>
        <v>1777.88</v>
      </c>
      <c r="G129" s="177">
        <f>E129*F129</f>
        <v>19556.68</v>
      </c>
      <c r="H129" s="178">
        <f t="shared" si="3"/>
        <v>0.20023442026287533</v>
      </c>
      <c r="I129" s="178">
        <f t="shared" si="5"/>
        <v>83.060624420204377</v>
      </c>
      <c r="J129" s="175" t="str">
        <f t="shared" si="4"/>
        <v>C</v>
      </c>
    </row>
    <row r="130" spans="1:10">
      <c r="A130" s="175" t="s">
        <v>3248</v>
      </c>
      <c r="B130" s="175" t="str">
        <f>VLOOKUP(A130,ORÇAMENTO!$B$15:$F$743,3,FALSE)</f>
        <v>PRÓPRIO</v>
      </c>
      <c r="C130" s="176" t="str">
        <f>VLOOKUP(A130,ORÇAMENTO!$B$15:$G$743,2,FALSE)</f>
        <v>TUBO PVC OCRE JUNTA ELASTICA DN 200 INCLUSIVE CONEXOES - ENTERRADO REF. 16.05.066/SP EDUCAÇÃO</v>
      </c>
      <c r="D130" s="175" t="str">
        <f>VLOOKUP(A130,ORÇAMENTO!$B$15:$F$743,4,FALSE)</f>
        <v>M</v>
      </c>
      <c r="E130" s="177">
        <f>SUMIF(ORÇAMENTO!$C$15:$C$743,C130,ORÇAMENTO!$F$15:$F$743)</f>
        <v>75.52</v>
      </c>
      <c r="F130" s="177">
        <f>VLOOKUP(A130,ORÇAMENTO!$B$15:$I$743,8,FALSE)</f>
        <v>256.23</v>
      </c>
      <c r="G130" s="177">
        <f>E130*F130</f>
        <v>19350.489600000001</v>
      </c>
      <c r="H130" s="178">
        <f t="shared" si="3"/>
        <v>0.19812330451072463</v>
      </c>
      <c r="I130" s="178">
        <f t="shared" si="5"/>
        <v>83.258747724715107</v>
      </c>
      <c r="J130" s="175" t="str">
        <f t="shared" si="4"/>
        <v>C</v>
      </c>
    </row>
    <row r="131" spans="1:10">
      <c r="A131" s="175">
        <v>92391</v>
      </c>
      <c r="B131" s="175" t="str">
        <f>VLOOKUP(A131,ORÇAMENTO!$B$15:$F$743,3,FALSE)</f>
        <v>SINAPI</v>
      </c>
      <c r="C131" s="176" t="s">
        <v>1077</v>
      </c>
      <c r="D131" s="175" t="str">
        <f>VLOOKUP(A131,ORÇAMENTO!$B$15:$F$743,4,FALSE)</f>
        <v>M2</v>
      </c>
      <c r="E131" s="177">
        <f>SUMIF(ORÇAMENTO!$C$15:$C$743,C131,ORÇAMENTO!$F$15:$F$743)</f>
        <v>190.52</v>
      </c>
      <c r="F131" s="177">
        <f>VLOOKUP(A131,ORÇAMENTO!$B$15:$I$743,8,FALSE)</f>
        <v>100.7</v>
      </c>
      <c r="G131" s="177">
        <f>E131*F131</f>
        <v>19185.364000000001</v>
      </c>
      <c r="H131" s="178">
        <f t="shared" si="3"/>
        <v>0.19643263775202333</v>
      </c>
      <c r="I131" s="178">
        <f t="shared" si="5"/>
        <v>83.455180362467132</v>
      </c>
      <c r="J131" s="175" t="str">
        <f t="shared" si="4"/>
        <v>C</v>
      </c>
    </row>
    <row r="132" spans="1:10">
      <c r="A132" s="175">
        <v>92008</v>
      </c>
      <c r="B132" s="175" t="str">
        <f>VLOOKUP(A132,ORÇAMENTO!$B$15:$F$743,3,FALSE)</f>
        <v>SINAPI</v>
      </c>
      <c r="C132" s="176" t="s">
        <v>772</v>
      </c>
      <c r="D132" s="175" t="str">
        <f>VLOOKUP(A132,ORÇAMENTO!$B$15:$F$743,4,FALSE)</f>
        <v>UN</v>
      </c>
      <c r="E132" s="177">
        <f>SUMIF(ORÇAMENTO!$C$15:$C$743,C132,ORÇAMENTO!$F$15:$F$743)</f>
        <v>255</v>
      </c>
      <c r="F132" s="177">
        <f>VLOOKUP(A132,ORÇAMENTO!$B$15:$I$743,8,FALSE)</f>
        <v>71.67</v>
      </c>
      <c r="G132" s="177">
        <f>E132*F132</f>
        <v>18275.850000000002</v>
      </c>
      <c r="H132" s="178">
        <f t="shared" si="3"/>
        <v>0.18712042276916485</v>
      </c>
      <c r="I132" s="178">
        <f t="shared" si="5"/>
        <v>83.642300785236301</v>
      </c>
      <c r="J132" s="175" t="str">
        <f t="shared" si="4"/>
        <v>C</v>
      </c>
    </row>
    <row r="133" spans="1:10">
      <c r="A133" s="175" t="s">
        <v>3029</v>
      </c>
      <c r="B133" s="175" t="str">
        <f>VLOOKUP(A133,ORÇAMENTO!$B$15:$F$743,3,FALSE)</f>
        <v>PRÓPRIO</v>
      </c>
      <c r="C133" s="176" t="str">
        <f>VLOOKUP(A133,ORÇAMENTO!$B$15:$G$743,2,FALSE)</f>
        <v>ESPELHO COMUM DE 3 MM COM MOLDURA EM ALUMÍNIO REF. 26.04.030/SP OBRAS</v>
      </c>
      <c r="D133" s="175" t="str">
        <f>VLOOKUP(A133,ORÇAMENTO!$B$15:$F$743,4,FALSE)</f>
        <v>M2</v>
      </c>
      <c r="E133" s="177">
        <f>SUMIF(ORÇAMENTO!$C$15:$C$743,C133,ORÇAMENTO!$F$15:$F$743)</f>
        <v>19.64</v>
      </c>
      <c r="F133" s="177">
        <f>VLOOKUP(A133,ORÇAMENTO!$B$15:$I$743,8,FALSE)</f>
        <v>921.24</v>
      </c>
      <c r="G133" s="177">
        <f>E133*F133</f>
        <v>18093.153600000001</v>
      </c>
      <c r="H133" s="178">
        <f t="shared" si="3"/>
        <v>0.18524985436296734</v>
      </c>
      <c r="I133" s="178">
        <f t="shared" si="5"/>
        <v>83.827550639599266</v>
      </c>
      <c r="J133" s="175" t="str">
        <f t="shared" si="4"/>
        <v>C</v>
      </c>
    </row>
    <row r="134" spans="1:10">
      <c r="A134" s="175">
        <v>96977</v>
      </c>
      <c r="B134" s="175" t="str">
        <f>VLOOKUP(A134,ORÇAMENTO!$B$15:$F$743,3,FALSE)</f>
        <v>SINAPI</v>
      </c>
      <c r="C134" s="176" t="str">
        <f>VLOOKUP(A134,ORÇAMENTO!$B$15:$G$743,2,FALSE)</f>
        <v>CORDOALHA DE COBRE NU 50 MM², ENTERRADA - FORNECIMENTO E INSTALAÇÃO. AF_08/2023</v>
      </c>
      <c r="D134" s="175" t="str">
        <f>VLOOKUP(A134,ORÇAMENTO!$B$15:$F$743,4,FALSE)</f>
        <v>M</v>
      </c>
      <c r="E134" s="177">
        <f>SUMIF(ORÇAMENTO!$C$15:$C$743,C134,ORÇAMENTO!$F$15:$F$743)</f>
        <v>200</v>
      </c>
      <c r="F134" s="177">
        <f>VLOOKUP(A134,ORÇAMENTO!$B$15:$I$743,8,FALSE)</f>
        <v>87.96</v>
      </c>
      <c r="G134" s="177">
        <f>E134*F134</f>
        <v>17592</v>
      </c>
      <c r="H134" s="178">
        <f t="shared" si="3"/>
        <v>0.18011870732989971</v>
      </c>
      <c r="I134" s="178">
        <f t="shared" si="5"/>
        <v>84.007669346929163</v>
      </c>
      <c r="J134" s="175" t="str">
        <f t="shared" si="4"/>
        <v>C</v>
      </c>
    </row>
    <row r="135" spans="1:10" ht="38.25">
      <c r="A135" s="175" t="s">
        <v>3176</v>
      </c>
      <c r="B135" s="175" t="str">
        <f>VLOOKUP(A135,ORÇAMENTO!$B$15:$F$743,3,FALSE)</f>
        <v>PRÓPRIO</v>
      </c>
      <c r="C135" s="176" t="str">
        <f>VLOOKUP(A135,ORÇAMENTO!$B$15:$G$743,2,FALSE)</f>
        <v>LAVATÓRIO LOUÇA (DECA-LINHA VOGUE PLUS CONFORTO, REF L-510 OU SIMILAR) COM COLUNA SUSPENSA, (DECA, LINHA VOGUE PLUS CONFORTO, REF. C-510 OU SIMILAR), C/ SIFÃO CROMADO, VÁLVULA CROMADA, ENGATE CROMADO, EXCLUSIVE TORNEIRA REF. S07759/ORSE</v>
      </c>
      <c r="D135" s="175" t="str">
        <f>VLOOKUP(A135,ORÇAMENTO!$B$15:$F$743,4,FALSE)</f>
        <v>UN</v>
      </c>
      <c r="E135" s="177">
        <f>SUMIF(ORÇAMENTO!$C$15:$C$743,C135,ORÇAMENTO!$F$15:$F$743)</f>
        <v>18</v>
      </c>
      <c r="F135" s="177">
        <f>VLOOKUP(A135,ORÇAMENTO!$B$15:$I$743,8,FALSE)</f>
        <v>960.58</v>
      </c>
      <c r="G135" s="177">
        <f>E135*F135</f>
        <v>17290.440000000002</v>
      </c>
      <c r="H135" s="178">
        <f t="shared" si="3"/>
        <v>0.17703113358146835</v>
      </c>
      <c r="I135" s="178">
        <f t="shared" si="5"/>
        <v>84.184700480510628</v>
      </c>
      <c r="J135" s="175" t="str">
        <f t="shared" si="4"/>
        <v>C</v>
      </c>
    </row>
    <row r="136" spans="1:10" ht="25.5">
      <c r="A136" s="175">
        <v>97329</v>
      </c>
      <c r="B136" s="175" t="str">
        <f>VLOOKUP(A136,ORÇAMENTO!$B$15:$F$743,3,FALSE)</f>
        <v>SINAPI</v>
      </c>
      <c r="C136" s="176" t="s">
        <v>1088</v>
      </c>
      <c r="D136" s="175" t="str">
        <f>VLOOKUP(A136,ORÇAMENTO!$B$15:$F$743,4,FALSE)</f>
        <v>M</v>
      </c>
      <c r="E136" s="177">
        <f>SUMIF(ORÇAMENTO!$C$15:$C$743,C136,ORÇAMENTO!$F$15:$F$743)</f>
        <v>215.74</v>
      </c>
      <c r="F136" s="177">
        <f>VLOOKUP(A136,ORÇAMENTO!$B$15:$I$743,8,FALSE)</f>
        <v>80.040000000000006</v>
      </c>
      <c r="G136" s="177">
        <f>E136*F136</f>
        <v>17267.829600000001</v>
      </c>
      <c r="H136" s="178">
        <f t="shared" si="3"/>
        <v>0.17679963312556726</v>
      </c>
      <c r="I136" s="178">
        <f t="shared" si="5"/>
        <v>84.361500113636197</v>
      </c>
      <c r="J136" s="175" t="str">
        <f t="shared" si="4"/>
        <v>C</v>
      </c>
    </row>
    <row r="137" spans="1:10" ht="25.5">
      <c r="A137" s="175" t="s">
        <v>3007</v>
      </c>
      <c r="B137" s="175" t="str">
        <f>VLOOKUP(A137,ORÇAMENTO!$B$15:$F$743,3,FALSE)</f>
        <v>PRÓPRIO</v>
      </c>
      <c r="C137" s="176" t="str">
        <f>VLOOKUP(A137,ORÇAMENTO!$B$15:$G$743,2,FALSE)</f>
        <v>EQUIPAMENTO AUTOMATIZADOR DE PORTAS DESLIZANTES PARA FOLHA DUPLA. FORNECIMENTO E INSTALAÇÃO COMPLETA (COM SENSOR DOS DOIS LADOS) REF. 28.20.800/SP OBRAS</v>
      </c>
      <c r="D137" s="175" t="str">
        <f>VLOOKUP(A137,ORÇAMENTO!$B$15:$F$743,4,FALSE)</f>
        <v>UN</v>
      </c>
      <c r="E137" s="177">
        <f>SUMIF(ORÇAMENTO!$C$15:$C$743,C137,ORÇAMENTO!$F$15:$F$743)</f>
        <v>1</v>
      </c>
      <c r="F137" s="177">
        <f>VLOOKUP(A137,ORÇAMENTO!$B$15:$I$743,8,FALSE)</f>
        <v>16768.73</v>
      </c>
      <c r="G137" s="177">
        <f>E137*F137</f>
        <v>16768.73</v>
      </c>
      <c r="H137" s="178">
        <f t="shared" ref="H137:H200" si="6">(G137*100)/SUM($G$8:$G$547)</f>
        <v>0.17168951632356236</v>
      </c>
      <c r="I137" s="178">
        <f t="shared" si="5"/>
        <v>84.533189629959764</v>
      </c>
      <c r="J137" s="175" t="str">
        <f t="shared" ref="J137:J200" si="7">IF(I137&lt;50,"A",IF(I137&lt;80,"B","C"))</f>
        <v>C</v>
      </c>
    </row>
    <row r="138" spans="1:10">
      <c r="A138" s="175">
        <v>96544</v>
      </c>
      <c r="B138" s="175" t="str">
        <f>VLOOKUP(A138,ORÇAMENTO!$B$15:$F$743,3,FALSE)</f>
        <v>SINAPI</v>
      </c>
      <c r="C138" s="176" t="s">
        <v>280</v>
      </c>
      <c r="D138" s="175" t="str">
        <f>VLOOKUP(A138,ORÇAMENTO!$B$15:$F$743,4,FALSE)</f>
        <v>KG</v>
      </c>
      <c r="E138" s="177">
        <f>SUMIF(ORÇAMENTO!$C$15:$C$743,C138,ORÇAMENTO!$F$15:$F$743)</f>
        <v>714</v>
      </c>
      <c r="F138" s="177">
        <f>VLOOKUP(A138,ORÇAMENTO!$B$15:$I$743,8,FALSE)</f>
        <v>23.35</v>
      </c>
      <c r="G138" s="177">
        <f>E138*F138</f>
        <v>16671.900000000001</v>
      </c>
      <c r="H138" s="178">
        <f t="shared" si="6"/>
        <v>0.17069810577156408</v>
      </c>
      <c r="I138" s="178">
        <f t="shared" ref="I138:I201" si="8">H138+I137</f>
        <v>84.703887735731328</v>
      </c>
      <c r="J138" s="175" t="str">
        <f t="shared" si="7"/>
        <v>C</v>
      </c>
    </row>
    <row r="139" spans="1:10">
      <c r="A139" s="175" t="s">
        <v>3439</v>
      </c>
      <c r="B139" s="175" t="str">
        <f>VLOOKUP(A139,ORÇAMENTO!$B$15:$F$743,3,FALSE)</f>
        <v>PRÓPRIO</v>
      </c>
      <c r="C139" s="176" t="str">
        <f>VLOOKUP(A139,ORÇAMENTO!$B$15:$G$743,2,FALSE)</f>
        <v>DETECTOR DE METAIS, TIPO PORTAL, MICROPROCESSADO REF. 66.02.090</v>
      </c>
      <c r="D139" s="175" t="str">
        <f>VLOOKUP(A139,ORÇAMENTO!$B$15:$F$743,4,FALSE)</f>
        <v>UN</v>
      </c>
      <c r="E139" s="177">
        <f>SUMIF(ORÇAMENTO!$C$15:$C$743,C139,ORÇAMENTO!$F$15:$F$743)</f>
        <v>1</v>
      </c>
      <c r="F139" s="177">
        <f>VLOOKUP(A139,ORÇAMENTO!$B$15:$I$743,8,FALSE)</f>
        <v>16535.57</v>
      </c>
      <c r="G139" s="177">
        <f>E139*F139</f>
        <v>16535.57</v>
      </c>
      <c r="H139" s="178">
        <f t="shared" si="6"/>
        <v>0.16930226769912857</v>
      </c>
      <c r="I139" s="178">
        <f t="shared" si="8"/>
        <v>84.873190003430452</v>
      </c>
      <c r="J139" s="175" t="str">
        <f t="shared" si="7"/>
        <v>C</v>
      </c>
    </row>
    <row r="140" spans="1:10">
      <c r="A140" s="175" t="s">
        <v>3062</v>
      </c>
      <c r="B140" s="175" t="str">
        <f>VLOOKUP(A140,ORÇAMENTO!$B$15:$F$743,3,FALSE)</f>
        <v>PRÓPRIO</v>
      </c>
      <c r="C140" s="176" t="str">
        <f>VLOOKUP(A140,ORÇAMENTO!$B$15:$G$743,2,FALSE)</f>
        <v>CONJUNTO MOTOR-BOMBA SUBMERSÍVEL VERTICAL PARA ÁGUAS RESIDUAIS, POTÊNCIA 1,97 HP/ REF. 43.11.390/SP OBRAS</v>
      </c>
      <c r="D140" s="175" t="str">
        <f>VLOOKUP(A140,ORÇAMENTO!$B$15:$F$743,4,FALSE)</f>
        <v>UN</v>
      </c>
      <c r="E140" s="177">
        <f>SUMIF(ORÇAMENTO!$C$15:$C$743,C140,ORÇAMENTO!$F$15:$F$743)</f>
        <v>2</v>
      </c>
      <c r="F140" s="177">
        <f>VLOOKUP(A140,ORÇAMENTO!$B$15:$I$743,8,FALSE)</f>
        <v>8254.18</v>
      </c>
      <c r="G140" s="177">
        <f>E140*F140</f>
        <v>16508.36</v>
      </c>
      <c r="H140" s="178">
        <f t="shared" si="6"/>
        <v>0.16902367345024005</v>
      </c>
      <c r="I140" s="178">
        <f t="shared" si="8"/>
        <v>85.042213676880692</v>
      </c>
      <c r="J140" s="175" t="str">
        <f t="shared" si="7"/>
        <v>C</v>
      </c>
    </row>
    <row r="141" spans="1:10" ht="25.5">
      <c r="A141" s="175">
        <v>98546</v>
      </c>
      <c r="B141" s="175" t="str">
        <f>VLOOKUP(A141,ORÇAMENTO!$B$15:$F$743,3,FALSE)</f>
        <v>SINAPI</v>
      </c>
      <c r="C141" s="176" t="s">
        <v>1581</v>
      </c>
      <c r="D141" s="175" t="str">
        <f>VLOOKUP(A141,ORÇAMENTO!$B$15:$F$743,4,FALSE)</f>
        <v>M2</v>
      </c>
      <c r="E141" s="177">
        <f>SUMIF(ORÇAMENTO!$C$15:$C$743,C141,ORÇAMENTO!$F$15:$F$743)</f>
        <v>117.16</v>
      </c>
      <c r="F141" s="177">
        <f>VLOOKUP(A141,ORÇAMENTO!$B$15:$I$743,8,FALSE)</f>
        <v>139.96</v>
      </c>
      <c r="G141" s="177">
        <f>E141*F141</f>
        <v>16397.713599999999</v>
      </c>
      <c r="H141" s="178">
        <f t="shared" si="6"/>
        <v>0.1678908013186628</v>
      </c>
      <c r="I141" s="178">
        <f t="shared" si="8"/>
        <v>85.210104478199355</v>
      </c>
      <c r="J141" s="175" t="str">
        <f t="shared" si="7"/>
        <v>C</v>
      </c>
    </row>
    <row r="142" spans="1:10">
      <c r="A142" s="175">
        <v>95584</v>
      </c>
      <c r="B142" s="175" t="str">
        <f>VLOOKUP(A142,ORÇAMENTO!$B$15:$F$743,3,FALSE)</f>
        <v>SINAPI</v>
      </c>
      <c r="C142" s="176" t="s">
        <v>216</v>
      </c>
      <c r="D142" s="175" t="str">
        <f>VLOOKUP(A142,ORÇAMENTO!$B$15:$F$743,4,FALSE)</f>
        <v>KG</v>
      </c>
      <c r="E142" s="177">
        <f>SUMIF(ORÇAMENTO!$C$15:$C$743,C142,ORÇAMENTO!$F$15:$F$743)</f>
        <v>895</v>
      </c>
      <c r="F142" s="177">
        <f>VLOOKUP(A142,ORÇAMENTO!$B$15:$I$743,8,FALSE)</f>
        <v>18.22</v>
      </c>
      <c r="G142" s="177">
        <f>E142*F142</f>
        <v>16306.9</v>
      </c>
      <c r="H142" s="178">
        <f t="shared" si="6"/>
        <v>0.16696099070929635</v>
      </c>
      <c r="I142" s="178">
        <f t="shared" si="8"/>
        <v>85.377065468908654</v>
      </c>
      <c r="J142" s="175" t="str">
        <f t="shared" si="7"/>
        <v>C</v>
      </c>
    </row>
    <row r="143" spans="1:10" ht="25.5">
      <c r="A143" s="175">
        <v>100757</v>
      </c>
      <c r="B143" s="175" t="str">
        <f>VLOOKUP(A143,ORÇAMENTO!$B$15:$F$743,3,FALSE)</f>
        <v>SINAPI</v>
      </c>
      <c r="C143" s="176" t="s">
        <v>1624</v>
      </c>
      <c r="D143" s="175" t="str">
        <f>VLOOKUP(A143,ORÇAMENTO!$B$15:$F$743,4,FALSE)</f>
        <v>M2</v>
      </c>
      <c r="E143" s="177">
        <f>SUMIF(ORÇAMENTO!$C$15:$C$743,C143,ORÇAMENTO!$F$15:$F$743)</f>
        <v>237.35</v>
      </c>
      <c r="F143" s="177">
        <f>VLOOKUP(A143,ORÇAMENTO!$B$15:$I$743,8,FALSE)</f>
        <v>67.88</v>
      </c>
      <c r="G143" s="177">
        <f>E143*F143</f>
        <v>16111.317999999999</v>
      </c>
      <c r="H143" s="178">
        <f t="shared" si="6"/>
        <v>0.16495849087886225</v>
      </c>
      <c r="I143" s="178">
        <f t="shared" si="8"/>
        <v>85.542023959787514</v>
      </c>
      <c r="J143" s="175" t="str">
        <f t="shared" si="7"/>
        <v>C</v>
      </c>
    </row>
    <row r="144" spans="1:10">
      <c r="A144" s="175">
        <v>101094</v>
      </c>
      <c r="B144" s="175" t="str">
        <f>VLOOKUP(A144,ORÇAMENTO!$B$15:$F$743,3,FALSE)</f>
        <v>SINAPI</v>
      </c>
      <c r="C144" s="176" t="s">
        <v>1965</v>
      </c>
      <c r="D144" s="175" t="str">
        <f>VLOOKUP(A144,ORÇAMENTO!$B$15:$F$743,4,FALSE)</f>
        <v>M</v>
      </c>
      <c r="E144" s="177">
        <f>SUMIF(ORÇAMENTO!$C$15:$C$743,C144,ORÇAMENTO!$F$15:$F$743)</f>
        <v>72.5</v>
      </c>
      <c r="F144" s="177">
        <f>VLOOKUP(A144,ORÇAMENTO!$B$15:$I$743,8,FALSE)</f>
        <v>219.94</v>
      </c>
      <c r="G144" s="177">
        <f>E144*F144</f>
        <v>15945.65</v>
      </c>
      <c r="H144" s="178">
        <f t="shared" si="6"/>
        <v>0.16326227066479168</v>
      </c>
      <c r="I144" s="178">
        <f t="shared" si="8"/>
        <v>85.705286230452302</v>
      </c>
      <c r="J144" s="175" t="str">
        <f t="shared" si="7"/>
        <v>C</v>
      </c>
    </row>
    <row r="145" spans="1:10" ht="25.5">
      <c r="A145" s="175">
        <v>96397</v>
      </c>
      <c r="B145" s="175" t="str">
        <f>VLOOKUP(A145,ORÇAMENTO!$B$15:$F$743,3,FALSE)</f>
        <v>SINAPI</v>
      </c>
      <c r="C145" s="176" t="s">
        <v>1699</v>
      </c>
      <c r="D145" s="175" t="str">
        <f>VLOOKUP(A145,ORÇAMENTO!$B$15:$F$743,4,FALSE)</f>
        <v>M3</v>
      </c>
      <c r="E145" s="177">
        <f>SUMIF(ORÇAMENTO!$C$15:$C$743,C145,ORÇAMENTO!$F$15:$F$743)</f>
        <v>33.729999999999997</v>
      </c>
      <c r="F145" s="177">
        <f>VLOOKUP(A145,ORÇAMENTO!$B$15:$I$743,8,FALSE)</f>
        <v>457.57</v>
      </c>
      <c r="G145" s="177">
        <f>E145*F145</f>
        <v>15433.836099999999</v>
      </c>
      <c r="H145" s="178">
        <f t="shared" si="6"/>
        <v>0.15802197632296161</v>
      </c>
      <c r="I145" s="178">
        <f t="shared" si="8"/>
        <v>85.863308206775258</v>
      </c>
      <c r="J145" s="175" t="str">
        <f t="shared" si="7"/>
        <v>C</v>
      </c>
    </row>
    <row r="146" spans="1:10">
      <c r="A146" s="175">
        <v>91854</v>
      </c>
      <c r="B146" s="175" t="str">
        <f>VLOOKUP(A146,ORÇAMENTO!$B$15:$F$743,3,FALSE)</f>
        <v>SINAPI</v>
      </c>
      <c r="C146" s="176" t="s">
        <v>523</v>
      </c>
      <c r="D146" s="175" t="str">
        <f>VLOOKUP(A146,ORÇAMENTO!$B$15:$F$743,4,FALSE)</f>
        <v>M</v>
      </c>
      <c r="E146" s="177">
        <f>SUMIF(ORÇAMENTO!$C$15:$C$743,C146,ORÇAMENTO!$F$15:$F$743)</f>
        <v>1158.8800000000001</v>
      </c>
      <c r="F146" s="177">
        <f>VLOOKUP(A146,ORÇAMENTO!$B$15:$I$743,8,FALSE)</f>
        <v>13.09</v>
      </c>
      <c r="G146" s="177">
        <f>E146*F146</f>
        <v>15169.739200000002</v>
      </c>
      <c r="H146" s="178">
        <f t="shared" si="6"/>
        <v>0.15531797494518571</v>
      </c>
      <c r="I146" s="178">
        <f t="shared" si="8"/>
        <v>86.01862618172045</v>
      </c>
      <c r="J146" s="175" t="str">
        <f t="shared" si="7"/>
        <v>C</v>
      </c>
    </row>
    <row r="147" spans="1:10" ht="25.5">
      <c r="A147" s="175" t="s">
        <v>3203</v>
      </c>
      <c r="B147" s="175" t="str">
        <f>VLOOKUP(A147,ORÇAMENTO!$B$15:$F$743,3,FALSE)</f>
        <v>PRÓPRIO</v>
      </c>
      <c r="C147" s="176" t="str">
        <f>VLOOKUP(A147,ORÇAMENTO!$B$15:$G$743,2,FALSE)</f>
        <v>MAPA TÁTIL EM ACRÍLICO MEDINDO 70 X 50CM, COM SUPORTE EM CHAPA GALVANIZADA REVESTIDA COM ALUCOBOND H=1,00M REF.S09691/ORSE</v>
      </c>
      <c r="D147" s="175" t="str">
        <f>VLOOKUP(A147,ORÇAMENTO!$B$15:$F$743,4,FALSE)</f>
        <v>UN</v>
      </c>
      <c r="E147" s="177">
        <f>SUMIF(ORÇAMENTO!$C$15:$C$743,C147,ORÇAMENTO!$F$15:$F$743)</f>
        <v>2</v>
      </c>
      <c r="F147" s="177">
        <f>VLOOKUP(A147,ORÇAMENTO!$B$15:$I$743,8,FALSE)</f>
        <v>7531.96</v>
      </c>
      <c r="G147" s="177">
        <f>E147*F147</f>
        <v>15063.92</v>
      </c>
      <c r="H147" s="178">
        <f t="shared" si="6"/>
        <v>0.1542345269282073</v>
      </c>
      <c r="I147" s="178">
        <f t="shared" si="8"/>
        <v>86.172860708648656</v>
      </c>
      <c r="J147" s="175" t="str">
        <f t="shared" si="7"/>
        <v>C</v>
      </c>
    </row>
    <row r="148" spans="1:10" ht="25.5">
      <c r="A148" s="175">
        <v>96527</v>
      </c>
      <c r="B148" s="175" t="str">
        <f>VLOOKUP(A148,ORÇAMENTO!$B$15:$F$743,3,FALSE)</f>
        <v>SINAPI</v>
      </c>
      <c r="C148" s="176" t="s">
        <v>242</v>
      </c>
      <c r="D148" s="175" t="str">
        <f>VLOOKUP(A148,ORÇAMENTO!$B$15:$F$743,4,FALSE)</f>
        <v>M3</v>
      </c>
      <c r="E148" s="177">
        <f>SUMIF(ORÇAMENTO!$C$15:$C$743,C148,ORÇAMENTO!$F$15:$F$743)</f>
        <v>108.57000000000001</v>
      </c>
      <c r="F148" s="177">
        <f>VLOOKUP(A148,ORÇAMENTO!$B$15:$I$743,8,FALSE)</f>
        <v>138.69</v>
      </c>
      <c r="G148" s="177">
        <f>E148*F148</f>
        <v>15057.5733</v>
      </c>
      <c r="H148" s="178">
        <f t="shared" si="6"/>
        <v>0.15416954515241088</v>
      </c>
      <c r="I148" s="178">
        <f t="shared" si="8"/>
        <v>86.32703025380107</v>
      </c>
      <c r="J148" s="175" t="str">
        <f t="shared" si="7"/>
        <v>C</v>
      </c>
    </row>
    <row r="149" spans="1:10">
      <c r="A149" s="175" t="s">
        <v>3488</v>
      </c>
      <c r="B149" s="175" t="str">
        <f>VLOOKUP(A149,ORÇAMENTO!$B$15:$F$743,3,FALSE)</f>
        <v>COMPOSIÇÃO</v>
      </c>
      <c r="C149" s="176" t="str">
        <f>VLOOKUP(A149,ORÇAMENTO!$B$15:$G$743,2,FALSE)</f>
        <v>PATCH PANEL 24 PORTAS CAT.6A - FORNECIMENTO E INSTALAÇÃO REF. 98302/SINAPI</v>
      </c>
      <c r="D149" s="175" t="str">
        <f>VLOOKUP(A149,ORÇAMENTO!$B$15:$F$743,4,FALSE)</f>
        <v>UN</v>
      </c>
      <c r="E149" s="177">
        <f>SUMIF(ORÇAMENTO!$C$15:$C$743,C149,ORÇAMENTO!$F$15:$F$743)</f>
        <v>7</v>
      </c>
      <c r="F149" s="177">
        <f>VLOOKUP(A149,ORÇAMENTO!$B$15:$I$743,8,FALSE)</f>
        <v>2136.64</v>
      </c>
      <c r="G149" s="177">
        <f>E149*F149</f>
        <v>14956.48</v>
      </c>
      <c r="H149" s="178">
        <f t="shared" si="6"/>
        <v>0.15313448407261815</v>
      </c>
      <c r="I149" s="178">
        <f t="shared" si="8"/>
        <v>86.480164737873693</v>
      </c>
      <c r="J149" s="175" t="str">
        <f t="shared" si="7"/>
        <v>C</v>
      </c>
    </row>
    <row r="150" spans="1:10">
      <c r="A150" s="175">
        <v>100868</v>
      </c>
      <c r="B150" s="175" t="str">
        <f>VLOOKUP(A150,ORÇAMENTO!$B$15:$F$743,3,FALSE)</f>
        <v>SINAPI</v>
      </c>
      <c r="C150" s="176" t="s">
        <v>1834</v>
      </c>
      <c r="D150" s="175" t="str">
        <f>VLOOKUP(A150,ORÇAMENTO!$B$15:$F$743,4,FALSE)</f>
        <v>UN</v>
      </c>
      <c r="E150" s="177">
        <f>SUMIF(ORÇAMENTO!$C$15:$C$743,C150,ORÇAMENTO!$F$15:$F$743)</f>
        <v>36</v>
      </c>
      <c r="F150" s="177">
        <f>VLOOKUP(A150,ORÇAMENTO!$B$15:$I$743,8,FALSE)</f>
        <v>414.94</v>
      </c>
      <c r="G150" s="177">
        <f>E150*F150</f>
        <v>14937.84</v>
      </c>
      <c r="H150" s="178">
        <f t="shared" si="6"/>
        <v>0.15294363523765739</v>
      </c>
      <c r="I150" s="178">
        <f t="shared" si="8"/>
        <v>86.633108373111355</v>
      </c>
      <c r="J150" s="175" t="str">
        <f t="shared" si="7"/>
        <v>C</v>
      </c>
    </row>
    <row r="151" spans="1:10">
      <c r="A151" s="175" t="s">
        <v>3074</v>
      </c>
      <c r="B151" s="175" t="str">
        <f>VLOOKUP(A151,ORÇAMENTO!$B$15:$F$743,3,FALSE)</f>
        <v>PRÓPRIO</v>
      </c>
      <c r="C151" s="176" t="s">
        <v>3075</v>
      </c>
      <c r="D151" s="175" t="str">
        <f>VLOOKUP(A151,ORÇAMENTO!$B$15:$F$743,4,FALSE)</f>
        <v>M</v>
      </c>
      <c r="E151" s="177">
        <f>SUMIF(ORÇAMENTO!$C$15:$C$743,C151,ORÇAMENTO!$F$15:$F$743)</f>
        <v>115.3</v>
      </c>
      <c r="F151" s="177">
        <f>VLOOKUP(A151,ORÇAMENTO!$B$15:$I$743,8,FALSE)</f>
        <v>127.86</v>
      </c>
      <c r="G151" s="177">
        <f>E151*F151</f>
        <v>14742.258</v>
      </c>
      <c r="H151" s="178">
        <f t="shared" si="6"/>
        <v>0.15094113540722331</v>
      </c>
      <c r="I151" s="178">
        <f t="shared" si="8"/>
        <v>86.784049508518578</v>
      </c>
      <c r="J151" s="175" t="str">
        <f t="shared" si="7"/>
        <v>C</v>
      </c>
    </row>
    <row r="152" spans="1:10" ht="25.5">
      <c r="A152" s="175">
        <v>100324</v>
      </c>
      <c r="B152" s="175" t="str">
        <f>VLOOKUP(A152,ORÇAMENTO!$B$15:$F$743,3,FALSE)</f>
        <v>SINAPI</v>
      </c>
      <c r="C152" s="176" t="s">
        <v>349</v>
      </c>
      <c r="D152" s="175" t="str">
        <f>VLOOKUP(A152,ORÇAMENTO!$B$15:$F$743,4,FALSE)</f>
        <v>M3</v>
      </c>
      <c r="E152" s="177">
        <f>SUMIF(ORÇAMENTO!$C$15:$C$743,C152,ORÇAMENTO!$F$15:$F$743)</f>
        <v>38.1</v>
      </c>
      <c r="F152" s="177">
        <f>VLOOKUP(A152,ORÇAMENTO!$B$15:$I$743,8,FALSE)</f>
        <v>366.39</v>
      </c>
      <c r="G152" s="177">
        <f>E152*F152</f>
        <v>13959.459000000001</v>
      </c>
      <c r="H152" s="178">
        <f t="shared" si="6"/>
        <v>0.14292631367125594</v>
      </c>
      <c r="I152" s="178">
        <f t="shared" si="8"/>
        <v>86.926975822189831</v>
      </c>
      <c r="J152" s="175" t="str">
        <f t="shared" si="7"/>
        <v>C</v>
      </c>
    </row>
    <row r="153" spans="1:10">
      <c r="A153" s="175" t="s">
        <v>3033</v>
      </c>
      <c r="B153" s="175" t="str">
        <f>VLOOKUP(A153,ORÇAMENTO!$B$15:$F$743,3,FALSE)</f>
        <v>PRÓPRIO</v>
      </c>
      <c r="C153" s="176" t="str">
        <f>VLOOKUP(A153,ORÇAMENTO!$B$15:$G$743,2,FALSE)</f>
        <v>AQUECEDOR DE PASSAGEM ELÉTRICO INDIVIDUAL, BAIXA PRESSÃO - 5.000 W / 6.400 W REF. 43.03.212/SP OBRAS</v>
      </c>
      <c r="D153" s="175" t="str">
        <f>VLOOKUP(A153,ORÇAMENTO!$B$15:$F$743,4,FALSE)</f>
        <v>UN</v>
      </c>
      <c r="E153" s="177">
        <f>SUMIF(ORÇAMENTO!$C$15:$C$743,C153,ORÇAMENTO!$F$15:$F$743)</f>
        <v>4</v>
      </c>
      <c r="F153" s="177">
        <f>VLOOKUP(A153,ORÇAMENTO!$B$15:$I$743,8,FALSE)</f>
        <v>3469.4</v>
      </c>
      <c r="G153" s="177">
        <f>E153*F153</f>
        <v>13877.6</v>
      </c>
      <c r="H153" s="178">
        <f t="shared" si="6"/>
        <v>0.14208818626883901</v>
      </c>
      <c r="I153" s="178">
        <f t="shared" si="8"/>
        <v>87.069064008458668</v>
      </c>
      <c r="J153" s="175" t="str">
        <f t="shared" si="7"/>
        <v>C</v>
      </c>
    </row>
    <row r="154" spans="1:10">
      <c r="A154" s="175">
        <v>96544</v>
      </c>
      <c r="B154" s="175" t="str">
        <f>VLOOKUP(A154,ORÇAMENTO!$B$15:$F$743,3,FALSE)</f>
        <v>SINAPI</v>
      </c>
      <c r="C154" s="176" t="s">
        <v>1350</v>
      </c>
      <c r="D154" s="175" t="str">
        <f>VLOOKUP(A154,ORÇAMENTO!$B$15:$F$743,4,FALSE)</f>
        <v>KG</v>
      </c>
      <c r="E154" s="177">
        <f>SUMIF(ORÇAMENTO!$C$15:$C$743,C154,ORÇAMENTO!$F$15:$F$743)</f>
        <v>593</v>
      </c>
      <c r="F154" s="177">
        <f>VLOOKUP(A154,ORÇAMENTO!$B$15:$I$743,8,FALSE)</f>
        <v>23.35</v>
      </c>
      <c r="G154" s="177">
        <f>E154*F154</f>
        <v>13846.550000000001</v>
      </c>
      <c r="H154" s="178">
        <f t="shared" si="6"/>
        <v>0.14177027552176119</v>
      </c>
      <c r="I154" s="178">
        <f t="shared" si="8"/>
        <v>87.210834283980432</v>
      </c>
      <c r="J154" s="175" t="str">
        <f t="shared" si="7"/>
        <v>C</v>
      </c>
    </row>
    <row r="155" spans="1:10" ht="25.5">
      <c r="A155" s="175">
        <v>94993</v>
      </c>
      <c r="B155" s="175" t="str">
        <f>VLOOKUP(A155,ORÇAMENTO!$B$15:$F$743,3,FALSE)</f>
        <v>SINAPI</v>
      </c>
      <c r="C155" s="176" t="s">
        <v>1906</v>
      </c>
      <c r="D155" s="175" t="str">
        <f>VLOOKUP(A155,ORÇAMENTO!$B$15:$F$743,4,FALSE)</f>
        <v>M2</v>
      </c>
      <c r="E155" s="177">
        <f>SUMIF(ORÇAMENTO!$C$15:$C$743,C155,ORÇAMENTO!$F$15:$F$743)</f>
        <v>153.15</v>
      </c>
      <c r="F155" s="177">
        <f>VLOOKUP(A155,ORÇAMENTO!$B$15:$I$743,8,FALSE)</f>
        <v>90.37</v>
      </c>
      <c r="G155" s="177">
        <f>E155*F155</f>
        <v>13840.165500000001</v>
      </c>
      <c r="H155" s="178">
        <f t="shared" si="6"/>
        <v>0.1417049067241857</v>
      </c>
      <c r="I155" s="178">
        <f t="shared" si="8"/>
        <v>87.352539190704618</v>
      </c>
      <c r="J155" s="175" t="str">
        <f t="shared" si="7"/>
        <v>C</v>
      </c>
    </row>
    <row r="156" spans="1:10">
      <c r="A156" s="175" t="s">
        <v>3228</v>
      </c>
      <c r="B156" s="175" t="str">
        <f>VLOOKUP(A156,ORÇAMENTO!$B$15:$F$743,3,FALSE)</f>
        <v>PRÓPRIO</v>
      </c>
      <c r="C156" s="176" t="str">
        <f>VLOOKUP(A156,ORÇAMENTO!$B$15:$G$743,2,FALSE)</f>
        <v>CABO DE COBRE PP CORDPLAST 4 X 2,5 MM2 - FORNECIMENTO E INSTALAÇÃO REF. S11412/ORSE</v>
      </c>
      <c r="D156" s="175" t="str">
        <f>VLOOKUP(A156,ORÇAMENTO!$B$15:$F$743,4,FALSE)</f>
        <v>M</v>
      </c>
      <c r="E156" s="177">
        <f>SUMIF(ORÇAMENTO!$C$15:$C$743,C156,ORÇAMENTO!$F$15:$F$743)</f>
        <v>694.66</v>
      </c>
      <c r="F156" s="177">
        <f>VLOOKUP(A156,ORÇAMENTO!$B$15:$I$743,8,FALSE)</f>
        <v>19.72</v>
      </c>
      <c r="G156" s="177">
        <f>E156*F156</f>
        <v>13698.695199999998</v>
      </c>
      <c r="H156" s="178">
        <f t="shared" si="6"/>
        <v>0.14025643880913491</v>
      </c>
      <c r="I156" s="178">
        <f t="shared" si="8"/>
        <v>87.492795629513751</v>
      </c>
      <c r="J156" s="175" t="str">
        <f t="shared" si="7"/>
        <v>C</v>
      </c>
    </row>
    <row r="157" spans="1:10">
      <c r="A157" s="175">
        <v>100867</v>
      </c>
      <c r="B157" s="175" t="str">
        <f>VLOOKUP(A157,ORÇAMENTO!$B$15:$F$743,3,FALSE)</f>
        <v>SINAPI</v>
      </c>
      <c r="C157" s="176" t="s">
        <v>1833</v>
      </c>
      <c r="D157" s="175" t="str">
        <f>VLOOKUP(A157,ORÇAMENTO!$B$15:$F$743,4,FALSE)</f>
        <v>UN</v>
      </c>
      <c r="E157" s="177">
        <f>SUMIF(ORÇAMENTO!$C$15:$C$743,C157,ORÇAMENTO!$F$15:$F$743)</f>
        <v>34</v>
      </c>
      <c r="F157" s="177">
        <f>VLOOKUP(A157,ORÇAMENTO!$B$15:$I$743,8,FALSE)</f>
        <v>399.91</v>
      </c>
      <c r="G157" s="177">
        <f>E157*F157</f>
        <v>13596.94</v>
      </c>
      <c r="H157" s="178">
        <f t="shared" si="6"/>
        <v>0.13921460075274025</v>
      </c>
      <c r="I157" s="178">
        <f t="shared" si="8"/>
        <v>87.632010230266488</v>
      </c>
      <c r="J157" s="175" t="str">
        <f t="shared" si="7"/>
        <v>C</v>
      </c>
    </row>
    <row r="158" spans="1:10">
      <c r="A158" s="175" t="s">
        <v>3013</v>
      </c>
      <c r="B158" s="175" t="str">
        <f>VLOOKUP(A158,ORÇAMENTO!$B$15:$F$743,3,FALSE)</f>
        <v>PRÓPRIO</v>
      </c>
      <c r="C158" s="176" t="str">
        <f>VLOOKUP(A158,ORÇAMENTO!$B$15:$G$743,2,FALSE)</f>
        <v>VIDRO LAMINADO TEMPERADO INCOLOR DE 8MM REF. 26.03.070/SP OBRAS (MONTANTES E PORTAS INTERNAS)</v>
      </c>
      <c r="D158" s="175" t="str">
        <f>VLOOKUP(A158,ORÇAMENTO!$B$15:$F$743,4,FALSE)</f>
        <v>M2</v>
      </c>
      <c r="E158" s="177">
        <f>SUMIF(ORÇAMENTO!$C$15:$C$743,C158,ORÇAMENTO!$F$15:$F$743)</f>
        <v>24.7</v>
      </c>
      <c r="F158" s="177">
        <f>VLOOKUP(A158,ORÇAMENTO!$B$15:$I$743,8,FALSE)</f>
        <v>517.96</v>
      </c>
      <c r="G158" s="177">
        <f>E158*F158</f>
        <v>12793.612000000001</v>
      </c>
      <c r="H158" s="178">
        <f t="shared" si="6"/>
        <v>0.13098958933153099</v>
      </c>
      <c r="I158" s="178">
        <f t="shared" si="8"/>
        <v>87.762999819598022</v>
      </c>
      <c r="J158" s="175" t="str">
        <f t="shared" si="7"/>
        <v>C</v>
      </c>
    </row>
    <row r="159" spans="1:10">
      <c r="A159" s="175" t="s">
        <v>3068</v>
      </c>
      <c r="B159" s="175" t="str">
        <f>VLOOKUP(A159,ORÇAMENTO!$B$15:$F$743,3,FALSE)</f>
        <v>PRÓPRIO</v>
      </c>
      <c r="C159" s="176" t="str">
        <f>VLOOKUP(A159,ORÇAMENTO!$B$15:$G$743,2,FALSE)</f>
        <v>TAMPA DE ENCAIXE PARA ELETROCALHA, GALVANIZADA A FOGO, L= 300 MM REF. 38.22.660/SP OBRAS</v>
      </c>
      <c r="D159" s="175" t="str">
        <f>VLOOKUP(A159,ORÇAMENTO!$B$15:$F$743,4,FALSE)</f>
        <v>M</v>
      </c>
      <c r="E159" s="177">
        <f>SUMIF(ORÇAMENTO!$C$15:$C$743,C159,ORÇAMENTO!$F$15:$F$743)</f>
        <v>92.84</v>
      </c>
      <c r="F159" s="177">
        <f>VLOOKUP(A159,ORÇAMENTO!$B$15:$I$743,8,FALSE)</f>
        <v>137.21</v>
      </c>
      <c r="G159" s="177">
        <f>E159*F159</f>
        <v>12738.576400000002</v>
      </c>
      <c r="H159" s="178">
        <f t="shared" si="6"/>
        <v>0.13042609790763798</v>
      </c>
      <c r="I159" s="178">
        <f t="shared" si="8"/>
        <v>87.893425917505667</v>
      </c>
      <c r="J159" s="175" t="str">
        <f t="shared" si="7"/>
        <v>C</v>
      </c>
    </row>
    <row r="160" spans="1:10" ht="25.5">
      <c r="A160" s="175">
        <v>99264</v>
      </c>
      <c r="B160" s="175" t="str">
        <f>VLOOKUP(A160,ORÇAMENTO!$B$15:$F$743,3,FALSE)</f>
        <v>SINAPI</v>
      </c>
      <c r="C160" s="176" t="s">
        <v>1640</v>
      </c>
      <c r="D160" s="175" t="str">
        <f>VLOOKUP(A160,ORÇAMENTO!$B$15:$F$743,4,FALSE)</f>
        <v>UN</v>
      </c>
      <c r="E160" s="177">
        <f>SUMIF(ORÇAMENTO!$C$15:$C$743,C160,ORÇAMENTO!$F$15:$F$743)</f>
        <v>13</v>
      </c>
      <c r="F160" s="177">
        <f>VLOOKUP(A160,ORÇAMENTO!$B$15:$I$743,8,FALSE)</f>
        <v>976.83</v>
      </c>
      <c r="G160" s="177">
        <f>E160*F160</f>
        <v>12698.79</v>
      </c>
      <c r="H160" s="178">
        <f t="shared" si="6"/>
        <v>0.13001873803171085</v>
      </c>
      <c r="I160" s="178">
        <f t="shared" si="8"/>
        <v>88.023444655537375</v>
      </c>
      <c r="J160" s="175" t="str">
        <f t="shared" si="7"/>
        <v>C</v>
      </c>
    </row>
    <row r="161" spans="1:10">
      <c r="A161" s="175">
        <v>96616</v>
      </c>
      <c r="B161" s="175" t="str">
        <f>VLOOKUP(A161,ORÇAMENTO!$B$15:$F$743,3,FALSE)</f>
        <v>SINAPI</v>
      </c>
      <c r="C161" s="176" t="s">
        <v>230</v>
      </c>
      <c r="D161" s="175" t="str">
        <f>VLOOKUP(A161,ORÇAMENTO!$B$15:$F$743,4,FALSE)</f>
        <v>M3</v>
      </c>
      <c r="E161" s="177">
        <f>SUMIF(ORÇAMENTO!$C$15:$C$743,C161,ORÇAMENTO!$F$15:$F$743)</f>
        <v>10.629999999999999</v>
      </c>
      <c r="F161" s="177">
        <f>VLOOKUP(A161,ORÇAMENTO!$B$15:$I$743,8,FALSE)</f>
        <v>1181.6500000000001</v>
      </c>
      <c r="G161" s="177">
        <f>E161*F161</f>
        <v>12560.9395</v>
      </c>
      <c r="H161" s="178">
        <f t="shared" si="6"/>
        <v>0.12860733205940636</v>
      </c>
      <c r="I161" s="178">
        <f t="shared" si="8"/>
        <v>88.152051987596778</v>
      </c>
      <c r="J161" s="175" t="str">
        <f t="shared" si="7"/>
        <v>C</v>
      </c>
    </row>
    <row r="162" spans="1:10">
      <c r="A162" s="175" t="s">
        <v>3567</v>
      </c>
      <c r="B162" s="175" t="str">
        <f>VLOOKUP(A162,ORÇAMENTO!$B$15:$F$743,3,FALSE)</f>
        <v>PRÓPRIO</v>
      </c>
      <c r="C162" s="176" t="str">
        <f>VLOOKUP(A162,ORÇAMENTO!$B$15:$G$743,2,FALSE)</f>
        <v>GRELHA COM CALHA E CESTO COLETOR PARA PISO EM AÇO INOXIDÁVEL, LARGURA DE 15 CM REF. 49.06.550/SP OBRAS</v>
      </c>
      <c r="D162" s="175" t="str">
        <f>VLOOKUP(A162,ORÇAMENTO!$B$15:$F$743,4,FALSE)</f>
        <v>M</v>
      </c>
      <c r="E162" s="177">
        <f>SUMIF(ORÇAMENTO!$C$15:$C$743,C162,ORÇAMENTO!$F$15:$F$743)</f>
        <v>9.9499999999999993</v>
      </c>
      <c r="F162" s="177">
        <f>VLOOKUP(A162,ORÇAMENTO!$B$15:$I$743,8,FALSE)</f>
        <v>1252.6400000000001</v>
      </c>
      <c r="G162" s="177">
        <f>E162*F162</f>
        <v>12463.768</v>
      </c>
      <c r="H162" s="178">
        <f t="shared" si="6"/>
        <v>0.12761242500112377</v>
      </c>
      <c r="I162" s="178">
        <f t="shared" si="8"/>
        <v>88.279664412597896</v>
      </c>
      <c r="J162" s="175" t="str">
        <f t="shared" si="7"/>
        <v>C</v>
      </c>
    </row>
    <row r="163" spans="1:10" ht="25.5">
      <c r="A163" s="175">
        <v>87878</v>
      </c>
      <c r="B163" s="175" t="str">
        <f>VLOOKUP(A163,ORÇAMENTO!$B$15:$F$743,3,FALSE)</f>
        <v>SINAPI</v>
      </c>
      <c r="C163" s="176" t="s">
        <v>1935</v>
      </c>
      <c r="D163" s="175" t="str">
        <f>VLOOKUP(A163,ORÇAMENTO!$B$15:$F$743,4,FALSE)</f>
        <v>M2</v>
      </c>
      <c r="E163" s="177">
        <f>SUMIF(ORÇAMENTO!$C$15:$C$743,C163,ORÇAMENTO!$F$15:$F$743)</f>
        <v>1892.88</v>
      </c>
      <c r="F163" s="177">
        <f>VLOOKUP(A163,ORÇAMENTO!$B$15:$I$743,8,FALSE)</f>
        <v>6.56</v>
      </c>
      <c r="G163" s="177">
        <f>E163*F163</f>
        <v>12417.292799999999</v>
      </c>
      <c r="H163" s="178">
        <f t="shared" si="6"/>
        <v>0.12713658069991307</v>
      </c>
      <c r="I163" s="178">
        <f t="shared" si="8"/>
        <v>88.406800993297807</v>
      </c>
      <c r="J163" s="175" t="str">
        <f t="shared" si="7"/>
        <v>C</v>
      </c>
    </row>
    <row r="164" spans="1:10" ht="25.5">
      <c r="A164" s="175" t="s">
        <v>3495</v>
      </c>
      <c r="B164" s="175" t="str">
        <f>VLOOKUP(A164,ORÇAMENTO!$B$15:$F$743,3,FALSE)</f>
        <v>PRÓPRIO</v>
      </c>
      <c r="C164" s="176" t="str">
        <f>VLOOKUP(A164,ORÇAMENTO!$B$15:$G$743,2,FALSE)</f>
        <v>ESTACA BROCA DE CONCRETO, DIÂMETRO DE 20CM, ESCAVAÇÃO MANUAL COM TRADO CONCHA, SEM ARMAÇÃO. AF_05/2020 REF. 101173/SINAPI</v>
      </c>
      <c r="D164" s="175" t="str">
        <f>VLOOKUP(A164,ORÇAMENTO!$B$15:$F$743,4,FALSE)</f>
        <v>M</v>
      </c>
      <c r="E164" s="177">
        <f>SUMIF(ORÇAMENTO!$C$15:$C$743,C164,ORÇAMENTO!$F$15:$F$743)</f>
        <v>184</v>
      </c>
      <c r="F164" s="177">
        <f>VLOOKUP(A164,ORÇAMENTO!$B$15:$I$743,8,FALSE)</f>
        <v>67.150000000000006</v>
      </c>
      <c r="G164" s="177">
        <f>E164*F164</f>
        <v>12355.6</v>
      </c>
      <c r="H164" s="178">
        <f t="shared" si="6"/>
        <v>0.12650492839275287</v>
      </c>
      <c r="I164" s="178">
        <f t="shared" si="8"/>
        <v>88.533305921690555</v>
      </c>
      <c r="J164" s="175" t="str">
        <f t="shared" si="7"/>
        <v>C</v>
      </c>
    </row>
    <row r="165" spans="1:10" ht="25.5">
      <c r="A165" s="175">
        <v>100324</v>
      </c>
      <c r="B165" s="175" t="str">
        <f>VLOOKUP(A165,ORÇAMENTO!$B$15:$F$743,3,FALSE)</f>
        <v>SINAPI</v>
      </c>
      <c r="C165" s="176" t="s">
        <v>1700</v>
      </c>
      <c r="D165" s="175" t="str">
        <f>VLOOKUP(A165,ORÇAMENTO!$B$15:$F$743,4,FALSE)</f>
        <v>M3</v>
      </c>
      <c r="E165" s="177">
        <f>SUMIF(ORÇAMENTO!$C$15:$C$743,C165,ORÇAMENTO!$F$15:$F$743)</f>
        <v>33.42</v>
      </c>
      <c r="F165" s="177">
        <f>VLOOKUP(A165,ORÇAMENTO!$B$15:$I$743,8,FALSE)</f>
        <v>366.39</v>
      </c>
      <c r="G165" s="177">
        <f>E165*F165</f>
        <v>12244.7538</v>
      </c>
      <c r="H165" s="178">
        <f t="shared" si="6"/>
        <v>0.12537001057462924</v>
      </c>
      <c r="I165" s="178">
        <f t="shared" si="8"/>
        <v>88.658675932265183</v>
      </c>
      <c r="J165" s="175" t="str">
        <f t="shared" si="7"/>
        <v>C</v>
      </c>
    </row>
    <row r="166" spans="1:10" ht="25.5">
      <c r="A166" s="175" t="s">
        <v>3031</v>
      </c>
      <c r="B166" s="175" t="str">
        <f>VLOOKUP(A166,ORÇAMENTO!$B$15:$F$743,3,FALSE)</f>
        <v>PRÓPRIO</v>
      </c>
      <c r="C166" s="176" t="str">
        <f>VLOOKUP(A166,ORÇAMENTO!$B$15:$G$743,2,FALSE)</f>
        <v>SISTEMA DE ALARME PNE COM INDICADOR AUDIOVISUAL, SISTEMA SEM FIO (WIRELESS), PARA PESSOAS COM MOBILIDADE REDUZIDA OU CADEIRANTE REF. 30.06.064/SP OBRAS</v>
      </c>
      <c r="D166" s="175" t="str">
        <f>VLOOKUP(A166,ORÇAMENTO!$B$15:$F$743,4,FALSE)</f>
        <v>CJ</v>
      </c>
      <c r="E166" s="177">
        <f>SUMIF(ORÇAMENTO!$C$15:$C$743,C166,ORÇAMENTO!$F$15:$F$743)</f>
        <v>15</v>
      </c>
      <c r="F166" s="177">
        <f>VLOOKUP(A166,ORÇAMENTO!$B$15:$I$743,8,FALSE)</f>
        <v>816.11</v>
      </c>
      <c r="G166" s="177">
        <f>E166*F166</f>
        <v>12241.65</v>
      </c>
      <c r="H166" s="178">
        <f t="shared" si="6"/>
        <v>0.12533823178632711</v>
      </c>
      <c r="I166" s="178">
        <f t="shared" si="8"/>
        <v>88.784014164051513</v>
      </c>
      <c r="J166" s="175" t="str">
        <f t="shared" si="7"/>
        <v>C</v>
      </c>
    </row>
    <row r="167" spans="1:10">
      <c r="A167" s="175" t="s">
        <v>3058</v>
      </c>
      <c r="B167" s="175" t="str">
        <f>VLOOKUP(A167,ORÇAMENTO!$B$15:$F$743,3,FALSE)</f>
        <v>PRÓPRIO</v>
      </c>
      <c r="C167" s="176" t="str">
        <f>VLOOKUP(A167,ORÇAMENTO!$B$15:$G$743,2,FALSE)</f>
        <v>BOCA DE LEÃO SIMPLES TIPO PMSP COM GRELHA REF. 49.12.058/SP OBRAS</v>
      </c>
      <c r="D167" s="175" t="str">
        <f>VLOOKUP(A167,ORÇAMENTO!$B$15:$F$743,4,FALSE)</f>
        <v>UN</v>
      </c>
      <c r="E167" s="177">
        <f>SUMIF(ORÇAMENTO!$C$15:$C$743,C167,ORÇAMENTO!$F$15:$F$743)</f>
        <v>3</v>
      </c>
      <c r="F167" s="177">
        <f>VLOOKUP(A167,ORÇAMENTO!$B$15:$I$743,8,FALSE)</f>
        <v>4037.02</v>
      </c>
      <c r="G167" s="177">
        <f>E167*F167</f>
        <v>12111.06</v>
      </c>
      <c r="H167" s="178">
        <f t="shared" si="6"/>
        <v>0.12400116368774756</v>
      </c>
      <c r="I167" s="178">
        <f t="shared" si="8"/>
        <v>88.908015327739264</v>
      </c>
      <c r="J167" s="175" t="str">
        <f t="shared" si="7"/>
        <v>C</v>
      </c>
    </row>
    <row r="168" spans="1:10" ht="25.5">
      <c r="A168" s="175">
        <v>105009</v>
      </c>
      <c r="B168" s="175" t="str">
        <f>VLOOKUP(A168,ORÇAMENTO!$B$15:$F$743,3,FALSE)</f>
        <v>SINAPI</v>
      </c>
      <c r="C168" s="176" t="s">
        <v>179</v>
      </c>
      <c r="D168" s="175" t="str">
        <f>VLOOKUP(A168,ORÇAMENTO!$B$15:$F$743,4,FALSE)</f>
        <v>M</v>
      </c>
      <c r="E168" s="177">
        <f>SUMIF(ORÇAMENTO!$C$15:$C$743,C168,ORÇAMENTO!$F$15:$F$743)</f>
        <v>120.19</v>
      </c>
      <c r="F168" s="177">
        <f>VLOOKUP(A168,ORÇAMENTO!$B$15:$I$743,8,FALSE)</f>
        <v>100.54</v>
      </c>
      <c r="G168" s="177">
        <f>E168*F168</f>
        <v>12083.902600000001</v>
      </c>
      <c r="H168" s="178">
        <f t="shared" si="6"/>
        <v>0.12372310799297491</v>
      </c>
      <c r="I168" s="178">
        <f t="shared" si="8"/>
        <v>89.031738435732237</v>
      </c>
      <c r="J168" s="175" t="str">
        <f t="shared" si="7"/>
        <v>C</v>
      </c>
    </row>
    <row r="169" spans="1:10" ht="25.5">
      <c r="A169" s="175">
        <v>101994</v>
      </c>
      <c r="B169" s="175" t="str">
        <f>VLOOKUP(A169,ORÇAMENTO!$B$15:$F$743,3,FALSE)</f>
        <v>SINAPI</v>
      </c>
      <c r="C169" s="176" t="s">
        <v>274</v>
      </c>
      <c r="D169" s="175" t="str">
        <f>VLOOKUP(A169,ORÇAMENTO!$B$15:$F$743,4,FALSE)</f>
        <v>M2</v>
      </c>
      <c r="E169" s="177">
        <f>SUMIF(ORÇAMENTO!$C$15:$C$743,C169,ORÇAMENTO!$F$15:$F$743)</f>
        <v>55.43</v>
      </c>
      <c r="F169" s="177">
        <f>VLOOKUP(A169,ORÇAMENTO!$B$15:$I$743,8,FALSE)</f>
        <v>216.24</v>
      </c>
      <c r="G169" s="177">
        <f>E169*F169</f>
        <v>11986.183200000001</v>
      </c>
      <c r="H169" s="178">
        <f t="shared" si="6"/>
        <v>0.12272259116663033</v>
      </c>
      <c r="I169" s="178">
        <f t="shared" si="8"/>
        <v>89.154461026898872</v>
      </c>
      <c r="J169" s="175" t="str">
        <f t="shared" si="7"/>
        <v>C</v>
      </c>
    </row>
    <row r="170" spans="1:10" ht="25.5">
      <c r="A170" s="175" t="s">
        <v>3132</v>
      </c>
      <c r="B170" s="175" t="str">
        <f>VLOOKUP(A170,ORÇAMENTO!$B$15:$F$743,3,FALSE)</f>
        <v>PRÓPRIO</v>
      </c>
      <c r="C170" s="176" t="str">
        <f>VLOOKUP(A170,ORÇAMENTO!$B$15:$G$743,2,FALSE)</f>
        <v>UNIDADE GERENCIADORA DIGITAL VÍDEO EM REDE (NVR) DE ATÉ 32 CÂMERAS IP, ARMAZENAMENTO DE 48 TB, 2 INTERFACE DE REDE GIGABIT ETHERNET E 16 ENTRADAS DE ALARME REF. 66.08.620/SP OBRAS</v>
      </c>
      <c r="D170" s="175" t="str">
        <f>VLOOKUP(A170,ORÇAMENTO!$B$15:$F$743,4,FALSE)</f>
        <v>UN</v>
      </c>
      <c r="E170" s="177">
        <f>SUMIF(ORÇAMENTO!$C$15:$C$743,C170,ORÇAMENTO!$F$15:$F$743)</f>
        <v>2</v>
      </c>
      <c r="F170" s="177">
        <f>VLOOKUP(A170,ORÇAMENTO!$B$15:$I$743,8,FALSE)</f>
        <v>5974.1</v>
      </c>
      <c r="G170" s="177">
        <f>E170*F170</f>
        <v>11948.2</v>
      </c>
      <c r="H170" s="178">
        <f t="shared" si="6"/>
        <v>0.12233369366297793</v>
      </c>
      <c r="I170" s="178">
        <f t="shared" si="8"/>
        <v>89.276794720561853</v>
      </c>
      <c r="J170" s="175" t="str">
        <f t="shared" si="7"/>
        <v>C</v>
      </c>
    </row>
    <row r="171" spans="1:10">
      <c r="A171" s="175">
        <v>93358</v>
      </c>
      <c r="B171" s="175" t="str">
        <f>VLOOKUP(A171,ORÇAMENTO!$B$15:$F$743,3,FALSE)</f>
        <v>SINAPI</v>
      </c>
      <c r="C171" s="176" t="s">
        <v>506</v>
      </c>
      <c r="D171" s="175" t="str">
        <f>VLOOKUP(A171,ORÇAMENTO!$B$15:$F$743,4,FALSE)</f>
        <v>M3</v>
      </c>
      <c r="E171" s="177">
        <f>SUMIF(ORÇAMENTO!$C$15:$C$743,C171,ORÇAMENTO!$F$15:$F$743)</f>
        <v>105.3</v>
      </c>
      <c r="F171" s="177">
        <f>VLOOKUP(A171,ORÇAMENTO!$B$15:$I$743,8,FALSE)</f>
        <v>113.14</v>
      </c>
      <c r="G171" s="177">
        <f>E171*F171</f>
        <v>11913.642</v>
      </c>
      <c r="H171" s="178">
        <f t="shared" si="6"/>
        <v>0.1219798656566167</v>
      </c>
      <c r="I171" s="178">
        <f t="shared" si="8"/>
        <v>89.398774586218465</v>
      </c>
      <c r="J171" s="175" t="str">
        <f t="shared" si="7"/>
        <v>C</v>
      </c>
    </row>
    <row r="172" spans="1:10" ht="25.5">
      <c r="A172" s="175" t="s">
        <v>3513</v>
      </c>
      <c r="B172" s="175" t="str">
        <f>VLOOKUP(A172,ORÇAMENTO!$B$15:$F$743,3,FALSE)</f>
        <v>COMPOSIÇÃO</v>
      </c>
      <c r="C172" s="176" t="str">
        <f>VLOOKUP(A172,ORÇAMENTO!$B$15:$G$743,2,FALSE)</f>
        <v>LETREIRO DE FACHADA EM ACABAMENTO ACRÍLICO E ADESIVADO NA COR CONFORME LOGOTIPO, COM LOGO ILUMINADOS E LETRAS EM ILUMINAÇÃO INDIRETA</v>
      </c>
      <c r="D172" s="175" t="str">
        <f>VLOOKUP(A172,ORÇAMENTO!$B$15:$F$743,4,FALSE)</f>
        <v>CJ</v>
      </c>
      <c r="E172" s="177">
        <f>SUMIF(ORÇAMENTO!$C$15:$C$743,C172,ORÇAMENTO!$F$15:$F$743)</f>
        <v>1</v>
      </c>
      <c r="F172" s="177">
        <f>VLOOKUP(A172,ORÇAMENTO!$B$15:$I$743,8,FALSE)</f>
        <v>11898.85</v>
      </c>
      <c r="G172" s="177">
        <f>E172*F172</f>
        <v>11898.85</v>
      </c>
      <c r="H172" s="178">
        <f t="shared" si="6"/>
        <v>0.12182841522921653</v>
      </c>
      <c r="I172" s="178">
        <f t="shared" si="8"/>
        <v>89.520603001447682</v>
      </c>
      <c r="J172" s="175" t="str">
        <f t="shared" si="7"/>
        <v>C</v>
      </c>
    </row>
    <row r="173" spans="1:10" ht="25.5">
      <c r="A173" s="175">
        <v>91306</v>
      </c>
      <c r="B173" s="175" t="str">
        <f>VLOOKUP(A173,ORÇAMENTO!$B$15:$F$743,3,FALSE)</f>
        <v>SINAPI</v>
      </c>
      <c r="C173" s="176" t="s">
        <v>3903</v>
      </c>
      <c r="D173" s="175" t="str">
        <f>VLOOKUP(A173,ORÇAMENTO!$B$15:$F$743,4,FALSE)</f>
        <v>UN</v>
      </c>
      <c r="E173" s="177">
        <f>SUMIF(ORÇAMENTO!$C$15:$C$743,C173,ORÇAMENTO!$F$15:$F$743)</f>
        <v>60</v>
      </c>
      <c r="F173" s="177">
        <f>VLOOKUP(A173,ORÇAMENTO!$B$15:$I$743,8,FALSE)</f>
        <v>192.1</v>
      </c>
      <c r="G173" s="177">
        <f>E173*F173</f>
        <v>11526</v>
      </c>
      <c r="H173" s="178">
        <f t="shared" si="6"/>
        <v>0.11801092659643156</v>
      </c>
      <c r="I173" s="178">
        <f t="shared" si="8"/>
        <v>89.638613928044109</v>
      </c>
      <c r="J173" s="175" t="str">
        <f t="shared" si="7"/>
        <v>C</v>
      </c>
    </row>
    <row r="174" spans="1:10" ht="25.5">
      <c r="A174" s="175">
        <v>95946</v>
      </c>
      <c r="B174" s="175" t="str">
        <f>VLOOKUP(A174,ORÇAMENTO!$B$15:$F$743,3,FALSE)</f>
        <v>SINAPI</v>
      </c>
      <c r="C174" s="176" t="s">
        <v>296</v>
      </c>
      <c r="D174" s="175" t="str">
        <f>VLOOKUP(A174,ORÇAMENTO!$B$15:$F$743,4,FALSE)</f>
        <v>KG</v>
      </c>
      <c r="E174" s="177">
        <f>SUMIF(ORÇAMENTO!$C$15:$C$743,C174,ORÇAMENTO!$F$15:$F$743)</f>
        <v>696</v>
      </c>
      <c r="F174" s="177">
        <f>VLOOKUP(A174,ORÇAMENTO!$B$15:$I$743,8,FALSE)</f>
        <v>16.5</v>
      </c>
      <c r="G174" s="177">
        <f>E174*F174</f>
        <v>11484</v>
      </c>
      <c r="H174" s="178">
        <f t="shared" si="6"/>
        <v>0.11758090239748568</v>
      </c>
      <c r="I174" s="178">
        <f t="shared" si="8"/>
        <v>89.756194830441601</v>
      </c>
      <c r="J174" s="175" t="str">
        <f t="shared" si="7"/>
        <v>C</v>
      </c>
    </row>
    <row r="175" spans="1:10">
      <c r="A175" s="175" t="s">
        <v>3036</v>
      </c>
      <c r="B175" s="175" t="str">
        <f>VLOOKUP(A175,ORÇAMENTO!$B$15:$F$743,3,FALSE)</f>
        <v>PRÓPRIO</v>
      </c>
      <c r="C175" s="176" t="str">
        <f>VLOOKUP(A175,ORÇAMENTO!$B$15:$G$743,2,FALSE)</f>
        <v>PORTA DE ENTRADA DE ABRIR EM ALUMÍNIO, SOB MEDIDA (P12) REF. 25.02.020/SP OBRAS</v>
      </c>
      <c r="D175" s="175" t="str">
        <f>VLOOKUP(A175,ORÇAMENTO!$B$15:$F$743,4,FALSE)</f>
        <v>M2</v>
      </c>
      <c r="E175" s="177">
        <f>SUMIF(ORÇAMENTO!$C$15:$C$743,C175,ORÇAMENTO!$F$15:$F$743)</f>
        <v>8.92</v>
      </c>
      <c r="F175" s="177">
        <f>VLOOKUP(A175,ORÇAMENTO!$B$15:$I$743,8,FALSE)</f>
        <v>1263.8399999999999</v>
      </c>
      <c r="G175" s="177">
        <f>E175*F175</f>
        <v>11273.452799999999</v>
      </c>
      <c r="H175" s="178">
        <f t="shared" si="6"/>
        <v>0.11542517880176432</v>
      </c>
      <c r="I175" s="178">
        <f t="shared" si="8"/>
        <v>89.871620009243358</v>
      </c>
      <c r="J175" s="175" t="str">
        <f t="shared" si="7"/>
        <v>C</v>
      </c>
    </row>
    <row r="176" spans="1:10">
      <c r="A176" s="175" t="s">
        <v>3072</v>
      </c>
      <c r="B176" s="175" t="str">
        <f>VLOOKUP(A176,ORÇAMENTO!$B$15:$F$743,3,FALSE)</f>
        <v>PRÓPRIO</v>
      </c>
      <c r="C176" s="176" t="str">
        <f>VLOOKUP(A176,ORÇAMENTO!$B$15:$G$743,2,FALSE)</f>
        <v>ELETRODUTO GALVANIZADO A QUENTE CONFORME NBR5598 - 2´ COM ACESSÓRIOS REF. 38.06.120/SP OBRAS</v>
      </c>
      <c r="D176" s="175" t="str">
        <f>VLOOKUP(A176,ORÇAMENTO!$B$15:$F$743,4,FALSE)</f>
        <v>M</v>
      </c>
      <c r="E176" s="177">
        <f>SUMIF(ORÇAMENTO!$C$15:$C$743,C176,ORÇAMENTO!$F$15:$F$743)</f>
        <v>74.81</v>
      </c>
      <c r="F176" s="177">
        <f>VLOOKUP(A176,ORÇAMENTO!$B$15:$I$743,8,FALSE)</f>
        <v>150</v>
      </c>
      <c r="G176" s="177">
        <f>E176*F176</f>
        <v>11221.5</v>
      </c>
      <c r="H176" s="178">
        <f t="shared" si="6"/>
        <v>0.11489325115407398</v>
      </c>
      <c r="I176" s="178">
        <f t="shared" si="8"/>
        <v>89.98651326039743</v>
      </c>
      <c r="J176" s="175" t="str">
        <f t="shared" si="7"/>
        <v>C</v>
      </c>
    </row>
    <row r="177" spans="1:10">
      <c r="A177" s="175" t="s">
        <v>3247</v>
      </c>
      <c r="B177" s="175" t="str">
        <f>VLOOKUP(A177,ORÇAMENTO!$B$15:$F$743,3,FALSE)</f>
        <v>PRÓPRIO</v>
      </c>
      <c r="C177" s="176" t="str">
        <f>VLOOKUP(A177,ORÇAMENTO!$B$15:$G$743,2,FALSE)</f>
        <v>PORTÃO EM GRADIL ELETROFUNDIDO COM PINTURA (PO2 E PO3) REF. 06.02.063/SP EDUCAÇÃO</v>
      </c>
      <c r="D177" s="175" t="str">
        <f>VLOOKUP(A177,ORÇAMENTO!$B$15:$F$743,4,FALSE)</f>
        <v>M2</v>
      </c>
      <c r="E177" s="177">
        <f>SUMIF(ORÇAMENTO!$C$15:$C$743,C177,ORÇAMENTO!$F$15:$F$743)</f>
        <v>10.68</v>
      </c>
      <c r="F177" s="177">
        <f>VLOOKUP(A177,ORÇAMENTO!$B$15:$I$743,8,FALSE)</f>
        <v>1050.6400000000001</v>
      </c>
      <c r="G177" s="177">
        <f>E177*F177</f>
        <v>11220.835200000001</v>
      </c>
      <c r="H177" s="178">
        <f t="shared" si="6"/>
        <v>0.11488644448532495</v>
      </c>
      <c r="I177" s="178">
        <f t="shared" si="8"/>
        <v>90.101399704882752</v>
      </c>
      <c r="J177" s="175" t="str">
        <f t="shared" si="7"/>
        <v>C</v>
      </c>
    </row>
    <row r="178" spans="1:10">
      <c r="A178" s="175">
        <v>88485</v>
      </c>
      <c r="B178" s="175" t="str">
        <f>VLOOKUP(A178,ORÇAMENTO!$B$15:$F$743,3,FALSE)</f>
        <v>SINAPI</v>
      </c>
      <c r="C178" s="176" t="s">
        <v>1937</v>
      </c>
      <c r="D178" s="175" t="str">
        <f>VLOOKUP(A178,ORÇAMENTO!$B$15:$F$743,4,FALSE)</f>
        <v>M2</v>
      </c>
      <c r="E178" s="177">
        <f>SUMIF(ORÇAMENTO!$C$15:$C$743,C178,ORÇAMENTO!$F$15:$F$743)</f>
        <v>1995.91</v>
      </c>
      <c r="F178" s="177">
        <f>VLOOKUP(A178,ORÇAMENTO!$B$15:$I$743,8,FALSE)</f>
        <v>5.56</v>
      </c>
      <c r="G178" s="177">
        <f>E178*F178</f>
        <v>11097.259599999999</v>
      </c>
      <c r="H178" s="178">
        <f t="shared" si="6"/>
        <v>0.11362119452343791</v>
      </c>
      <c r="I178" s="178">
        <f t="shared" si="8"/>
        <v>90.215020899406184</v>
      </c>
      <c r="J178" s="175" t="str">
        <f t="shared" si="7"/>
        <v>C</v>
      </c>
    </row>
    <row r="179" spans="1:10" ht="25.5">
      <c r="A179" s="175">
        <v>102723</v>
      </c>
      <c r="B179" s="175" t="str">
        <f>VLOOKUP(A179,ORÇAMENTO!$B$15:$F$743,3,FALSE)</f>
        <v>SINAPI</v>
      </c>
      <c r="C179" s="176" t="s">
        <v>1962</v>
      </c>
      <c r="D179" s="175" t="str">
        <f>VLOOKUP(A179,ORÇAMENTO!$B$15:$F$743,4,FALSE)</f>
        <v>M</v>
      </c>
      <c r="E179" s="177">
        <f>SUMIF(ORÇAMENTO!$C$15:$C$743,C179,ORÇAMENTO!$F$15:$F$743)</f>
        <v>86.48</v>
      </c>
      <c r="F179" s="177">
        <f>VLOOKUP(A179,ORÇAMENTO!$B$15:$I$743,8,FALSE)</f>
        <v>127.49</v>
      </c>
      <c r="G179" s="177">
        <f>E179*F179</f>
        <v>11025.3352</v>
      </c>
      <c r="H179" s="178">
        <f t="shared" si="6"/>
        <v>0.11288478422594596</v>
      </c>
      <c r="I179" s="178">
        <f t="shared" si="8"/>
        <v>90.327905683632125</v>
      </c>
      <c r="J179" s="175" t="str">
        <f t="shared" si="7"/>
        <v>C</v>
      </c>
    </row>
    <row r="180" spans="1:10">
      <c r="A180" s="175">
        <v>103946</v>
      </c>
      <c r="B180" s="175" t="str">
        <f>VLOOKUP(A180,ORÇAMENTO!$B$15:$F$743,3,FALSE)</f>
        <v>SINAPI</v>
      </c>
      <c r="C180" s="176" t="s">
        <v>1967</v>
      </c>
      <c r="D180" s="175" t="str">
        <f>VLOOKUP(A180,ORÇAMENTO!$B$15:$F$743,4,FALSE)</f>
        <v>M2</v>
      </c>
      <c r="E180" s="177">
        <f>SUMIF(ORÇAMENTO!$C$15:$C$743,C180,ORÇAMENTO!$F$15:$F$743)</f>
        <v>402.02</v>
      </c>
      <c r="F180" s="177">
        <f>VLOOKUP(A180,ORÇAMENTO!$B$15:$I$743,8,FALSE)</f>
        <v>26.88</v>
      </c>
      <c r="G180" s="177">
        <f>E180*F180</f>
        <v>10806.2976</v>
      </c>
      <c r="H180" s="178">
        <f t="shared" si="6"/>
        <v>0.11064213021454056</v>
      </c>
      <c r="I180" s="178">
        <f t="shared" si="8"/>
        <v>90.438547813846668</v>
      </c>
      <c r="J180" s="175" t="str">
        <f t="shared" si="7"/>
        <v>C</v>
      </c>
    </row>
    <row r="181" spans="1:10">
      <c r="A181" s="175" t="s">
        <v>3654</v>
      </c>
      <c r="B181" s="175" t="str">
        <f>VLOOKUP(A181,ORÇAMENTO!$B$15:$F$743,3,FALSE)</f>
        <v>PRÓPRIO</v>
      </c>
      <c r="C181" s="176" t="str">
        <f>VLOOKUP(A181,ORÇAMENTO!$B$15:$G$743,2,FALSE)</f>
        <v>PRATELEIRA METÁLICA REF LINHA POLO 2031.C33, DECA OU EQUIVALENTE</v>
      </c>
      <c r="D181" s="175" t="str">
        <f>VLOOKUP(A181,ORÇAMENTO!$B$15:$F$743,4,FALSE)</f>
        <v>UN</v>
      </c>
      <c r="E181" s="177">
        <f>SUMIF(ORÇAMENTO!$C$15:$C$743,C181,ORÇAMENTO!$F$15:$F$743)</f>
        <v>8</v>
      </c>
      <c r="F181" s="177">
        <f>VLOOKUP(A181,ORÇAMENTO!$B$15:$I$743,8,FALSE)</f>
        <v>1343.21</v>
      </c>
      <c r="G181" s="177">
        <f>E181*F181</f>
        <v>10745.68</v>
      </c>
      <c r="H181" s="178">
        <f t="shared" si="6"/>
        <v>0.11002148652687339</v>
      </c>
      <c r="I181" s="178">
        <f t="shared" si="8"/>
        <v>90.548569300373543</v>
      </c>
      <c r="J181" s="175" t="str">
        <f t="shared" si="7"/>
        <v>C</v>
      </c>
    </row>
    <row r="182" spans="1:10">
      <c r="A182" s="175">
        <v>89714</v>
      </c>
      <c r="B182" s="175" t="str">
        <f>VLOOKUP(A182,ORÇAMENTO!$B$15:$F$743,3,FALSE)</f>
        <v>SINAPI</v>
      </c>
      <c r="C182" s="176" t="s">
        <v>712</v>
      </c>
      <c r="D182" s="175" t="str">
        <f>VLOOKUP(A182,ORÇAMENTO!$B$15:$F$743,4,FALSE)</f>
        <v>M</v>
      </c>
      <c r="E182" s="177">
        <f>SUMIF(ORÇAMENTO!$C$15:$C$743,C182,ORÇAMENTO!$F$15:$F$743)</f>
        <v>221.85</v>
      </c>
      <c r="F182" s="177">
        <f>VLOOKUP(A182,ORÇAMENTO!$B$15:$I$743,8,FALSE)</f>
        <v>46.95</v>
      </c>
      <c r="G182" s="177">
        <f>E182*F182</f>
        <v>10415.8575</v>
      </c>
      <c r="H182" s="178">
        <f t="shared" si="6"/>
        <v>0.10664454232790137</v>
      </c>
      <c r="I182" s="178">
        <f t="shared" si="8"/>
        <v>90.655213842701443</v>
      </c>
      <c r="J182" s="175" t="str">
        <f t="shared" si="7"/>
        <v>C</v>
      </c>
    </row>
    <row r="183" spans="1:10">
      <c r="A183" s="175">
        <v>89712</v>
      </c>
      <c r="B183" s="175" t="str">
        <f>VLOOKUP(A183,ORÇAMENTO!$B$15:$F$743,3,FALSE)</f>
        <v>SINAPI</v>
      </c>
      <c r="C183" s="176" t="s">
        <v>709</v>
      </c>
      <c r="D183" s="175" t="str">
        <f>VLOOKUP(A183,ORÇAMENTO!$B$15:$F$743,4,FALSE)</f>
        <v>M</v>
      </c>
      <c r="E183" s="177">
        <f>SUMIF(ORÇAMENTO!$C$15:$C$743,C183,ORÇAMENTO!$F$15:$F$743)</f>
        <v>303.17</v>
      </c>
      <c r="F183" s="177">
        <f>VLOOKUP(A183,ORÇAMENTO!$B$15:$I$743,8,FALSE)</f>
        <v>33.72</v>
      </c>
      <c r="G183" s="177">
        <f>E183*F183</f>
        <v>10222.892400000001</v>
      </c>
      <c r="H183" s="178">
        <f t="shared" si="6"/>
        <v>0.10466883607666304</v>
      </c>
      <c r="I183" s="178">
        <f t="shared" si="8"/>
        <v>90.759882678778112</v>
      </c>
      <c r="J183" s="175" t="str">
        <f t="shared" si="7"/>
        <v>C</v>
      </c>
    </row>
    <row r="184" spans="1:10" ht="25.5">
      <c r="A184" s="175">
        <v>92761</v>
      </c>
      <c r="B184" s="175" t="str">
        <f>VLOOKUP(A184,ORÇAMENTO!$B$15:$F$743,3,FALSE)</f>
        <v>SINAPI</v>
      </c>
      <c r="C184" s="176" t="s">
        <v>288</v>
      </c>
      <c r="D184" s="175" t="str">
        <f>VLOOKUP(A184,ORÇAMENTO!$B$15:$F$743,4,FALSE)</f>
        <v>KG</v>
      </c>
      <c r="E184" s="177">
        <f>SUMIF(ORÇAMENTO!$C$15:$C$743,C184,ORÇAMENTO!$F$15:$F$743)</f>
        <v>635</v>
      </c>
      <c r="F184" s="177">
        <f>VLOOKUP(A184,ORÇAMENTO!$B$15:$I$743,8,FALSE)</f>
        <v>16.010000000000002</v>
      </c>
      <c r="G184" s="177">
        <f>E184*F184</f>
        <v>10166.35</v>
      </c>
      <c r="H184" s="178">
        <f t="shared" si="6"/>
        <v>0.10408991702269929</v>
      </c>
      <c r="I184" s="178">
        <f t="shared" si="8"/>
        <v>90.863972595800817</v>
      </c>
      <c r="J184" s="175" t="str">
        <f t="shared" si="7"/>
        <v>C</v>
      </c>
    </row>
    <row r="185" spans="1:10" ht="25.5">
      <c r="A185" s="175" t="s">
        <v>3221</v>
      </c>
      <c r="B185" s="175" t="str">
        <f>VLOOKUP(A185,ORÇAMENTO!$B$15:$F$743,3,FALSE)</f>
        <v>PRÓPRIO</v>
      </c>
      <c r="C185" s="176" t="str">
        <f>VLOOKUP(A185,ORÇAMENTO!$B$15:$G$743,2,FALSE)</f>
        <v>CÂMERA DE VÍDEO DIGITAL, BULLET POE, FULL HD 1080P, COM INFRAVERMELHO E ALCANCE DE 30M, IP67, HIKVISION OU SIMILAR. EXCLUSIVE PONTO DE LÓGICA E PONTO DE ENERGIA REF. S13597/ORSE</v>
      </c>
      <c r="D185" s="175" t="str">
        <f>VLOOKUP(A185,ORÇAMENTO!$B$15:$F$743,4,FALSE)</f>
        <v>UN</v>
      </c>
      <c r="E185" s="177">
        <f>SUMIF(ORÇAMENTO!$C$15:$C$743,C185,ORÇAMENTO!$F$15:$F$743)</f>
        <v>30</v>
      </c>
      <c r="F185" s="177">
        <f>VLOOKUP(A185,ORÇAMENTO!$B$15:$I$743,8,FALSE)</f>
        <v>335.07</v>
      </c>
      <c r="G185" s="177">
        <f>E185*F185</f>
        <v>10052.1</v>
      </c>
      <c r="H185" s="178">
        <f t="shared" si="6"/>
        <v>0.10292014881485248</v>
      </c>
      <c r="I185" s="178">
        <f t="shared" si="8"/>
        <v>90.966892744615663</v>
      </c>
      <c r="J185" s="175" t="str">
        <f t="shared" si="7"/>
        <v>C</v>
      </c>
    </row>
    <row r="186" spans="1:10" ht="25.5">
      <c r="A186" s="175">
        <v>97327</v>
      </c>
      <c r="B186" s="175" t="str">
        <f>VLOOKUP(A186,ORÇAMENTO!$B$15:$F$743,3,FALSE)</f>
        <v>SINAPI</v>
      </c>
      <c r="C186" s="176" t="s">
        <v>1086</v>
      </c>
      <c r="D186" s="175" t="str">
        <f>VLOOKUP(A186,ORÇAMENTO!$B$15:$F$743,4,FALSE)</f>
        <v>M</v>
      </c>
      <c r="E186" s="177">
        <f>SUMIF(ORÇAMENTO!$C$15:$C$743,C186,ORÇAMENTO!$F$15:$F$743)</f>
        <v>259.8</v>
      </c>
      <c r="F186" s="177">
        <f>VLOOKUP(A186,ORÇAMENTO!$B$15:$I$743,8,FALSE)</f>
        <v>38.08</v>
      </c>
      <c r="G186" s="177">
        <f>E186*F186</f>
        <v>9893.1839999999993</v>
      </c>
      <c r="H186" s="178">
        <f t="shared" si="6"/>
        <v>0.10129306011009813</v>
      </c>
      <c r="I186" s="178">
        <f t="shared" si="8"/>
        <v>91.068185804725758</v>
      </c>
      <c r="J186" s="175" t="str">
        <f t="shared" si="7"/>
        <v>C</v>
      </c>
    </row>
    <row r="187" spans="1:10">
      <c r="A187" s="175" t="s">
        <v>3121</v>
      </c>
      <c r="B187" s="175" t="str">
        <f>VLOOKUP(A187,ORÇAMENTO!$B$15:$F$743,3,FALSE)</f>
        <v>PRÓPRIO</v>
      </c>
      <c r="C187" s="176" t="str">
        <f>VLOOKUP(A187,ORÇAMENTO!$B$15:$G$743,2,FALSE)</f>
        <v>ELETROCALHA PERFURADA GALVANIZADA A FOGO, 100 X 50 MM, COM ACESSÓRIOS REF. 38.21.920/SP OBRAS</v>
      </c>
      <c r="D187" s="175" t="str">
        <f>VLOOKUP(A187,ORÇAMENTO!$B$15:$F$743,4,FALSE)</f>
        <v>M</v>
      </c>
      <c r="E187" s="177">
        <f>SUMIF(ORÇAMENTO!$C$15:$C$743,C187,ORÇAMENTO!$F$15:$F$743)</f>
        <v>89.43</v>
      </c>
      <c r="F187" s="177">
        <f>VLOOKUP(A187,ORÇAMENTO!$B$15:$I$743,8,FALSE)</f>
        <v>110.13</v>
      </c>
      <c r="G187" s="177">
        <f>E187*F187</f>
        <v>9848.9259000000002</v>
      </c>
      <c r="H187" s="178">
        <f t="shared" si="6"/>
        <v>0.10083991596725608</v>
      </c>
      <c r="I187" s="178">
        <f t="shared" si="8"/>
        <v>91.169025720693014</v>
      </c>
      <c r="J187" s="175" t="str">
        <f t="shared" si="7"/>
        <v>C</v>
      </c>
    </row>
    <row r="188" spans="1:10">
      <c r="A188" s="175" t="s">
        <v>3165</v>
      </c>
      <c r="B188" s="175" t="str">
        <f>VLOOKUP(A188,ORÇAMENTO!$B$15:$F$743,3,FALSE)</f>
        <v>PRÓPRIO</v>
      </c>
      <c r="C188" s="176" t="str">
        <f>VLOOKUP(A188,ORÇAMENTO!$B$15:$G$743,2,FALSE)</f>
        <v>SOLEIRA EM GRANITO BRANCO SIENA, POLIDO, LARGURA E ESPESSURA CONFORME PROJETO REF. S12445/ORSE</v>
      </c>
      <c r="D188" s="175" t="str">
        <f>VLOOKUP(A188,ORÇAMENTO!$B$15:$F$743,4,FALSE)</f>
        <v>M</v>
      </c>
      <c r="E188" s="177">
        <f>SUMIF(ORÇAMENTO!$C$15:$C$743,C188,ORÇAMENTO!$F$15:$F$743)</f>
        <v>58.25</v>
      </c>
      <c r="F188" s="177">
        <f>VLOOKUP(A188,ORÇAMENTO!$B$15:$I$743,8,FALSE)</f>
        <v>168.03</v>
      </c>
      <c r="G188" s="177">
        <f>E188*F188</f>
        <v>9787.7474999999995</v>
      </c>
      <c r="H188" s="178">
        <f t="shared" si="6"/>
        <v>0.10021353043266584</v>
      </c>
      <c r="I188" s="178">
        <f t="shared" si="8"/>
        <v>91.269239251125683</v>
      </c>
      <c r="J188" s="175" t="str">
        <f t="shared" si="7"/>
        <v>C</v>
      </c>
    </row>
    <row r="189" spans="1:10">
      <c r="A189" s="175" t="s">
        <v>3198</v>
      </c>
      <c r="B189" s="175" t="str">
        <f>VLOOKUP(A189,ORÇAMENTO!$B$15:$F$743,3,FALSE)</f>
        <v>PRÓPRIO</v>
      </c>
      <c r="C189" s="176" t="str">
        <f>VLOOKUP(A189,ORÇAMENTO!$B$15:$G$743,2,FALSE)</f>
        <v>SINALIZAÇÃO - PLACA EM BRAILLE E AMBIENTES - EM PVC, DIM: 23 X 15 CM REF. S07320/ORSE</v>
      </c>
      <c r="D189" s="175" t="str">
        <f>VLOOKUP(A189,ORÇAMENTO!$B$15:$F$743,4,FALSE)</f>
        <v>UN</v>
      </c>
      <c r="E189" s="177">
        <f>SUMIF(ORÇAMENTO!$C$15:$C$743,C189,ORÇAMENTO!$F$15:$F$743)</f>
        <v>57</v>
      </c>
      <c r="F189" s="177">
        <f>VLOOKUP(A189,ORÇAMENTO!$B$15:$I$743,8,FALSE)</f>
        <v>168.83</v>
      </c>
      <c r="G189" s="177">
        <f>E189*F189</f>
        <v>9623.3100000000013</v>
      </c>
      <c r="H189" s="178">
        <f t="shared" si="6"/>
        <v>9.8529908903757235E-2</v>
      </c>
      <c r="I189" s="178">
        <f t="shared" si="8"/>
        <v>91.367769160029439</v>
      </c>
      <c r="J189" s="175" t="str">
        <f t="shared" si="7"/>
        <v>C</v>
      </c>
    </row>
    <row r="190" spans="1:10">
      <c r="A190" s="175">
        <v>92986</v>
      </c>
      <c r="B190" s="175" t="str">
        <f>VLOOKUP(A190,ORÇAMENTO!$B$15:$F$743,3,FALSE)</f>
        <v>SINAPI</v>
      </c>
      <c r="C190" s="176" t="s">
        <v>1816</v>
      </c>
      <c r="D190" s="175" t="str">
        <f>VLOOKUP(A190,ORÇAMENTO!$B$15:$F$743,4,FALSE)</f>
        <v>M</v>
      </c>
      <c r="E190" s="177">
        <f>SUMIF(ORÇAMENTO!$C$15:$C$743,C190,ORÇAMENTO!$F$15:$F$743)</f>
        <v>164.97</v>
      </c>
      <c r="F190" s="177">
        <f>VLOOKUP(A190,ORÇAMENTO!$B$15:$I$743,8,FALSE)</f>
        <v>58.1</v>
      </c>
      <c r="G190" s="177">
        <f>E190*F190</f>
        <v>9584.7569999999996</v>
      </c>
      <c r="H190" s="178">
        <f t="shared" si="6"/>
        <v>9.8135177405139121E-2</v>
      </c>
      <c r="I190" s="178">
        <f t="shared" si="8"/>
        <v>91.46590433743458</v>
      </c>
      <c r="J190" s="175" t="str">
        <f t="shared" si="7"/>
        <v>C</v>
      </c>
    </row>
    <row r="191" spans="1:10">
      <c r="A191" s="175" t="s">
        <v>3146</v>
      </c>
      <c r="B191" s="175" t="str">
        <f>VLOOKUP(A191,ORÇAMENTO!$B$15:$F$743,3,FALSE)</f>
        <v>PRÓPRIO</v>
      </c>
      <c r="C191" s="176" t="str">
        <f>VLOOKUP(A191,ORÇAMENTO!$B$15:$G$743,2,FALSE)</f>
        <v>CONJUNTO MOTOR-BOMBA (CENTRÍFUGA) 2 CV, MONOESTÁGIO, HMAN= 12 A 27 MCA, Q= 25 A 8 M³/H REF. 43.10.230/SP OBRAS</v>
      </c>
      <c r="D191" s="175" t="str">
        <f>VLOOKUP(A191,ORÇAMENTO!$B$15:$F$743,4,FALSE)</f>
        <v>UN</v>
      </c>
      <c r="E191" s="177">
        <f>SUMIF(ORÇAMENTO!$C$15:$C$743,C191,ORÇAMENTO!$F$15:$F$743)</f>
        <v>2</v>
      </c>
      <c r="F191" s="177">
        <f>VLOOKUP(A191,ORÇAMENTO!$B$15:$I$743,8,FALSE)</f>
        <v>4755.0200000000004</v>
      </c>
      <c r="G191" s="177">
        <f>E191*F191</f>
        <v>9510.0400000000009</v>
      </c>
      <c r="H191" s="178">
        <f t="shared" si="6"/>
        <v>9.7370174593885833E-2</v>
      </c>
      <c r="I191" s="178">
        <f t="shared" si="8"/>
        <v>91.563274512028471</v>
      </c>
      <c r="J191" s="175" t="str">
        <f t="shared" si="7"/>
        <v>C</v>
      </c>
    </row>
    <row r="192" spans="1:10" ht="25.5">
      <c r="A192" s="175" t="s">
        <v>3043</v>
      </c>
      <c r="B192" s="175" t="str">
        <f>VLOOKUP(A192,ORÇAMENTO!$B$15:$F$743,3,FALSE)</f>
        <v>PRÓPRIO</v>
      </c>
      <c r="C192" s="176" t="str">
        <f>VLOOKUP(A192,ORÇAMENTO!$B$15:$G$743,2,FALSE)</f>
        <v>SUPORTE PARA APOIO DE BICICLETAS EM AÇO, MODELO U INVERTIDO SEM EMENDAS, COM ACABAMENTO COMPLETO E FIXAÇÃO CHUMBADA/PARAFUSADA REF. 34.20.382/SP OBRAS</v>
      </c>
      <c r="D192" s="175" t="str">
        <f>VLOOKUP(A192,ORÇAMENTO!$B$15:$F$743,4,FALSE)</f>
        <v>UN</v>
      </c>
      <c r="E192" s="177">
        <f>SUMIF(ORÇAMENTO!$C$15:$C$743,C192,ORÇAMENTO!$F$15:$F$743)</f>
        <v>5</v>
      </c>
      <c r="F192" s="177">
        <f>VLOOKUP(A192,ORÇAMENTO!$B$15:$I$743,8,FALSE)</f>
        <v>1901.08</v>
      </c>
      <c r="G192" s="177">
        <f>E192*F192</f>
        <v>9505.4</v>
      </c>
      <c r="H192" s="178">
        <f t="shared" si="6"/>
        <v>9.7322667158573711E-2</v>
      </c>
      <c r="I192" s="178">
        <f t="shared" si="8"/>
        <v>91.66059717918705</v>
      </c>
      <c r="J192" s="175" t="str">
        <f t="shared" si="7"/>
        <v>C</v>
      </c>
    </row>
    <row r="193" spans="1:10">
      <c r="A193" s="175">
        <v>96557</v>
      </c>
      <c r="B193" s="175" t="str">
        <f>VLOOKUP(A193,ORÇAMENTO!$B$15:$F$743,3,FALSE)</f>
        <v>SINAPI</v>
      </c>
      <c r="C193" s="176" t="s">
        <v>1809</v>
      </c>
      <c r="D193" s="175" t="str">
        <f>VLOOKUP(A193,ORÇAMENTO!$B$15:$F$743,4,FALSE)</f>
        <v>M3</v>
      </c>
      <c r="E193" s="177">
        <f>SUMIF(ORÇAMENTO!$C$15:$C$743,C193,ORÇAMENTO!$F$15:$F$743)</f>
        <v>11.31</v>
      </c>
      <c r="F193" s="177">
        <f>VLOOKUP(A193,ORÇAMENTO!$B$15:$I$743,8,FALSE)</f>
        <v>834.12</v>
      </c>
      <c r="G193" s="177">
        <f>E193*F193</f>
        <v>9433.8972000000012</v>
      </c>
      <c r="H193" s="178">
        <f t="shared" si="6"/>
        <v>9.6590573484945458E-2</v>
      </c>
      <c r="I193" s="178">
        <f t="shared" si="8"/>
        <v>91.757187752671996</v>
      </c>
      <c r="J193" s="175" t="str">
        <f t="shared" si="7"/>
        <v>C</v>
      </c>
    </row>
    <row r="194" spans="1:10" ht="25.5">
      <c r="A194" s="175">
        <v>94993</v>
      </c>
      <c r="B194" s="175" t="str">
        <f>VLOOKUP(A194,ORÇAMENTO!$B$15:$F$743,3,FALSE)</f>
        <v>SINAPI</v>
      </c>
      <c r="C194" s="176" t="s">
        <v>3557</v>
      </c>
      <c r="D194" s="175" t="str">
        <f>VLOOKUP(A194,ORÇAMENTO!$B$15:$F$743,4,FALSE)</f>
        <v>M2</v>
      </c>
      <c r="E194" s="177">
        <f>SUMIF(ORÇAMENTO!$C$15:$C$743,C194,ORÇAMENTO!$F$15:$F$743)</f>
        <v>103.17</v>
      </c>
      <c r="F194" s="177">
        <f>VLOOKUP(A194,ORÇAMENTO!$B$15:$I$743,8,FALSE)</f>
        <v>90.37</v>
      </c>
      <c r="G194" s="177">
        <f>E194*F194</f>
        <v>9323.4729000000007</v>
      </c>
      <c r="H194" s="178">
        <f t="shared" si="6"/>
        <v>9.5459975362286911E-2</v>
      </c>
      <c r="I194" s="178">
        <f t="shared" si="8"/>
        <v>91.852647728034285</v>
      </c>
      <c r="J194" s="175" t="str">
        <f t="shared" si="7"/>
        <v>C</v>
      </c>
    </row>
    <row r="195" spans="1:10" ht="25.5">
      <c r="A195" s="175">
        <v>98547</v>
      </c>
      <c r="B195" s="175" t="str">
        <f>VLOOKUP(A195,ORÇAMENTO!$B$15:$F$743,3,FALSE)</f>
        <v>SINAPI</v>
      </c>
      <c r="C195" s="176" t="s">
        <v>1897</v>
      </c>
      <c r="D195" s="175" t="str">
        <f>VLOOKUP(A195,ORÇAMENTO!$B$15:$F$743,4,FALSE)</f>
        <v>M2</v>
      </c>
      <c r="E195" s="177">
        <f>SUMIF(ORÇAMENTO!$C$15:$C$743,C195,ORÇAMENTO!$F$15:$F$743)</f>
        <v>39.04</v>
      </c>
      <c r="F195" s="177">
        <f>VLOOKUP(A195,ORÇAMENTO!$B$15:$I$743,8,FALSE)</f>
        <v>233.63</v>
      </c>
      <c r="G195" s="177">
        <f>E195*F195</f>
        <v>9120.9151999999995</v>
      </c>
      <c r="H195" s="178">
        <f t="shared" si="6"/>
        <v>9.3386053631743599E-2</v>
      </c>
      <c r="I195" s="178">
        <f t="shared" si="8"/>
        <v>91.946033781666031</v>
      </c>
      <c r="J195" s="175" t="str">
        <f t="shared" si="7"/>
        <v>C</v>
      </c>
    </row>
    <row r="196" spans="1:10">
      <c r="A196" s="175" t="s">
        <v>3142</v>
      </c>
      <c r="B196" s="175" t="str">
        <f>VLOOKUP(A196,ORÇAMENTO!$B$15:$F$743,3,FALSE)</f>
        <v>PRÓPRIO</v>
      </c>
      <c r="C196" s="176" t="str">
        <f>VLOOKUP(A196,ORÇAMENTO!$B$15:$G$743,2,FALSE)</f>
        <v>ABRIGO DE HIDRANTE DE 1 1/2´ COMPLETO - INCLUSIVE MANGUEIRA DE 30 M (2 X 15 M) REF. 50.01.320/SP OBRAS</v>
      </c>
      <c r="D196" s="175" t="str">
        <f>VLOOKUP(A196,ORÇAMENTO!$B$15:$F$743,4,FALSE)</f>
        <v>UN</v>
      </c>
      <c r="E196" s="177">
        <f>SUMIF(ORÇAMENTO!$C$15:$C$743,C196,ORÇAMENTO!$F$15:$F$743)</f>
        <v>4</v>
      </c>
      <c r="F196" s="177">
        <f>VLOOKUP(A196,ORÇAMENTO!$B$15:$I$743,8,FALSE)</f>
        <v>2277.59</v>
      </c>
      <c r="G196" s="177">
        <f>E196*F196</f>
        <v>9110.36</v>
      </c>
      <c r="H196" s="178">
        <f t="shared" si="6"/>
        <v>9.3277982407345666E-2</v>
      </c>
      <c r="I196" s="178">
        <f t="shared" si="8"/>
        <v>92.039311764073375</v>
      </c>
      <c r="J196" s="175" t="str">
        <f t="shared" si="7"/>
        <v>C</v>
      </c>
    </row>
    <row r="197" spans="1:10" ht="25.5">
      <c r="A197" s="175">
        <v>87878</v>
      </c>
      <c r="B197" s="175" t="str">
        <f>VLOOKUP(A197,ORÇAMENTO!$B$15:$F$743,3,FALSE)</f>
        <v>SINAPI</v>
      </c>
      <c r="C197" s="176" t="s">
        <v>1939</v>
      </c>
      <c r="D197" s="175" t="str">
        <f>VLOOKUP(A197,ORÇAMENTO!$B$15:$F$743,4,FALSE)</f>
        <v>M2</v>
      </c>
      <c r="E197" s="177">
        <f>SUMIF(ORÇAMENTO!$C$15:$C$743,C197,ORÇAMENTO!$F$15:$F$743)</f>
        <v>1374.74</v>
      </c>
      <c r="F197" s="177">
        <f>VLOOKUP(A197,ORÇAMENTO!$B$15:$I$743,8,FALSE)</f>
        <v>6.56</v>
      </c>
      <c r="G197" s="177">
        <f>E197*F197</f>
        <v>9018.2943999999989</v>
      </c>
      <c r="H197" s="178">
        <f t="shared" si="6"/>
        <v>9.2335352981382068E-2</v>
      </c>
      <c r="I197" s="178">
        <f t="shared" si="8"/>
        <v>92.131647117054754</v>
      </c>
      <c r="J197" s="175" t="str">
        <f t="shared" si="7"/>
        <v>C</v>
      </c>
    </row>
    <row r="198" spans="1:10">
      <c r="A198" s="175">
        <v>91933</v>
      </c>
      <c r="B198" s="175" t="str">
        <f>VLOOKUP(A198,ORÇAMENTO!$B$15:$F$743,3,FALSE)</f>
        <v>SINAPI</v>
      </c>
      <c r="C198" s="176" t="s">
        <v>2922</v>
      </c>
      <c r="D198" s="175" t="str">
        <f>VLOOKUP(A198,ORÇAMENTO!$B$15:$F$743,4,FALSE)</f>
        <v>M</v>
      </c>
      <c r="E198" s="177">
        <f>SUMIF(ORÇAMENTO!$C$15:$C$743,C198,ORÇAMENTO!$F$15:$F$743)</f>
        <v>363.23</v>
      </c>
      <c r="F198" s="177">
        <f>VLOOKUP(A198,ORÇAMENTO!$B$15:$I$743,8,FALSE)</f>
        <v>23.95</v>
      </c>
      <c r="G198" s="177">
        <f>E198*F198</f>
        <v>8699.3585000000003</v>
      </c>
      <c r="H198" s="178">
        <f t="shared" si="6"/>
        <v>8.9069873102511105E-2</v>
      </c>
      <c r="I198" s="178">
        <f t="shared" si="8"/>
        <v>92.220716990157271</v>
      </c>
      <c r="J198" s="175" t="str">
        <f t="shared" si="7"/>
        <v>C</v>
      </c>
    </row>
    <row r="199" spans="1:10">
      <c r="A199" s="296">
        <v>96114</v>
      </c>
      <c r="B199" s="175" t="str">
        <f>VLOOKUP(A199,ORÇAMENTO!$B$15:$F$743,3,FALSE)</f>
        <v>SINAPI</v>
      </c>
      <c r="C199" s="297" t="s">
        <v>1946</v>
      </c>
      <c r="D199" s="175" t="str">
        <f>VLOOKUP(A199,ORÇAMENTO!$B$15:$F$743,4,FALSE)</f>
        <v>M2</v>
      </c>
      <c r="E199" s="177">
        <f>SUMIF(ORÇAMENTO!$C$15:$C$743,C199,ORÇAMENTO!$F$15:$F$743)</f>
        <v>99.2</v>
      </c>
      <c r="F199" s="177">
        <f>VLOOKUP(A199,ORÇAMENTO!$B$15:$I$743,8,FALSE)</f>
        <v>85.76</v>
      </c>
      <c r="G199" s="177">
        <f>E199*F199</f>
        <v>8507.3920000000016</v>
      </c>
      <c r="H199" s="178">
        <f t="shared" si="6"/>
        <v>8.7104391188536287E-2</v>
      </c>
      <c r="I199" s="178">
        <f t="shared" si="8"/>
        <v>92.307821381345804</v>
      </c>
      <c r="J199" s="175" t="str">
        <f t="shared" si="7"/>
        <v>C</v>
      </c>
    </row>
    <row r="200" spans="1:10">
      <c r="A200" s="175" t="s">
        <v>3155</v>
      </c>
      <c r="B200" s="175" t="str">
        <f>VLOOKUP(A200,ORÇAMENTO!$B$15:$F$743,3,FALSE)</f>
        <v>PRÓPRIO</v>
      </c>
      <c r="C200" s="176" t="str">
        <f>VLOOKUP(A200,ORÇAMENTO!$B$15:$G$743,2,FALSE)</f>
        <v>LIMPEZA DE SUPERFÍCIE COM HIDROJATEAMENTO REF. 55.01.140/SP OBRAS</v>
      </c>
      <c r="D200" s="175" t="str">
        <f>VLOOKUP(A200,ORÇAMENTO!$B$15:$F$743,4,FALSE)</f>
        <v>M2</v>
      </c>
      <c r="E200" s="177">
        <f>SUMIF(ORÇAMENTO!$C$15:$C$743,C200,ORÇAMENTO!$F$15:$F$743)</f>
        <v>907.14</v>
      </c>
      <c r="F200" s="177">
        <f>VLOOKUP(A200,ORÇAMENTO!$B$15:$I$743,8,FALSE)</f>
        <v>9.24</v>
      </c>
      <c r="G200" s="177">
        <f>E200*F200</f>
        <v>8381.9735999999994</v>
      </c>
      <c r="H200" s="178">
        <f t="shared" si="6"/>
        <v>8.582027340298691E-2</v>
      </c>
      <c r="I200" s="178">
        <f t="shared" si="8"/>
        <v>92.393641654748791</v>
      </c>
      <c r="J200" s="175" t="str">
        <f t="shared" si="7"/>
        <v>C</v>
      </c>
    </row>
    <row r="201" spans="1:10">
      <c r="A201" s="175">
        <v>98565</v>
      </c>
      <c r="B201" s="175" t="str">
        <f>VLOOKUP(A201,ORÇAMENTO!$B$15:$F$743,3,FALSE)</f>
        <v>SINAPI</v>
      </c>
      <c r="C201" s="176" t="s">
        <v>1583</v>
      </c>
      <c r="D201" s="175" t="str">
        <f>VLOOKUP(A201,ORÇAMENTO!$B$15:$F$743,4,FALSE)</f>
        <v>M2</v>
      </c>
      <c r="E201" s="177">
        <f>SUMIF(ORÇAMENTO!$C$15:$C$743,C201,ORÇAMENTO!$F$15:$F$743)</f>
        <v>117.16</v>
      </c>
      <c r="F201" s="177">
        <f>VLOOKUP(A201,ORÇAMENTO!$B$15:$I$743,8,FALSE)</f>
        <v>71.069999999999993</v>
      </c>
      <c r="G201" s="177">
        <f>E201*F201</f>
        <v>8326.5611999999983</v>
      </c>
      <c r="H201" s="178">
        <f t="shared" ref="H201:H264" si="9">(G201*100)/SUM($G$8:$G$547)</f>
        <v>8.5252924047709081E-2</v>
      </c>
      <c r="I201" s="178">
        <f t="shared" si="8"/>
        <v>92.478894578796499</v>
      </c>
      <c r="J201" s="175" t="str">
        <f t="shared" ref="J201:J264" si="10">IF(I201&lt;50,"A",IF(I201&lt;80,"B","C"))</f>
        <v>C</v>
      </c>
    </row>
    <row r="202" spans="1:10">
      <c r="A202" s="175">
        <v>103307</v>
      </c>
      <c r="B202" s="175" t="str">
        <f>VLOOKUP(A202,ORÇAMENTO!$B$15:$F$743,3,FALSE)</f>
        <v>SINAPI</v>
      </c>
      <c r="C202" s="176" t="s">
        <v>1792</v>
      </c>
      <c r="D202" s="175" t="str">
        <f>VLOOKUP(A202,ORÇAMENTO!$B$15:$F$743,4,FALSE)</f>
        <v>UN</v>
      </c>
      <c r="E202" s="177">
        <f>SUMIF(ORÇAMENTO!$C$15:$C$743,C202,ORÇAMENTO!$F$15:$F$743)</f>
        <v>5</v>
      </c>
      <c r="F202" s="177">
        <f>VLOOKUP(A202,ORÇAMENTO!$B$15:$I$743,8,FALSE)</f>
        <v>1653.23</v>
      </c>
      <c r="G202" s="177">
        <f>E202*F202</f>
        <v>8266.15</v>
      </c>
      <c r="H202" s="178">
        <f t="shared" si="9"/>
        <v>8.4634393621819598E-2</v>
      </c>
      <c r="I202" s="178">
        <f t="shared" ref="I202:I265" si="11">H202+I201</f>
        <v>92.563528972418325</v>
      </c>
      <c r="J202" s="175" t="str">
        <f t="shared" si="10"/>
        <v>C</v>
      </c>
    </row>
    <row r="203" spans="1:10" ht="25.5">
      <c r="A203" s="175">
        <v>104920</v>
      </c>
      <c r="B203" s="175" t="str">
        <f>VLOOKUP(A203,ORÇAMENTO!$B$15:$F$743,3,FALSE)</f>
        <v>SINAPI</v>
      </c>
      <c r="C203" s="176" t="s">
        <v>283</v>
      </c>
      <c r="D203" s="175" t="str">
        <f>VLOOKUP(A203,ORÇAMENTO!$B$15:$F$743,4,FALSE)</f>
        <v>KG</v>
      </c>
      <c r="E203" s="177">
        <f>SUMIF(ORÇAMENTO!$C$15:$C$743,C203,ORÇAMENTO!$F$15:$F$743)</f>
        <v>589</v>
      </c>
      <c r="F203" s="177">
        <f>VLOOKUP(A203,ORÇAMENTO!$B$15:$I$743,8,FALSE)</f>
        <v>13.9</v>
      </c>
      <c r="G203" s="177">
        <f>E203*F203</f>
        <v>8187.1</v>
      </c>
      <c r="H203" s="178">
        <f t="shared" si="9"/>
        <v>8.3825026647375053E-2</v>
      </c>
      <c r="I203" s="178">
        <f t="shared" si="11"/>
        <v>92.6473539990657</v>
      </c>
      <c r="J203" s="175" t="str">
        <f t="shared" si="10"/>
        <v>C</v>
      </c>
    </row>
    <row r="204" spans="1:10">
      <c r="A204" s="175">
        <v>89357</v>
      </c>
      <c r="B204" s="175" t="str">
        <f>VLOOKUP(A204,ORÇAMENTO!$B$15:$F$743,3,FALSE)</f>
        <v>SINAPI</v>
      </c>
      <c r="C204" s="176" t="s">
        <v>1633</v>
      </c>
      <c r="D204" s="175" t="str">
        <f>VLOOKUP(A204,ORÇAMENTO!$B$15:$F$743,4,FALSE)</f>
        <v>M</v>
      </c>
      <c r="E204" s="177">
        <f>SUMIF(ORÇAMENTO!$C$15:$C$743,C204,ORÇAMENTO!$F$15:$F$743)</f>
        <v>198.54</v>
      </c>
      <c r="F204" s="177">
        <f>VLOOKUP(A204,ORÇAMENTO!$B$15:$I$743,8,FALSE)</f>
        <v>41.1</v>
      </c>
      <c r="G204" s="177">
        <f>E204*F204</f>
        <v>8159.9939999999997</v>
      </c>
      <c r="H204" s="178">
        <f t="shared" si="9"/>
        <v>8.3547497220312503E-2</v>
      </c>
      <c r="I204" s="178">
        <f t="shared" si="11"/>
        <v>92.730901496286009</v>
      </c>
      <c r="J204" s="175" t="str">
        <f t="shared" si="10"/>
        <v>C</v>
      </c>
    </row>
    <row r="205" spans="1:10">
      <c r="A205" s="175">
        <v>103244</v>
      </c>
      <c r="B205" s="175" t="str">
        <f>VLOOKUP(A205,ORÇAMENTO!$B$15:$F$743,3,FALSE)</f>
        <v>SINAPI</v>
      </c>
      <c r="C205" s="176" t="s">
        <v>560</v>
      </c>
      <c r="D205" s="175" t="str">
        <f>VLOOKUP(A205,ORÇAMENTO!$B$15:$F$743,4,FALSE)</f>
        <v>UN</v>
      </c>
      <c r="E205" s="177">
        <f>SUMIF(ORÇAMENTO!$C$15:$C$743,C205,ORÇAMENTO!$F$15:$F$743)</f>
        <v>3</v>
      </c>
      <c r="F205" s="177">
        <f>VLOOKUP(A205,ORÇAMENTO!$B$15:$I$743,8,FALSE)</f>
        <v>2709.7</v>
      </c>
      <c r="G205" s="177">
        <f>E205*F205</f>
        <v>8129.0999999999995</v>
      </c>
      <c r="H205" s="178">
        <f t="shared" si="9"/>
        <v>8.3231183705973599E-2</v>
      </c>
      <c r="I205" s="178">
        <f t="shared" si="11"/>
        <v>92.814132679991985</v>
      </c>
      <c r="J205" s="175" t="str">
        <f t="shared" si="10"/>
        <v>C</v>
      </c>
    </row>
    <row r="206" spans="1:10">
      <c r="A206" s="175" t="s">
        <v>3213</v>
      </c>
      <c r="B206" s="175" t="str">
        <f>VLOOKUP(A206,ORÇAMENTO!$B$15:$F$743,3,FALSE)</f>
        <v>PRÓPRIO</v>
      </c>
      <c r="C206" s="176" t="str">
        <f>VLOOKUP(A206,ORÇAMENTO!$B$15:$G$743,2,FALSE)</f>
        <v>GRAMA ESMERALDA OU SÃO CARLOS OU CURITIBANA EM MUDAS, FORNECIMENTO E PLANTIO REF. S02395/ORSE</v>
      </c>
      <c r="D206" s="175" t="str">
        <f>VLOOKUP(A206,ORÇAMENTO!$B$15:$F$743,4,FALSE)</f>
        <v>M2</v>
      </c>
      <c r="E206" s="177">
        <f>SUMIF(ORÇAMENTO!$C$15:$C$743,C206,ORÇAMENTO!$F$15:$F$743)</f>
        <v>190.52</v>
      </c>
      <c r="F206" s="177">
        <f>VLOOKUP(A206,ORÇAMENTO!$B$15:$I$743,8,FALSE)</f>
        <v>42.66</v>
      </c>
      <c r="G206" s="177">
        <f>E206*F206</f>
        <v>8127.5832</v>
      </c>
      <c r="H206" s="178">
        <f t="shared" si="9"/>
        <v>8.3215653689188818E-2</v>
      </c>
      <c r="I206" s="178">
        <f t="shared" si="11"/>
        <v>92.89734833368118</v>
      </c>
      <c r="J206" s="175" t="str">
        <f t="shared" si="10"/>
        <v>C</v>
      </c>
    </row>
    <row r="207" spans="1:10" ht="25.5">
      <c r="A207" s="175">
        <v>100983</v>
      </c>
      <c r="B207" s="175" t="str">
        <f>VLOOKUP(A207,ORÇAMENTO!$B$15:$F$743,3,FALSE)</f>
        <v>SINAPI</v>
      </c>
      <c r="C207" s="176" t="s">
        <v>195</v>
      </c>
      <c r="D207" s="175" t="str">
        <f>VLOOKUP(A207,ORÇAMENTO!$B$15:$F$743,4,FALSE)</f>
        <v>M3</v>
      </c>
      <c r="E207" s="177">
        <f>SUMIF(ORÇAMENTO!$C$15:$C$743,C207,ORÇAMENTO!$F$15:$F$743)</f>
        <v>736.96</v>
      </c>
      <c r="F207" s="177">
        <f>VLOOKUP(A207,ORÇAMENTO!$B$15:$I$743,8,FALSE)</f>
        <v>11</v>
      </c>
      <c r="G207" s="177">
        <f>E207*F207</f>
        <v>8106.56</v>
      </c>
      <c r="H207" s="178">
        <f t="shared" si="9"/>
        <v>8.300040405253932E-2</v>
      </c>
      <c r="I207" s="178">
        <f t="shared" si="11"/>
        <v>92.980348737733721</v>
      </c>
      <c r="J207" s="175" t="str">
        <f t="shared" si="10"/>
        <v>C</v>
      </c>
    </row>
    <row r="208" spans="1:10">
      <c r="A208" s="175">
        <v>102617</v>
      </c>
      <c r="B208" s="175" t="str">
        <f>VLOOKUP(A208,ORÇAMENTO!$B$15:$F$743,3,FALSE)</f>
        <v>SINAPI</v>
      </c>
      <c r="C208" s="176" t="s">
        <v>3499</v>
      </c>
      <c r="D208" s="175" t="str">
        <f>VLOOKUP(A208,ORÇAMENTO!$B$15:$F$743,4,FALSE)</f>
        <v>UN</v>
      </c>
      <c r="E208" s="177">
        <f>SUMIF(ORÇAMENTO!$C$15:$C$743,C208,ORÇAMENTO!$F$15:$F$743)</f>
        <v>2</v>
      </c>
      <c r="F208" s="177">
        <f>VLOOKUP(A208,ORÇAMENTO!$B$15:$I$743,8,FALSE)</f>
        <v>3980.67</v>
      </c>
      <c r="G208" s="177">
        <f>E208*F208</f>
        <v>7961.34</v>
      </c>
      <c r="H208" s="178">
        <f t="shared" si="9"/>
        <v>8.1513544191326948E-2</v>
      </c>
      <c r="I208" s="178">
        <f t="shared" si="11"/>
        <v>93.061862281925045</v>
      </c>
      <c r="J208" s="175" t="str">
        <f t="shared" si="10"/>
        <v>C</v>
      </c>
    </row>
    <row r="209" spans="1:10" ht="25.5">
      <c r="A209" s="175">
        <v>92655</v>
      </c>
      <c r="B209" s="175" t="str">
        <f>VLOOKUP(A209,ORÇAMENTO!$B$15:$F$743,3,FALSE)</f>
        <v>SINAPI</v>
      </c>
      <c r="C209" s="176" t="s">
        <v>1642</v>
      </c>
      <c r="D209" s="175" t="str">
        <f>VLOOKUP(A209,ORÇAMENTO!$B$15:$F$743,4,FALSE)</f>
        <v>M</v>
      </c>
      <c r="E209" s="177">
        <f>SUMIF(ORÇAMENTO!$C$15:$C$743,C209,ORÇAMENTO!$F$15:$F$743)</f>
        <v>55.6</v>
      </c>
      <c r="F209" s="177">
        <f>VLOOKUP(A209,ORÇAMENTO!$B$15:$I$743,8,FALSE)</f>
        <v>141.25</v>
      </c>
      <c r="G209" s="177">
        <f>E209*F209</f>
        <v>7853.5</v>
      </c>
      <c r="H209" s="178">
        <f t="shared" si="9"/>
        <v>8.0409405867176403E-2</v>
      </c>
      <c r="I209" s="178">
        <f t="shared" si="11"/>
        <v>93.142271687792217</v>
      </c>
      <c r="J209" s="175" t="str">
        <f t="shared" si="10"/>
        <v>C</v>
      </c>
    </row>
    <row r="210" spans="1:10" ht="25.5">
      <c r="A210" s="175">
        <v>96385</v>
      </c>
      <c r="B210" s="175" t="str">
        <f>VLOOKUP(A210,ORÇAMENTO!$B$15:$F$743,3,FALSE)</f>
        <v>SINAPI</v>
      </c>
      <c r="C210" s="176" t="s">
        <v>202</v>
      </c>
      <c r="D210" s="175" t="str">
        <f>VLOOKUP(A210,ORÇAMENTO!$B$15:$F$743,4,FALSE)</f>
        <v>M3</v>
      </c>
      <c r="E210" s="177">
        <f>SUMIF(ORÇAMENTO!$C$15:$C$743,C210,ORÇAMENTO!$F$15:$F$743)</f>
        <v>547.66</v>
      </c>
      <c r="F210" s="177">
        <f>VLOOKUP(A210,ORÇAMENTO!$B$15:$I$743,8,FALSE)</f>
        <v>14.31</v>
      </c>
      <c r="G210" s="177">
        <f>E210*F210</f>
        <v>7837.0145999999995</v>
      </c>
      <c r="H210" s="178">
        <f t="shared" si="9"/>
        <v>8.0240617273621584E-2</v>
      </c>
      <c r="I210" s="178">
        <f t="shared" si="11"/>
        <v>93.222512305065834</v>
      </c>
      <c r="J210" s="175" t="str">
        <f t="shared" si="10"/>
        <v>C</v>
      </c>
    </row>
    <row r="211" spans="1:10">
      <c r="A211" s="175" t="s">
        <v>3230</v>
      </c>
      <c r="B211" s="175" t="str">
        <f>VLOOKUP(A211,ORÇAMENTO!$B$15:$F$743,3,FALSE)</f>
        <v>PRÓPRIO</v>
      </c>
      <c r="C211" s="176" t="str">
        <f>VLOOKUP(A211,ORÇAMENTO!$B$15:$G$743,2,FALSE)</f>
        <v>CAIXA VENTILADORA C/FILTRO REF. I10313/ORSE</v>
      </c>
      <c r="D211" s="175" t="str">
        <f>VLOOKUP(A211,ORÇAMENTO!$B$15:$F$743,4,FALSE)</f>
        <v>UN</v>
      </c>
      <c r="E211" s="177">
        <f>SUMIF(ORÇAMENTO!$C$15:$C$743,C211,ORÇAMENTO!$F$15:$F$743)</f>
        <v>2</v>
      </c>
      <c r="F211" s="177">
        <f>VLOOKUP(A211,ORÇAMENTO!$B$15:$I$743,8,FALSE)</f>
        <v>3881.25</v>
      </c>
      <c r="G211" s="177">
        <f>E211*F211</f>
        <v>7762.5</v>
      </c>
      <c r="H211" s="178">
        <f t="shared" si="9"/>
        <v>7.9477686769460348E-2</v>
      </c>
      <c r="I211" s="178">
        <f t="shared" si="11"/>
        <v>93.301989991835299</v>
      </c>
      <c r="J211" s="175" t="str">
        <f t="shared" si="10"/>
        <v>C</v>
      </c>
    </row>
    <row r="212" spans="1:10" ht="25.5">
      <c r="A212" s="175" t="s">
        <v>3137</v>
      </c>
      <c r="B212" s="175" t="str">
        <f>VLOOKUP(A212,ORÇAMENTO!$B$15:$F$743,3,FALSE)</f>
        <v>PRÓPRIO</v>
      </c>
      <c r="C212" s="176" t="str">
        <f>VLOOKUP(A212,ORÇAMENTO!$B$15:$G$743,2,FALSE)</f>
        <v>GRELHA DE INSUFLAÇÃO DE AR EM ALUMÍNIO ANODIZADO, DE DUPLA DEFLEXÃO, TAMANHO: ACIMA DE 0,10 M² ATÉ 0,50 M² REF. 61.10.565/SP OBRAS</v>
      </c>
      <c r="D212" s="175" t="str">
        <f>VLOOKUP(A212,ORÇAMENTO!$B$15:$F$743,4,FALSE)</f>
        <v>M2</v>
      </c>
      <c r="E212" s="177">
        <f>SUMIF(ORÇAMENTO!$C$15:$C$743,C212,ORÇAMENTO!$F$15:$F$743)</f>
        <v>2.89</v>
      </c>
      <c r="F212" s="177">
        <f>VLOOKUP(A212,ORÇAMENTO!$B$15:$I$743,8,FALSE)</f>
        <v>2654.39</v>
      </c>
      <c r="G212" s="177">
        <f>E212*F212</f>
        <v>7671.1871000000001</v>
      </c>
      <c r="H212" s="178">
        <f t="shared" si="9"/>
        <v>7.8542763991462136E-2</v>
      </c>
      <c r="I212" s="178">
        <f t="shared" si="11"/>
        <v>93.380532755826763</v>
      </c>
      <c r="J212" s="175" t="str">
        <f t="shared" si="10"/>
        <v>C</v>
      </c>
    </row>
    <row r="213" spans="1:10">
      <c r="A213" s="175">
        <v>101899</v>
      </c>
      <c r="B213" s="175" t="str">
        <f>VLOOKUP(A213,ORÇAMENTO!$B$15:$F$743,3,FALSE)</f>
        <v>SINAPI</v>
      </c>
      <c r="C213" s="176" t="s">
        <v>754</v>
      </c>
      <c r="D213" s="175" t="str">
        <f>VLOOKUP(A213,ORÇAMENTO!$B$15:$F$743,4,FALSE)</f>
        <v>UN</v>
      </c>
      <c r="E213" s="177">
        <f>SUMIF(ORÇAMENTO!$C$15:$C$743,C213,ORÇAMENTO!$F$15:$F$743)</f>
        <v>2</v>
      </c>
      <c r="F213" s="177">
        <f>VLOOKUP(A213,ORÇAMENTO!$B$15:$I$743,8,FALSE)</f>
        <v>3820.2</v>
      </c>
      <c r="G213" s="177">
        <f>E213*F213</f>
        <v>7640.4</v>
      </c>
      <c r="H213" s="178">
        <f t="shared" si="9"/>
        <v>7.8227544991096271E-2</v>
      </c>
      <c r="I213" s="178">
        <f t="shared" si="11"/>
        <v>93.458760300817858</v>
      </c>
      <c r="J213" s="175" t="str">
        <f t="shared" si="10"/>
        <v>C</v>
      </c>
    </row>
    <row r="214" spans="1:10">
      <c r="A214" s="175" t="s">
        <v>3349</v>
      </c>
      <c r="B214" s="175" t="str">
        <f>VLOOKUP(A214,ORÇAMENTO!$B$15:$F$743,3,FALSE)</f>
        <v>COMPOSIÇÃO</v>
      </c>
      <c r="C214" s="176" t="str">
        <f>VLOOKUP(A214,ORÇAMENTO!$B$15:$G$743,2,FALSE)</f>
        <v>AMPLIFICADOR DE SOM - SLIM 4700 HDMI OPTICAL</v>
      </c>
      <c r="D214" s="175" t="str">
        <f>VLOOKUP(A214,ORÇAMENTO!$B$15:$F$743,4,FALSE)</f>
        <v>UN</v>
      </c>
      <c r="E214" s="177">
        <f>SUMIF(ORÇAMENTO!$C$15:$C$743,C214,ORÇAMENTO!$F$15:$F$743)</f>
        <v>2</v>
      </c>
      <c r="F214" s="177">
        <f>VLOOKUP(A214,ORÇAMENTO!$B$15:$I$743,8,FALSE)</f>
        <v>3817.62</v>
      </c>
      <c r="G214" s="177">
        <f>E214*F214</f>
        <v>7635.24</v>
      </c>
      <c r="H214" s="178">
        <f t="shared" si="9"/>
        <v>7.8174713446654359E-2</v>
      </c>
      <c r="I214" s="178">
        <f t="shared" si="11"/>
        <v>93.536935014264515</v>
      </c>
      <c r="J214" s="175" t="str">
        <f t="shared" si="10"/>
        <v>C</v>
      </c>
    </row>
    <row r="215" spans="1:10" ht="25.5">
      <c r="A215" s="175">
        <v>102290</v>
      </c>
      <c r="B215" s="175" t="str">
        <f>VLOOKUP(A215,ORÇAMENTO!$B$15:$F$743,3,FALSE)</f>
        <v>SINAPI</v>
      </c>
      <c r="C215" s="176" t="s">
        <v>1983</v>
      </c>
      <c r="D215" s="175" t="str">
        <f>VLOOKUP(A215,ORÇAMENTO!$B$15:$F$743,4,FALSE)</f>
        <v>M3</v>
      </c>
      <c r="E215" s="177">
        <f>SUMIF(ORÇAMENTO!$C$15:$C$743,C215,ORÇAMENTO!$F$15:$F$743)</f>
        <v>800.49</v>
      </c>
      <c r="F215" s="177">
        <f>VLOOKUP(A215,ORÇAMENTO!$B$15:$I$743,8,FALSE)</f>
        <v>9.48</v>
      </c>
      <c r="G215" s="177">
        <f>E215*F215</f>
        <v>7588.6452000000008</v>
      </c>
      <c r="H215" s="178">
        <f t="shared" si="9"/>
        <v>7.7697644600343813E-2</v>
      </c>
      <c r="I215" s="178">
        <f t="shared" si="11"/>
        <v>93.614632658864863</v>
      </c>
      <c r="J215" s="175" t="str">
        <f t="shared" si="10"/>
        <v>C</v>
      </c>
    </row>
    <row r="216" spans="1:10">
      <c r="A216" s="175">
        <v>101903</v>
      </c>
      <c r="B216" s="175" t="str">
        <f>VLOOKUP(A216,ORÇAMENTO!$B$15:$F$743,3,FALSE)</f>
        <v>SINAPI</v>
      </c>
      <c r="C216" s="176" t="s">
        <v>758</v>
      </c>
      <c r="D216" s="175" t="str">
        <f>VLOOKUP(A216,ORÇAMENTO!$B$15:$F$743,4,FALSE)</f>
        <v>UN</v>
      </c>
      <c r="E216" s="177">
        <f>SUMIF(ORÇAMENTO!$C$15:$C$743,C216,ORÇAMENTO!$F$15:$F$743)</f>
        <v>14</v>
      </c>
      <c r="F216" s="177">
        <f>VLOOKUP(A216,ORÇAMENTO!$B$15:$I$743,8,FALSE)</f>
        <v>537.03</v>
      </c>
      <c r="G216" s="177">
        <f>E216*F216</f>
        <v>7518.42</v>
      </c>
      <c r="H216" s="178">
        <f t="shared" si="9"/>
        <v>7.6978631853300616E-2</v>
      </c>
      <c r="I216" s="178">
        <f t="shared" si="11"/>
        <v>93.691611290718157</v>
      </c>
      <c r="J216" s="175" t="str">
        <f t="shared" si="10"/>
        <v>C</v>
      </c>
    </row>
    <row r="217" spans="1:10">
      <c r="A217" s="175">
        <v>94229</v>
      </c>
      <c r="B217" s="175" t="str">
        <f>VLOOKUP(A217,ORÇAMENTO!$B$15:$F$743,3,FALSE)</f>
        <v>SINAPI</v>
      </c>
      <c r="C217" s="176" t="s">
        <v>339</v>
      </c>
      <c r="D217" s="175" t="str">
        <f>VLOOKUP(A217,ORÇAMENTO!$B$15:$F$743,4,FALSE)</f>
        <v>M</v>
      </c>
      <c r="E217" s="177">
        <f>SUMIF(ORÇAMENTO!$C$15:$C$743,C217,ORÇAMENTO!$F$15:$F$743)</f>
        <v>38.6</v>
      </c>
      <c r="F217" s="177">
        <f>VLOOKUP(A217,ORÇAMENTO!$B$15:$I$743,8,FALSE)</f>
        <v>194.11</v>
      </c>
      <c r="G217" s="177">
        <f>E217*F217</f>
        <v>7492.6460000000006</v>
      </c>
      <c r="H217" s="178">
        <f t="shared" si="9"/>
        <v>7.6714740336547516E-2</v>
      </c>
      <c r="I217" s="178">
        <f t="shared" si="11"/>
        <v>93.768326031054698</v>
      </c>
      <c r="J217" s="175" t="str">
        <f t="shared" si="10"/>
        <v>C</v>
      </c>
    </row>
    <row r="218" spans="1:10" ht="25.5">
      <c r="A218" s="175" t="s">
        <v>3178</v>
      </c>
      <c r="B218" s="175" t="str">
        <f>VLOOKUP(A218,ORÇAMENTO!$B$15:$F$743,3,FALSE)</f>
        <v>PRÓPRIO</v>
      </c>
      <c r="C218" s="176" t="str">
        <f>VLOOKUP(A218,ORÇAMENTO!$B$15:$G$743,2,FALSE)</f>
        <v>CUBA DE EMBUTIR, CIRCULAR, LINHA CARRARA L41, DECA OU SIMILAR, INCLUSIVE SIFÃO CROMADO, VÁLVULA CROMADA PARA PIA E ENGATE CROMADO REF. S03670/ORSE</v>
      </c>
      <c r="D218" s="175" t="str">
        <f>VLOOKUP(A218,ORÇAMENTO!$B$15:$F$743,4,FALSE)</f>
        <v>UN</v>
      </c>
      <c r="E218" s="177">
        <f>SUMIF(ORÇAMENTO!$C$15:$C$743,C218,ORÇAMENTO!$F$15:$F$743)</f>
        <v>16</v>
      </c>
      <c r="F218" s="177">
        <f>VLOOKUP(A218,ORÇAMENTO!$B$15:$I$743,8,FALSE)</f>
        <v>467.54</v>
      </c>
      <c r="G218" s="177">
        <f>E218*F218</f>
        <v>7480.64</v>
      </c>
      <c r="H218" s="178">
        <f t="shared" si="9"/>
        <v>7.6591814847677409E-2</v>
      </c>
      <c r="I218" s="178">
        <f t="shared" si="11"/>
        <v>93.844917845902373</v>
      </c>
      <c r="J218" s="175" t="str">
        <f t="shared" si="10"/>
        <v>C</v>
      </c>
    </row>
    <row r="219" spans="1:10" ht="25.5">
      <c r="A219" s="175">
        <v>100324</v>
      </c>
      <c r="B219" s="175" t="str">
        <f>VLOOKUP(A219,ORÇAMENTO!$B$15:$F$743,3,FALSE)</f>
        <v>SINAPI</v>
      </c>
      <c r="C219" s="176" t="s">
        <v>1701</v>
      </c>
      <c r="D219" s="175" t="str">
        <f>VLOOKUP(A219,ORÇAMENTO!$B$15:$F$743,4,FALSE)</f>
        <v>M3</v>
      </c>
      <c r="E219" s="177">
        <f>SUMIF(ORÇAMENTO!$C$15:$C$743,C219,ORÇAMENTO!$F$15:$F$743)</f>
        <v>20.32</v>
      </c>
      <c r="F219" s="177">
        <f>VLOOKUP(A219,ORÇAMENTO!$B$15:$I$743,8,FALSE)</f>
        <v>366.39</v>
      </c>
      <c r="G219" s="177">
        <f>E219*F219</f>
        <v>7445.0447999999997</v>
      </c>
      <c r="H219" s="178">
        <f t="shared" si="9"/>
        <v>7.6227367291336501E-2</v>
      </c>
      <c r="I219" s="178">
        <f t="shared" si="11"/>
        <v>93.921145213193711</v>
      </c>
      <c r="J219" s="175" t="str">
        <f t="shared" si="10"/>
        <v>C</v>
      </c>
    </row>
    <row r="220" spans="1:10">
      <c r="A220" s="175">
        <v>91940</v>
      </c>
      <c r="B220" s="175" t="str">
        <f>VLOOKUP(A220,ORÇAMENTO!$B$15:$F$743,3,FALSE)</f>
        <v>SINAPI</v>
      </c>
      <c r="C220" s="176" t="s">
        <v>726</v>
      </c>
      <c r="D220" s="175" t="str">
        <f>VLOOKUP(A220,ORÇAMENTO!$B$15:$F$743,4,FALSE)</f>
        <v>UN</v>
      </c>
      <c r="E220" s="177">
        <f>SUMIF(ORÇAMENTO!$C$15:$C$743,C220,ORÇAMENTO!$F$15:$F$743)</f>
        <v>309</v>
      </c>
      <c r="F220" s="177">
        <f>VLOOKUP(A220,ORÇAMENTO!$B$15:$I$743,8,FALSE)</f>
        <v>23.84</v>
      </c>
      <c r="G220" s="177">
        <f>E220*F220</f>
        <v>7366.56</v>
      </c>
      <c r="H220" s="178">
        <f t="shared" si="9"/>
        <v>7.5423787213969182E-2</v>
      </c>
      <c r="I220" s="178">
        <f t="shared" si="11"/>
        <v>93.996569000407675</v>
      </c>
      <c r="J220" s="175" t="str">
        <f t="shared" si="10"/>
        <v>C</v>
      </c>
    </row>
    <row r="221" spans="1:10">
      <c r="A221" s="175">
        <v>89402</v>
      </c>
      <c r="B221" s="175" t="str">
        <f>VLOOKUP(A221,ORÇAMENTO!$B$15:$F$743,3,FALSE)</f>
        <v>SINAPI</v>
      </c>
      <c r="C221" s="176" t="s">
        <v>705</v>
      </c>
      <c r="D221" s="175" t="str">
        <f>VLOOKUP(A221,ORÇAMENTO!$B$15:$F$743,4,FALSE)</f>
        <v>M</v>
      </c>
      <c r="E221" s="177">
        <f>SUMIF(ORÇAMENTO!$C$15:$C$743,C221,ORÇAMENTO!$F$15:$F$743)</f>
        <v>458.26</v>
      </c>
      <c r="F221" s="177">
        <f>VLOOKUP(A221,ORÇAMENTO!$B$15:$I$743,8,FALSE)</f>
        <v>15.62</v>
      </c>
      <c r="G221" s="177">
        <f>E221*F221</f>
        <v>7158.0211999999992</v>
      </c>
      <c r="H221" s="178">
        <f t="shared" si="9"/>
        <v>7.3288626965894568E-2</v>
      </c>
      <c r="I221" s="178">
        <f t="shared" si="11"/>
        <v>94.069857627373565</v>
      </c>
      <c r="J221" s="175" t="str">
        <f t="shared" si="10"/>
        <v>C</v>
      </c>
    </row>
    <row r="222" spans="1:10">
      <c r="A222" s="175">
        <v>103689</v>
      </c>
      <c r="B222" s="175" t="str">
        <f>VLOOKUP(A222,ORÇAMENTO!$B$15:$F$743,3,FALSE)</f>
        <v>SINAPI</v>
      </c>
      <c r="C222" s="176" t="s">
        <v>1982</v>
      </c>
      <c r="D222" s="175" t="str">
        <f>VLOOKUP(A222,ORÇAMENTO!$B$15:$F$743,4,FALSE)</f>
        <v>M2</v>
      </c>
      <c r="E222" s="177">
        <f>SUMIF(ORÇAMENTO!$C$15:$C$743,C222,ORÇAMENTO!$F$15:$F$743)</f>
        <v>12</v>
      </c>
      <c r="F222" s="177">
        <f>VLOOKUP(A222,ORÇAMENTO!$B$15:$I$743,8,FALSE)</f>
        <v>565.4</v>
      </c>
      <c r="G222" s="177">
        <f>E222*F222</f>
        <v>6784.7999999999993</v>
      </c>
      <c r="H222" s="178">
        <f t="shared" si="9"/>
        <v>6.9467337738284632E-2</v>
      </c>
      <c r="I222" s="178">
        <f t="shared" si="11"/>
        <v>94.139324965111854</v>
      </c>
      <c r="J222" s="175" t="str">
        <f t="shared" si="10"/>
        <v>C</v>
      </c>
    </row>
    <row r="223" spans="1:10" ht="25.5">
      <c r="A223" s="175">
        <v>92760</v>
      </c>
      <c r="B223" s="175" t="str">
        <f>VLOOKUP(A223,ORÇAMENTO!$B$15:$F$743,3,FALSE)</f>
        <v>SINAPI</v>
      </c>
      <c r="C223" s="176" t="s">
        <v>287</v>
      </c>
      <c r="D223" s="175" t="str">
        <f>VLOOKUP(A223,ORÇAMENTO!$B$15:$F$743,4,FALSE)</f>
        <v>KG</v>
      </c>
      <c r="E223" s="177">
        <f>SUMIF(ORÇAMENTO!$C$15:$C$743,C223,ORÇAMENTO!$F$15:$F$743)</f>
        <v>385</v>
      </c>
      <c r="F223" s="177">
        <f>VLOOKUP(A223,ORÇAMENTO!$B$15:$I$743,8,FALSE)</f>
        <v>17.14</v>
      </c>
      <c r="G223" s="177">
        <f>E223*F223</f>
        <v>6598.9000000000005</v>
      </c>
      <c r="H223" s="178">
        <f t="shared" si="9"/>
        <v>6.7563968724378989E-2</v>
      </c>
      <c r="I223" s="178">
        <f t="shared" si="11"/>
        <v>94.20688893383624</v>
      </c>
      <c r="J223" s="175" t="str">
        <f t="shared" si="10"/>
        <v>C</v>
      </c>
    </row>
    <row r="224" spans="1:10">
      <c r="A224" s="175">
        <v>96543</v>
      </c>
      <c r="B224" s="175" t="str">
        <f>VLOOKUP(A224,ORÇAMENTO!$B$15:$F$743,3,FALSE)</f>
        <v>SINAPI</v>
      </c>
      <c r="C224" s="176" t="s">
        <v>1349</v>
      </c>
      <c r="D224" s="175" t="str">
        <f>VLOOKUP(A224,ORÇAMENTO!$B$15:$F$743,4,FALSE)</f>
        <v>KG</v>
      </c>
      <c r="E224" s="177">
        <f>SUMIF(ORÇAMENTO!$C$15:$C$743,C224,ORÇAMENTO!$F$15:$F$743)</f>
        <v>249</v>
      </c>
      <c r="F224" s="177">
        <f>VLOOKUP(A224,ORÇAMENTO!$B$15:$I$743,8,FALSE)</f>
        <v>26.15</v>
      </c>
      <c r="G224" s="177">
        <f>E224*F224</f>
        <v>6511.3499999999995</v>
      </c>
      <c r="H224" s="178">
        <f t="shared" si="9"/>
        <v>6.6667573043004913E-2</v>
      </c>
      <c r="I224" s="178">
        <f t="shared" si="11"/>
        <v>94.273556506879245</v>
      </c>
      <c r="J224" s="175" t="str">
        <f t="shared" si="10"/>
        <v>C</v>
      </c>
    </row>
    <row r="225" spans="1:10" ht="25.5">
      <c r="A225" s="175">
        <v>94792</v>
      </c>
      <c r="B225" s="175" t="str">
        <f>VLOOKUP(A225,ORÇAMENTO!$B$15:$F$743,3,FALSE)</f>
        <v>SINAPI</v>
      </c>
      <c r="C225" s="176" t="s">
        <v>1955</v>
      </c>
      <c r="D225" s="175" t="str">
        <f>VLOOKUP(A225,ORÇAMENTO!$B$15:$F$743,4,FALSE)</f>
        <v>UN</v>
      </c>
      <c r="E225" s="177">
        <f>SUMIF(ORÇAMENTO!$C$15:$C$743,C225,ORÇAMENTO!$F$15:$F$743)</f>
        <v>39</v>
      </c>
      <c r="F225" s="177">
        <f>VLOOKUP(A225,ORÇAMENTO!$B$15:$I$743,8,FALSE)</f>
        <v>166.12</v>
      </c>
      <c r="G225" s="177">
        <f>E225*F225</f>
        <v>6478.68</v>
      </c>
      <c r="H225" s="178">
        <f t="shared" si="9"/>
        <v>6.6333075648253442E-2</v>
      </c>
      <c r="I225" s="178">
        <f t="shared" si="11"/>
        <v>94.339889582527505</v>
      </c>
      <c r="J225" s="175" t="str">
        <f t="shared" si="10"/>
        <v>C</v>
      </c>
    </row>
    <row r="226" spans="1:10" ht="25.5">
      <c r="A226" s="175">
        <v>96523</v>
      </c>
      <c r="B226" s="175" t="str">
        <f>VLOOKUP(A226,ORÇAMENTO!$B$15:$F$743,3,FALSE)</f>
        <v>SINAPI</v>
      </c>
      <c r="C226" s="176" t="s">
        <v>225</v>
      </c>
      <c r="D226" s="175" t="str">
        <f>VLOOKUP(A226,ORÇAMENTO!$B$15:$F$743,4,FALSE)</f>
        <v>M3</v>
      </c>
      <c r="E226" s="177">
        <f>SUMIF(ORÇAMENTO!$C$15:$C$743,C226,ORÇAMENTO!$F$15:$F$743)</f>
        <v>51.069999999999993</v>
      </c>
      <c r="F226" s="177">
        <f>VLOOKUP(A226,ORÇAMENTO!$B$15:$I$743,8,FALSE)</f>
        <v>126.11</v>
      </c>
      <c r="G226" s="177">
        <f>E226*F226</f>
        <v>6440.4376999999995</v>
      </c>
      <c r="H226" s="178">
        <f t="shared" si="9"/>
        <v>6.594152530484039E-2</v>
      </c>
      <c r="I226" s="178">
        <f t="shared" si="11"/>
        <v>94.405831107832341</v>
      </c>
      <c r="J226" s="175" t="str">
        <f t="shared" si="10"/>
        <v>C</v>
      </c>
    </row>
    <row r="227" spans="1:10">
      <c r="A227" s="175">
        <v>102176</v>
      </c>
      <c r="B227" s="175" t="str">
        <f>VLOOKUP(A227,ORÇAMENTO!$B$15:$F$743,3,FALSE)</f>
        <v>SINAPI</v>
      </c>
      <c r="C227" s="176" t="s">
        <v>1606</v>
      </c>
      <c r="D227" s="175" t="str">
        <f>VLOOKUP(A227,ORÇAMENTO!$B$15:$F$743,4,FALSE)</f>
        <v>M2</v>
      </c>
      <c r="E227" s="177">
        <f>SUMIF(ORÇAMENTO!$C$15:$C$743,C227,ORÇAMENTO!$F$15:$F$743)</f>
        <v>6</v>
      </c>
      <c r="F227" s="177">
        <f>VLOOKUP(A227,ORÇAMENTO!$B$15:$I$743,8,FALSE)</f>
        <v>1054.1199999999999</v>
      </c>
      <c r="G227" s="177">
        <f>E227*F227</f>
        <v>6324.7199999999993</v>
      </c>
      <c r="H227" s="178">
        <f t="shared" si="9"/>
        <v>6.4756729798974705E-2</v>
      </c>
      <c r="I227" s="178">
        <f t="shared" si="11"/>
        <v>94.470587837631314</v>
      </c>
      <c r="J227" s="175" t="str">
        <f t="shared" si="10"/>
        <v>C</v>
      </c>
    </row>
    <row r="228" spans="1:10">
      <c r="A228" s="175">
        <v>96546</v>
      </c>
      <c r="B228" s="175" t="str">
        <f>VLOOKUP(A228,ORÇAMENTO!$B$15:$F$743,3,FALSE)</f>
        <v>SINAPI</v>
      </c>
      <c r="C228" s="176" t="s">
        <v>1590</v>
      </c>
      <c r="D228" s="175" t="str">
        <f>VLOOKUP(A228,ORÇAMENTO!$B$15:$F$743,4,FALSE)</f>
        <v>KG</v>
      </c>
      <c r="E228" s="177">
        <f>SUMIF(ORÇAMENTO!$C$15:$C$743,C228,ORÇAMENTO!$F$15:$F$743)</f>
        <v>339.89</v>
      </c>
      <c r="F228" s="177">
        <f>VLOOKUP(A228,ORÇAMENTO!$B$15:$I$743,8,FALSE)</f>
        <v>18.190000000000001</v>
      </c>
      <c r="G228" s="177">
        <f>E228*F228</f>
        <v>6182.5991000000004</v>
      </c>
      <c r="H228" s="178">
        <f t="shared" si="9"/>
        <v>6.3301600604308852E-2</v>
      </c>
      <c r="I228" s="178">
        <f t="shared" si="11"/>
        <v>94.533889438235619</v>
      </c>
      <c r="J228" s="175" t="str">
        <f t="shared" si="10"/>
        <v>C</v>
      </c>
    </row>
    <row r="229" spans="1:10" ht="25.5">
      <c r="A229" s="175" t="s">
        <v>3566</v>
      </c>
      <c r="B229" s="175" t="str">
        <f>VLOOKUP(A229,ORÇAMENTO!$B$15:$F$743,3,FALSE)</f>
        <v>PRÓPRIO</v>
      </c>
      <c r="C229" s="176" t="str">
        <f>VLOOKUP(A229,ORÇAMENTO!$B$15:$G$743,2,FALSE)</f>
        <v>CAIXA DE PASSAGEM EM ALVENARIA DE TIJOLOS MACIÇOS ESP. = 0,12M, DIM. INT. = 0.50 X 0.50 X 0.60M, COM GRELHA DE FERRO FUNDIDO REF. S03234/ORSE</v>
      </c>
      <c r="D229" s="175" t="str">
        <f>VLOOKUP(A229,ORÇAMENTO!$B$15:$F$743,4,FALSE)</f>
        <v>UN</v>
      </c>
      <c r="E229" s="177">
        <f>SUMIF(ORÇAMENTO!$C$15:$C$743,C229,ORÇAMENTO!$F$15:$F$743)</f>
        <v>8</v>
      </c>
      <c r="F229" s="177">
        <f>VLOOKUP(A229,ORÇAMENTO!$B$15:$I$743,8,FALSE)</f>
        <v>755.2</v>
      </c>
      <c r="G229" s="177">
        <f>E229*F229</f>
        <v>6041.6</v>
      </c>
      <c r="H229" s="178">
        <f t="shared" si="9"/>
        <v>6.18579571512234E-2</v>
      </c>
      <c r="I229" s="178">
        <f t="shared" si="11"/>
        <v>94.595747395386837</v>
      </c>
      <c r="J229" s="175" t="str">
        <f t="shared" si="10"/>
        <v>C</v>
      </c>
    </row>
    <row r="230" spans="1:10">
      <c r="A230" s="175">
        <v>103686</v>
      </c>
      <c r="B230" s="175" t="str">
        <f>VLOOKUP(A230,ORÇAMENTO!$B$15:$F$743,3,FALSE)</f>
        <v>SINAPI</v>
      </c>
      <c r="C230" s="176" t="s">
        <v>276</v>
      </c>
      <c r="D230" s="175" t="str">
        <f>VLOOKUP(A230,ORÇAMENTO!$B$15:$F$743,4,FALSE)</f>
        <v>M3</v>
      </c>
      <c r="E230" s="177">
        <f>SUMIF(ORÇAMENTO!$C$15:$C$743,C230,ORÇAMENTO!$F$15:$F$743)</f>
        <v>7.1</v>
      </c>
      <c r="F230" s="177">
        <f>VLOOKUP(A230,ORÇAMENTO!$B$15:$I$743,8,FALSE)</f>
        <v>848.83</v>
      </c>
      <c r="G230" s="177">
        <f>E230*F230</f>
        <v>6026.6930000000002</v>
      </c>
      <c r="H230" s="178">
        <f t="shared" si="9"/>
        <v>6.1705329276611827E-2</v>
      </c>
      <c r="I230" s="178">
        <f t="shared" si="11"/>
        <v>94.657452724663443</v>
      </c>
      <c r="J230" s="175" t="str">
        <f t="shared" si="10"/>
        <v>C</v>
      </c>
    </row>
    <row r="231" spans="1:10" ht="25.5">
      <c r="A231" s="175" t="s">
        <v>3023</v>
      </c>
      <c r="B231" s="175" t="str">
        <f>VLOOKUP(A231,ORÇAMENTO!$B$15:$F$743,3,FALSE)</f>
        <v>PRÓPRIO</v>
      </c>
      <c r="C231" s="176" t="str">
        <f>VLOOKUP(A231,ORÇAMENTO!$B$15:$G$743,2,FALSE)</f>
        <v>BARRA DE APOIO RETA, PARA PESSOAS COM MOBILIDADE REDUZIDA, EM TUBO DE AÇO INOXIDÁVEL DE 1 1/4´ X 400 MM REF. 30.01.120/SP OBRAS</v>
      </c>
      <c r="D231" s="175" t="str">
        <f>VLOOKUP(A231,ORÇAMENTO!$B$15:$F$743,4,FALSE)</f>
        <v>UN</v>
      </c>
      <c r="E231" s="177">
        <f>SUMIF(ORÇAMENTO!$C$15:$C$743,C231,ORÇAMENTO!$F$15:$F$743)</f>
        <v>32</v>
      </c>
      <c r="F231" s="177">
        <f>VLOOKUP(A231,ORÇAMENTO!$B$15:$I$743,8,FALSE)</f>
        <v>186.66</v>
      </c>
      <c r="G231" s="177">
        <f>E231*F231</f>
        <v>5973.12</v>
      </c>
      <c r="H231" s="178">
        <f t="shared" si="9"/>
        <v>6.1156812933513556E-2</v>
      </c>
      <c r="I231" s="178">
        <f t="shared" si="11"/>
        <v>94.718609537596961</v>
      </c>
      <c r="J231" s="175" t="str">
        <f t="shared" si="10"/>
        <v>C</v>
      </c>
    </row>
    <row r="232" spans="1:10">
      <c r="A232" s="175">
        <v>103253</v>
      </c>
      <c r="B232" s="175" t="str">
        <f>VLOOKUP(A232,ORÇAMENTO!$B$15:$F$743,3,FALSE)</f>
        <v>SINAPI</v>
      </c>
      <c r="C232" s="176" t="s">
        <v>562</v>
      </c>
      <c r="D232" s="175" t="str">
        <f>VLOOKUP(A232,ORÇAMENTO!$B$15:$F$743,4,FALSE)</f>
        <v>UN</v>
      </c>
      <c r="E232" s="177">
        <f>SUMIF(ORÇAMENTO!$C$15:$C$743,C232,ORÇAMENTO!$F$15:$F$743)</f>
        <v>1</v>
      </c>
      <c r="F232" s="177">
        <f>VLOOKUP(A232,ORÇAMENTO!$B$15:$I$743,8,FALSE)</f>
        <v>5945.11</v>
      </c>
      <c r="G232" s="177">
        <f>E232*F232</f>
        <v>5945.11</v>
      </c>
      <c r="H232" s="178">
        <f t="shared" si="9"/>
        <v>6.0870027747502276E-2</v>
      </c>
      <c r="I232" s="178">
        <f t="shared" si="11"/>
        <v>94.77947956534446</v>
      </c>
      <c r="J232" s="175" t="str">
        <f t="shared" si="10"/>
        <v>C</v>
      </c>
    </row>
    <row r="233" spans="1:10">
      <c r="A233" s="175" t="s">
        <v>3200</v>
      </c>
      <c r="B233" s="175" t="str">
        <f>VLOOKUP(A233,ORÇAMENTO!$B$15:$F$743,3,FALSE)</f>
        <v>PRÓPRIO</v>
      </c>
      <c r="C233" s="176" t="str">
        <f>VLOOKUP(A233,ORÇAMENTO!$B$15:$G$743,2,FALSE)</f>
        <v>FITA AUTO ADESIVA FOTOLUMINESCENTE L=5,0CM OU SIMILAR REF. S11622/ORSE</v>
      </c>
      <c r="D233" s="175" t="str">
        <f>VLOOKUP(A233,ORÇAMENTO!$B$15:$F$743,4,FALSE)</f>
        <v>M</v>
      </c>
      <c r="E233" s="177">
        <f>SUMIF(ORÇAMENTO!$C$15:$C$743,C233,ORÇAMENTO!$F$15:$F$743)</f>
        <v>103.54</v>
      </c>
      <c r="F233" s="177">
        <f>VLOOKUP(A233,ORÇAMENTO!$B$15:$I$743,8,FALSE)</f>
        <v>56.31</v>
      </c>
      <c r="G233" s="177">
        <f>E233*F233</f>
        <v>5830.3374000000003</v>
      </c>
      <c r="H233" s="178">
        <f t="shared" si="9"/>
        <v>5.9694908809980012E-2</v>
      </c>
      <c r="I233" s="178">
        <f t="shared" si="11"/>
        <v>94.839174474154433</v>
      </c>
      <c r="J233" s="175" t="str">
        <f t="shared" si="10"/>
        <v>C</v>
      </c>
    </row>
    <row r="234" spans="1:10" ht="25.5">
      <c r="A234" s="175">
        <v>100480</v>
      </c>
      <c r="B234" s="175" t="str">
        <f>VLOOKUP(A234,ORÇAMENTO!$B$15:$F$743,3,FALSE)</f>
        <v>SINAPI</v>
      </c>
      <c r="C234" s="176" t="s">
        <v>256</v>
      </c>
      <c r="D234" s="175" t="str">
        <f>VLOOKUP(A234,ORÇAMENTO!$B$15:$F$743,4,FALSE)</f>
        <v>M3</v>
      </c>
      <c r="E234" s="177">
        <f>SUMIF(ORÇAMENTO!$C$15:$C$743,C234,ORÇAMENTO!$F$15:$F$743)</f>
        <v>5.17</v>
      </c>
      <c r="F234" s="177">
        <f>VLOOKUP(A234,ORÇAMENTO!$B$15:$I$743,8,FALSE)</f>
        <v>1081.3800000000001</v>
      </c>
      <c r="G234" s="177">
        <f>E234*F234</f>
        <v>5590.7346000000007</v>
      </c>
      <c r="H234" s="178">
        <f t="shared" si="9"/>
        <v>5.7241694473427925E-2</v>
      </c>
      <c r="I234" s="178">
        <f t="shared" si="11"/>
        <v>94.896416168627866</v>
      </c>
      <c r="J234" s="175" t="str">
        <f t="shared" si="10"/>
        <v>C</v>
      </c>
    </row>
    <row r="235" spans="1:10" ht="25.5">
      <c r="A235" s="175">
        <v>90285</v>
      </c>
      <c r="B235" s="175" t="str">
        <f>VLOOKUP(A235,ORÇAMENTO!$B$15:$F$743,3,FALSE)</f>
        <v>SINAPI</v>
      </c>
      <c r="C235" s="176" t="s">
        <v>1588</v>
      </c>
      <c r="D235" s="175" t="str">
        <f>VLOOKUP(A235,ORÇAMENTO!$B$15:$F$743,4,FALSE)</f>
        <v>M3</v>
      </c>
      <c r="E235" s="177">
        <f>SUMIF(ORÇAMENTO!$C$15:$C$743,C235,ORÇAMENTO!$F$15:$F$743)</f>
        <v>5.78</v>
      </c>
      <c r="F235" s="177">
        <f>VLOOKUP(A235,ORÇAMENTO!$B$15:$I$743,8,FALSE)</f>
        <v>948.79</v>
      </c>
      <c r="G235" s="177">
        <f>E235*F235</f>
        <v>5484.0061999999998</v>
      </c>
      <c r="H235" s="178">
        <f t="shared" si="9"/>
        <v>5.6148937456409469E-2</v>
      </c>
      <c r="I235" s="178">
        <f t="shared" si="11"/>
        <v>94.952565106084279</v>
      </c>
      <c r="J235" s="175" t="str">
        <f t="shared" si="10"/>
        <v>C</v>
      </c>
    </row>
    <row r="236" spans="1:10">
      <c r="A236" s="175" t="s">
        <v>3123</v>
      </c>
      <c r="B236" s="175" t="str">
        <f>VLOOKUP(A236,ORÇAMENTO!$B$15:$F$743,3,FALSE)</f>
        <v>PRÓPRIO</v>
      </c>
      <c r="C236" s="176" t="str">
        <f>VLOOKUP(A236,ORÇAMENTO!$B$15:$G$743,2,FALSE)</f>
        <v>TAMPA DE ENCAIXE PARA ELETROCALHA, GALVANIZADA A FOGO, L= 100 MM REF. 38.22.620/SP OBRAS</v>
      </c>
      <c r="D236" s="175" t="str">
        <f>VLOOKUP(A236,ORÇAMENTO!$B$15:$F$743,4,FALSE)</f>
        <v>M</v>
      </c>
      <c r="E236" s="177">
        <f>SUMIF(ORÇAMENTO!$C$15:$C$743,C236,ORÇAMENTO!$F$15:$F$743)</f>
        <v>89.43</v>
      </c>
      <c r="F236" s="177">
        <f>VLOOKUP(A236,ORÇAMENTO!$B$15:$I$743,8,FALSE)</f>
        <v>60.87</v>
      </c>
      <c r="G236" s="177">
        <f>E236*F236</f>
        <v>5443.6041000000005</v>
      </c>
      <c r="H236" s="178">
        <f t="shared" si="9"/>
        <v>5.573527363049921E-2</v>
      </c>
      <c r="I236" s="178">
        <f t="shared" si="11"/>
        <v>95.008300379714782</v>
      </c>
      <c r="J236" s="175" t="str">
        <f t="shared" si="10"/>
        <v>C</v>
      </c>
    </row>
    <row r="237" spans="1:10" ht="25.5">
      <c r="A237" s="175">
        <v>87878</v>
      </c>
      <c r="B237" s="175" t="str">
        <f>VLOOKUP(A237,ORÇAMENTO!$B$15:$F$743,3,FALSE)</f>
        <v>SINAPI</v>
      </c>
      <c r="C237" s="176" t="s">
        <v>254</v>
      </c>
      <c r="D237" s="175" t="str">
        <f>VLOOKUP(A237,ORÇAMENTO!$B$15:$F$743,4,FALSE)</f>
        <v>M2</v>
      </c>
      <c r="E237" s="177">
        <f>SUMIF(ORÇAMENTO!$C$15:$C$743,C237,ORÇAMENTO!$F$15:$F$743)</f>
        <v>814.1400000000001</v>
      </c>
      <c r="F237" s="177">
        <f>VLOOKUP(A237,ORÇAMENTO!$B$15:$I$743,8,FALSE)</f>
        <v>6.56</v>
      </c>
      <c r="G237" s="177">
        <f>E237*F237</f>
        <v>5340.7584000000006</v>
      </c>
      <c r="H237" s="178">
        <f t="shared" si="9"/>
        <v>5.468227030293904E-2</v>
      </c>
      <c r="I237" s="178">
        <f t="shared" si="11"/>
        <v>95.062982650017716</v>
      </c>
      <c r="J237" s="175" t="str">
        <f t="shared" si="10"/>
        <v>C</v>
      </c>
    </row>
    <row r="238" spans="1:10">
      <c r="A238" s="175" t="s">
        <v>3434</v>
      </c>
      <c r="B238" s="175" t="str">
        <f>VLOOKUP(A238,ORÇAMENTO!$B$15:$F$743,3,FALSE)</f>
        <v>PRÓPRIO</v>
      </c>
      <c r="C238" s="176" t="str">
        <f>VLOOKUP(A238,ORÇAMENTO!$B$15:$G$743,2,FALSE)</f>
        <v>PORTÃO DE CORRER EM GRADIL ELETROFUNDIDO COM PINTURA (P01) REF. 06.02.088/SP EDUCAÇÃO</v>
      </c>
      <c r="D238" s="175" t="str">
        <f>VLOOKUP(A238,ORÇAMENTO!$B$15:$F$743,4,FALSE)</f>
        <v>M2</v>
      </c>
      <c r="E238" s="177">
        <f>SUMIF(ORÇAMENTO!$C$15:$C$743,C238,ORÇAMENTO!$F$15:$F$743)</f>
        <v>4.3</v>
      </c>
      <c r="F238" s="177">
        <f>VLOOKUP(A238,ORÇAMENTO!$B$15:$I$743,8,FALSE)</f>
        <v>1235.51</v>
      </c>
      <c r="G238" s="177">
        <f>E238*F238</f>
        <v>5312.6929999999993</v>
      </c>
      <c r="H238" s="178">
        <f t="shared" si="9"/>
        <v>5.4394917894531984E-2</v>
      </c>
      <c r="I238" s="178">
        <f t="shared" si="11"/>
        <v>95.117377567912243</v>
      </c>
      <c r="J238" s="175" t="str">
        <f t="shared" si="10"/>
        <v>C</v>
      </c>
    </row>
    <row r="239" spans="1:10">
      <c r="A239" s="175" t="s">
        <v>3180</v>
      </c>
      <c r="B239" s="175" t="str">
        <f>VLOOKUP(A239,ORÇAMENTO!$B$15:$F$743,3,FALSE)</f>
        <v>PRÓPRIO</v>
      </c>
      <c r="C239" s="176" t="str">
        <f>VLOOKUP(A239,ORÇAMENTO!$B$15:$G$743,2,FALSE)</f>
        <v>TORNEIRA DE MESA COM FECHAMENTO AUTOMÁTICO, LINHA DECAMATIC ECO, REF.1173.C, DECA OU SIMILAR REF. S09676/ORSE</v>
      </c>
      <c r="D239" s="175" t="str">
        <f>VLOOKUP(A239,ORÇAMENTO!$B$15:$F$743,4,FALSE)</f>
        <v>UN</v>
      </c>
      <c r="E239" s="177">
        <f>SUMIF(ORÇAMENTO!$C$15:$C$743,C239,ORÇAMENTO!$F$15:$F$743)</f>
        <v>16</v>
      </c>
      <c r="F239" s="177">
        <f>VLOOKUP(A239,ORÇAMENTO!$B$15:$I$743,8,FALSE)</f>
        <v>331.91</v>
      </c>
      <c r="G239" s="177">
        <f>E239*F239</f>
        <v>5310.56</v>
      </c>
      <c r="H239" s="178">
        <f t="shared" si="9"/>
        <v>5.4373078808428385E-2</v>
      </c>
      <c r="I239" s="178">
        <f t="shared" si="11"/>
        <v>95.171750646720668</v>
      </c>
      <c r="J239" s="175" t="str">
        <f t="shared" si="10"/>
        <v>C</v>
      </c>
    </row>
    <row r="240" spans="1:10">
      <c r="A240" s="175" t="s">
        <v>2991</v>
      </c>
      <c r="B240" s="175" t="str">
        <f>VLOOKUP(A240,ORÇAMENTO!$B$15:$F$743,3,FALSE)</f>
        <v>PRÓPRIO</v>
      </c>
      <c r="C240" s="176" t="str">
        <f>VLOOKUP(A240,ORÇAMENTO!$B$15:$G$743,2,FALSE)</f>
        <v>CORTE, RECORTE E REMOÇÃO DE ÁRVORE INCLUSIVE AS RAÍZES - DIÂMETRO (DAP)&gt;30CM&lt;45CM REF. 34.13.031/SP OBRAS</v>
      </c>
      <c r="D240" s="175" t="str">
        <f>VLOOKUP(A240,ORÇAMENTO!$B$15:$F$743,4,FALSE)</f>
        <v>UN</v>
      </c>
      <c r="E240" s="177">
        <f>SUMIF(ORÇAMENTO!$C$15:$C$743,C240,ORÇAMENTO!$F$15:$F$743)</f>
        <v>2</v>
      </c>
      <c r="F240" s="177">
        <f>VLOOKUP(A240,ORÇAMENTO!$B$15:$I$743,8,FALSE)</f>
        <v>2645.24</v>
      </c>
      <c r="G240" s="177">
        <f>E240*F240</f>
        <v>5290.48</v>
      </c>
      <c r="H240" s="178">
        <f t="shared" si="9"/>
        <v>5.4167486286646645E-2</v>
      </c>
      <c r="I240" s="178">
        <f t="shared" si="11"/>
        <v>95.225918133007312</v>
      </c>
      <c r="J240" s="175" t="str">
        <f t="shared" si="10"/>
        <v>C</v>
      </c>
    </row>
    <row r="241" spans="1:10" ht="25.5">
      <c r="A241" s="175">
        <v>87749</v>
      </c>
      <c r="B241" s="175" t="str">
        <f>VLOOKUP(A241,ORÇAMENTO!$B$15:$F$743,3,FALSE)</f>
        <v>SINAPI</v>
      </c>
      <c r="C241" s="176" t="s">
        <v>1896</v>
      </c>
      <c r="D241" s="175" t="str">
        <f>VLOOKUP(A241,ORÇAMENTO!$B$15:$F$743,4,FALSE)</f>
        <v>M2</v>
      </c>
      <c r="E241" s="177">
        <f>SUMIF(ORÇAMENTO!$C$15:$C$743,C241,ORÇAMENTO!$F$15:$F$743)</f>
        <v>39.04</v>
      </c>
      <c r="F241" s="177">
        <f>VLOOKUP(A241,ORÇAMENTO!$B$15:$I$743,8,FALSE)</f>
        <v>132.97999999999999</v>
      </c>
      <c r="G241" s="177">
        <f>E241*F241</f>
        <v>5191.5391999999993</v>
      </c>
      <c r="H241" s="178">
        <f t="shared" si="9"/>
        <v>5.3154463947049882E-2</v>
      </c>
      <c r="I241" s="178">
        <f t="shared" si="11"/>
        <v>95.279072596954364</v>
      </c>
      <c r="J241" s="175" t="str">
        <f t="shared" si="10"/>
        <v>C</v>
      </c>
    </row>
    <row r="242" spans="1:10">
      <c r="A242" s="175">
        <v>95601</v>
      </c>
      <c r="B242" s="175" t="str">
        <f>VLOOKUP(A242,ORÇAMENTO!$B$15:$F$743,3,FALSE)</f>
        <v>SINAPI</v>
      </c>
      <c r="C242" s="176" t="s">
        <v>221</v>
      </c>
      <c r="D242" s="175" t="str">
        <f>VLOOKUP(A242,ORÇAMENTO!$B$15:$F$743,4,FALSE)</f>
        <v>UN</v>
      </c>
      <c r="E242" s="177">
        <f>SUMIF(ORÇAMENTO!$C$15:$C$743,C242,ORÇAMENTO!$F$15:$F$743)</f>
        <v>228</v>
      </c>
      <c r="F242" s="177">
        <f>VLOOKUP(A242,ORÇAMENTO!$B$15:$I$743,8,FALSE)</f>
        <v>22.66</v>
      </c>
      <c r="G242" s="177">
        <f>E242*F242</f>
        <v>5166.4800000000005</v>
      </c>
      <c r="H242" s="178">
        <f t="shared" si="9"/>
        <v>5.2897891032615982E-2</v>
      </c>
      <c r="I242" s="178">
        <f t="shared" si="11"/>
        <v>95.331970487986979</v>
      </c>
      <c r="J242" s="175" t="str">
        <f t="shared" si="10"/>
        <v>C</v>
      </c>
    </row>
    <row r="243" spans="1:10">
      <c r="A243" s="175">
        <v>100875</v>
      </c>
      <c r="B243" s="175" t="str">
        <f>VLOOKUP(A243,ORÇAMENTO!$B$15:$F$743,3,FALSE)</f>
        <v>SINAPI</v>
      </c>
      <c r="C243" s="176" t="s">
        <v>1964</v>
      </c>
      <c r="D243" s="175" t="str">
        <f>VLOOKUP(A243,ORÇAMENTO!$B$15:$F$743,4,FALSE)</f>
        <v>UN</v>
      </c>
      <c r="E243" s="177">
        <f>SUMIF(ORÇAMENTO!$C$15:$C$743,C243,ORÇAMENTO!$F$15:$F$743)</f>
        <v>4</v>
      </c>
      <c r="F243" s="177">
        <f>VLOOKUP(A243,ORÇAMENTO!$B$15:$I$743,8,FALSE)</f>
        <v>1278.21</v>
      </c>
      <c r="G243" s="177">
        <f>E243*F243</f>
        <v>5112.84</v>
      </c>
      <c r="H243" s="178">
        <f t="shared" si="9"/>
        <v>5.2348688698533673E-2</v>
      </c>
      <c r="I243" s="178">
        <f t="shared" si="11"/>
        <v>95.384319176685509</v>
      </c>
      <c r="J243" s="175" t="str">
        <f t="shared" si="10"/>
        <v>C</v>
      </c>
    </row>
    <row r="244" spans="1:10">
      <c r="A244" s="175" t="s">
        <v>3078</v>
      </c>
      <c r="B244" s="175" t="str">
        <f>VLOOKUP(A244,ORÇAMENTO!$B$15:$F$743,3,FALSE)</f>
        <v>PRÓPRIO</v>
      </c>
      <c r="C244" s="176" t="str">
        <f>VLOOKUP(A244,ORÇAMENTO!$B$15:$G$743,2,FALSE)</f>
        <v>QUADRO DE DISTRIBUIÇÃO EM CHAPA METALICA C/ PORTA 1200X600X600 MM, COM PLACA DE MONTAGEM REF. 37.06.014/SP OBRAS</v>
      </c>
      <c r="D244" s="175" t="str">
        <f>VLOOKUP(A244,ORÇAMENTO!$B$15:$F$743,4,FALSE)</f>
        <v>M2</v>
      </c>
      <c r="E244" s="177">
        <f>SUMIF(ORÇAMENTO!$C$15:$C$743,C244,ORÇAMENTO!$F$15:$F$743)</f>
        <v>1.44</v>
      </c>
      <c r="F244" s="177">
        <f>VLOOKUP(A244,ORÇAMENTO!$B$15:$I$743,8,FALSE)</f>
        <v>3522.36</v>
      </c>
      <c r="G244" s="177">
        <f>E244*F244</f>
        <v>5072.1984000000002</v>
      </c>
      <c r="H244" s="178">
        <f t="shared" si="9"/>
        <v>5.1932572710822279E-2</v>
      </c>
      <c r="I244" s="178">
        <f t="shared" si="11"/>
        <v>95.436251749396334</v>
      </c>
      <c r="J244" s="175" t="str">
        <f t="shared" si="10"/>
        <v>C</v>
      </c>
    </row>
    <row r="245" spans="1:10">
      <c r="A245" s="175" t="s">
        <v>3184</v>
      </c>
      <c r="B245" s="175" t="str">
        <f>VLOOKUP(A245,ORÇAMENTO!$B$15:$F$743,3,FALSE)</f>
        <v>PRÓPRIO</v>
      </c>
      <c r="C245" s="176" t="str">
        <f>VLOOKUP(A245,ORÇAMENTO!$B$15:$G$743,2,FALSE)</f>
        <v>CABIDE EM AÇO INOX, DECA 2060 C40, ACABAMENTO CROMADO OU SIMILAR REF. S03708/ORSE</v>
      </c>
      <c r="D245" s="175" t="str">
        <f>VLOOKUP(A245,ORÇAMENTO!$B$15:$F$743,4,FALSE)</f>
        <v>UN</v>
      </c>
      <c r="E245" s="177">
        <f>SUMIF(ORÇAMENTO!$C$15:$C$743,C245,ORÇAMENTO!$F$15:$F$743)</f>
        <v>34</v>
      </c>
      <c r="F245" s="177">
        <f>VLOOKUP(A245,ORÇAMENTO!$B$15:$I$743,8,FALSE)</f>
        <v>148.71</v>
      </c>
      <c r="G245" s="177">
        <f>E245*F245</f>
        <v>5056.1400000000003</v>
      </c>
      <c r="H245" s="178">
        <f t="shared" si="9"/>
        <v>5.1768156029956755E-2</v>
      </c>
      <c r="I245" s="178">
        <f t="shared" si="11"/>
        <v>95.488019905426285</v>
      </c>
      <c r="J245" s="175" t="str">
        <f t="shared" si="10"/>
        <v>C</v>
      </c>
    </row>
    <row r="246" spans="1:10">
      <c r="A246" s="175" t="s">
        <v>3157</v>
      </c>
      <c r="B246" s="175" t="str">
        <f>VLOOKUP(A246,ORÇAMENTO!$B$15:$F$743,3,FALSE)</f>
        <v>PRÓPRIO</v>
      </c>
      <c r="C246" s="176" t="str">
        <f>VLOOKUP(A246,ORÇAMENTO!$B$15:$G$743,2,FALSE)</f>
        <v>ANDAIME TORRE METÁLICO (1,5 X 1,5 M) COM PISO METÁLICO REF. 02.05.202/SP OBRAS</v>
      </c>
      <c r="D246" s="175" t="str">
        <f>VLOOKUP(A246,ORÇAMENTO!$B$15:$F$743,4,FALSE)</f>
        <v>MXMES</v>
      </c>
      <c r="E246" s="177">
        <f>SUMIF(ORÇAMENTO!$C$15:$C$743,C246,ORÇAMENTO!$F$15:$F$743)</f>
        <v>136.5</v>
      </c>
      <c r="F246" s="177">
        <f>VLOOKUP(A246,ORÇAMENTO!$B$15:$I$743,8,FALSE)</f>
        <v>36.21</v>
      </c>
      <c r="G246" s="177">
        <f>E246*F246</f>
        <v>4942.665</v>
      </c>
      <c r="H246" s="178">
        <f t="shared" si="9"/>
        <v>5.0606322792447631E-2</v>
      </c>
      <c r="I246" s="178">
        <f t="shared" si="11"/>
        <v>95.538626228218732</v>
      </c>
      <c r="J246" s="175" t="str">
        <f t="shared" si="10"/>
        <v>C</v>
      </c>
    </row>
    <row r="247" spans="1:10">
      <c r="A247" s="175">
        <v>101894</v>
      </c>
      <c r="B247" s="175" t="str">
        <f>VLOOKUP(A247,ORÇAMENTO!$B$15:$F$743,3,FALSE)</f>
        <v>SINAPI</v>
      </c>
      <c r="C247" s="176" t="s">
        <v>751</v>
      </c>
      <c r="D247" s="175" t="str">
        <f>VLOOKUP(A247,ORÇAMENTO!$B$15:$F$743,4,FALSE)</f>
        <v>UN</v>
      </c>
      <c r="E247" s="177">
        <f>SUMIF(ORÇAMENTO!$C$15:$C$743,C247,ORÇAMENTO!$F$15:$F$743)</f>
        <v>19</v>
      </c>
      <c r="F247" s="177">
        <f>VLOOKUP(A247,ORÇAMENTO!$B$15:$I$743,8,FALSE)</f>
        <v>259.52999999999997</v>
      </c>
      <c r="G247" s="177">
        <f>E247*F247</f>
        <v>4931.07</v>
      </c>
      <c r="H247" s="178">
        <f t="shared" si="9"/>
        <v>5.0487605397524359E-2</v>
      </c>
      <c r="I247" s="178">
        <f t="shared" si="11"/>
        <v>95.589113833616253</v>
      </c>
      <c r="J247" s="175" t="str">
        <f t="shared" si="10"/>
        <v>C</v>
      </c>
    </row>
    <row r="248" spans="1:10">
      <c r="A248" s="175">
        <v>98516</v>
      </c>
      <c r="B248" s="175" t="str">
        <f>VLOOKUP(A248,ORÇAMENTO!$B$15:$F$743,3,FALSE)</f>
        <v>SINAPI</v>
      </c>
      <c r="C248" s="176" t="s">
        <v>1968</v>
      </c>
      <c r="D248" s="175" t="str">
        <f>VLOOKUP(A248,ORÇAMENTO!$B$15:$F$743,4,FALSE)</f>
        <v>UN</v>
      </c>
      <c r="E248" s="177">
        <f>SUMIF(ORÇAMENTO!$C$15:$C$743,C248,ORÇAMENTO!$F$15:$F$743)</f>
        <v>13</v>
      </c>
      <c r="F248" s="177">
        <f>VLOOKUP(A248,ORÇAMENTO!$B$15:$I$743,8,FALSE)</f>
        <v>378.76</v>
      </c>
      <c r="G248" s="177">
        <f>E248*F248</f>
        <v>4923.88</v>
      </c>
      <c r="H248" s="178">
        <f t="shared" si="9"/>
        <v>5.0413989350133387E-2</v>
      </c>
      <c r="I248" s="178">
        <f t="shared" si="11"/>
        <v>95.639527822966386</v>
      </c>
      <c r="J248" s="175" t="str">
        <f t="shared" si="10"/>
        <v>C</v>
      </c>
    </row>
    <row r="249" spans="1:10">
      <c r="A249" s="175">
        <v>93199</v>
      </c>
      <c r="B249" s="175" t="str">
        <f>VLOOKUP(A249,ORÇAMENTO!$B$15:$F$743,3,FALSE)</f>
        <v>SINAPI</v>
      </c>
      <c r="C249" s="176" t="s">
        <v>314</v>
      </c>
      <c r="D249" s="175" t="str">
        <f>VLOOKUP(A249,ORÇAMENTO!$B$15:$F$743,4,FALSE)</f>
        <v>M</v>
      </c>
      <c r="E249" s="177">
        <f>SUMIF(ORÇAMENTO!$C$15:$C$743,C249,ORÇAMENTO!$F$15:$F$743)</f>
        <v>72.44</v>
      </c>
      <c r="F249" s="177">
        <f>VLOOKUP(A249,ORÇAMENTO!$B$15:$I$743,8,FALSE)</f>
        <v>67.61</v>
      </c>
      <c r="G249" s="177">
        <f>E249*F249</f>
        <v>4897.6683999999996</v>
      </c>
      <c r="H249" s="178">
        <f t="shared" si="9"/>
        <v>5.0145617390774104E-2</v>
      </c>
      <c r="I249" s="178">
        <f t="shared" si="11"/>
        <v>95.689673440357154</v>
      </c>
      <c r="J249" s="175" t="str">
        <f t="shared" si="10"/>
        <v>C</v>
      </c>
    </row>
    <row r="250" spans="1:10">
      <c r="A250" s="175">
        <v>97669</v>
      </c>
      <c r="B250" s="175" t="str">
        <f>VLOOKUP(A250,ORÇAMENTO!$B$15:$F$743,3,FALSE)</f>
        <v>SINAPI</v>
      </c>
      <c r="C250" s="176" t="s">
        <v>457</v>
      </c>
      <c r="D250" s="175" t="str">
        <f>VLOOKUP(A250,ORÇAMENTO!$B$15:$F$743,4,FALSE)</f>
        <v>M</v>
      </c>
      <c r="E250" s="177">
        <f>SUMIF(ORÇAMENTO!$C$15:$C$743,C250,ORÇAMENTO!$F$15:$F$743)</f>
        <v>212.15</v>
      </c>
      <c r="F250" s="177">
        <f>VLOOKUP(A250,ORÇAMENTO!$B$15:$I$743,8,FALSE)</f>
        <v>23</v>
      </c>
      <c r="G250" s="177">
        <f>E250*F250</f>
        <v>4879.45</v>
      </c>
      <c r="H250" s="178">
        <f t="shared" si="9"/>
        <v>4.9959085179677072E-2</v>
      </c>
      <c r="I250" s="178">
        <f t="shared" si="11"/>
        <v>95.739632525536834</v>
      </c>
      <c r="J250" s="175" t="str">
        <f t="shared" si="10"/>
        <v>C</v>
      </c>
    </row>
    <row r="251" spans="1:10">
      <c r="A251" s="175" t="s">
        <v>2993</v>
      </c>
      <c r="B251" s="175" t="str">
        <f>VLOOKUP(A251,ORÇAMENTO!$B$15:$F$743,3,FALSE)</f>
        <v>PRÓPRIO</v>
      </c>
      <c r="C251" s="176" t="str">
        <f>VLOOKUP(A251,ORÇAMENTO!$B$15:$G$743,2,FALSE)</f>
        <v>CORTE, RECORTE E REMOÇÃO DE ÁRVORE INCLUSIVE AS RAÍZES - DIÂMETRO (DAP)&gt;45CM&lt;60CM REF. 34.13.041/SP OBRAS</v>
      </c>
      <c r="D251" s="175" t="str">
        <f>VLOOKUP(A251,ORÇAMENTO!$B$15:$F$743,4,FALSE)</f>
        <v>UN</v>
      </c>
      <c r="E251" s="177">
        <f>SUMIF(ORÇAMENTO!$C$15:$C$743,C251,ORÇAMENTO!$F$15:$F$743)</f>
        <v>1</v>
      </c>
      <c r="F251" s="177">
        <f>VLOOKUP(A251,ORÇAMENTO!$B$15:$I$743,8,FALSE)</f>
        <v>4794.74</v>
      </c>
      <c r="G251" s="177">
        <f>E251*F251</f>
        <v>4794.74</v>
      </c>
      <c r="H251" s="178">
        <f t="shared" si="9"/>
        <v>4.9091767325088867E-2</v>
      </c>
      <c r="I251" s="178">
        <f t="shared" si="11"/>
        <v>95.788724292861929</v>
      </c>
      <c r="J251" s="175" t="str">
        <f t="shared" si="10"/>
        <v>C</v>
      </c>
    </row>
    <row r="252" spans="1:10" ht="25.5">
      <c r="A252" s="175" t="s">
        <v>3222</v>
      </c>
      <c r="B252" s="175" t="str">
        <f>VLOOKUP(A252,ORÇAMENTO!$B$15:$F$743,3,FALSE)</f>
        <v>PRÓPRIO</v>
      </c>
      <c r="C252" s="176" t="str">
        <f>VLOOKUP(A252,ORÇAMENTO!$B$15:$G$743,2,FALSE)</f>
        <v>CAIXA ACUSTICA QUADRADA EM ABS, TELA DE ALUMINIO MICROPERFURADA, PINTURA ELETROSTATICA C/POLIESTER, WOOFER COAXIAL 6" C/CARCAÇA DE ALUMINIO. POTENCIA 100W REF. I09325/ORSE</v>
      </c>
      <c r="D252" s="175" t="str">
        <f>VLOOKUP(A252,ORÇAMENTO!$B$15:$F$743,4,FALSE)</f>
        <v>UN</v>
      </c>
      <c r="E252" s="177">
        <f>SUMIF(ORÇAMENTO!$C$15:$C$743,C252,ORÇAMENTO!$F$15:$F$743)</f>
        <v>8</v>
      </c>
      <c r="F252" s="177">
        <f>VLOOKUP(A252,ORÇAMENTO!$B$15:$I$743,8,FALSE)</f>
        <v>598.9</v>
      </c>
      <c r="G252" s="177">
        <f>E252*F252</f>
        <v>4791.2</v>
      </c>
      <c r="H252" s="178">
        <f t="shared" si="9"/>
        <v>4.9055522428320571E-2</v>
      </c>
      <c r="I252" s="178">
        <f t="shared" si="11"/>
        <v>95.837779815290247</v>
      </c>
      <c r="J252" s="175" t="str">
        <f t="shared" si="10"/>
        <v>C</v>
      </c>
    </row>
    <row r="253" spans="1:10">
      <c r="A253" s="175">
        <v>101898</v>
      </c>
      <c r="B253" s="175" t="str">
        <f>VLOOKUP(A253,ORÇAMENTO!$B$15:$F$743,3,FALSE)</f>
        <v>SINAPI</v>
      </c>
      <c r="C253" s="176" t="s">
        <v>478</v>
      </c>
      <c r="D253" s="175" t="str">
        <f>VLOOKUP(A253,ORÇAMENTO!$B$15:$F$743,4,FALSE)</f>
        <v>UN</v>
      </c>
      <c r="E253" s="177">
        <f>SUMIF(ORÇAMENTO!$C$15:$C$743,C253,ORÇAMENTO!$F$15:$F$743)</f>
        <v>2</v>
      </c>
      <c r="F253" s="177">
        <f>VLOOKUP(A253,ORÇAMENTO!$B$15:$I$743,8,FALSE)</f>
        <v>2372.5</v>
      </c>
      <c r="G253" s="177">
        <f>E253*F253</f>
        <v>4745</v>
      </c>
      <c r="H253" s="178">
        <f t="shared" si="9"/>
        <v>4.8582495809480111E-2</v>
      </c>
      <c r="I253" s="178">
        <f t="shared" si="11"/>
        <v>95.886362311099731</v>
      </c>
      <c r="J253" s="175" t="str">
        <f t="shared" si="10"/>
        <v>C</v>
      </c>
    </row>
    <row r="254" spans="1:10">
      <c r="A254" s="175" t="s">
        <v>3091</v>
      </c>
      <c r="B254" s="175" t="str">
        <f>VLOOKUP(A254,ORÇAMENTO!$B$15:$F$743,3,FALSE)</f>
        <v>PRÓPRIO</v>
      </c>
      <c r="C254" s="176" t="str">
        <f>VLOOKUP(A254,ORÇAMENTO!$B$15:$G$743,2,FALSE)</f>
        <v>DISPOSITIVO DIFERENCIAL RESIDUAL DE 100 A X 30 MA - 4 POLOS REF. 37.17.110/SP OBRAS</v>
      </c>
      <c r="D254" s="175" t="str">
        <f>VLOOKUP(A254,ORÇAMENTO!$B$15:$F$743,4,FALSE)</f>
        <v>UN</v>
      </c>
      <c r="E254" s="177">
        <f>SUMIF(ORÇAMENTO!$C$15:$C$743,C254,ORÇAMENTO!$F$15:$F$743)</f>
        <v>8</v>
      </c>
      <c r="F254" s="177">
        <f>VLOOKUP(A254,ORÇAMENTO!$B$15:$I$743,8,FALSE)</f>
        <v>582.59</v>
      </c>
      <c r="G254" s="177">
        <f>E254*F254</f>
        <v>4660.72</v>
      </c>
      <c r="H254" s="178">
        <f t="shared" si="9"/>
        <v>4.7719580583595392E-2</v>
      </c>
      <c r="I254" s="178">
        <f t="shared" si="11"/>
        <v>95.93408189168332</v>
      </c>
      <c r="J254" s="175" t="str">
        <f t="shared" si="10"/>
        <v>C</v>
      </c>
    </row>
    <row r="255" spans="1:10">
      <c r="A255" s="175">
        <v>100702</v>
      </c>
      <c r="B255" s="175" t="str">
        <f>VLOOKUP(A255,ORÇAMENTO!$B$15:$F$743,3,FALSE)</f>
        <v>SINAPI</v>
      </c>
      <c r="C255" s="176" t="s">
        <v>2899</v>
      </c>
      <c r="D255" s="175" t="str">
        <f>VLOOKUP(A255,ORÇAMENTO!$B$15:$F$743,4,FALSE)</f>
        <v>M2</v>
      </c>
      <c r="E255" s="177">
        <f>SUMIF(ORÇAMENTO!$C$15:$C$743,C255,ORÇAMENTO!$F$15:$F$743)</f>
        <v>9.43</v>
      </c>
      <c r="F255" s="177">
        <f>VLOOKUP(A255,ORÇAMENTO!$B$15:$I$743,8,FALSE)</f>
        <v>487.86</v>
      </c>
      <c r="G255" s="177">
        <f>E255*F255</f>
        <v>4600.5198</v>
      </c>
      <c r="H255" s="178">
        <f t="shared" si="9"/>
        <v>4.7103210517372027E-2</v>
      </c>
      <c r="I255" s="178">
        <f t="shared" si="11"/>
        <v>95.981185102200698</v>
      </c>
      <c r="J255" s="175" t="str">
        <f t="shared" si="10"/>
        <v>C</v>
      </c>
    </row>
    <row r="256" spans="1:10">
      <c r="A256" s="175">
        <v>98505</v>
      </c>
      <c r="B256" s="175" t="str">
        <f>VLOOKUP(A256,ORÇAMENTO!$B$15:$F$743,3,FALSE)</f>
        <v>SINAPI</v>
      </c>
      <c r="C256" s="176" t="s">
        <v>1966</v>
      </c>
      <c r="D256" s="175" t="str">
        <f>VLOOKUP(A256,ORÇAMENTO!$B$15:$F$743,4,FALSE)</f>
        <v>M2</v>
      </c>
      <c r="E256" s="177">
        <f>SUMIF(ORÇAMENTO!$C$15:$C$743,C256,ORÇAMENTO!$F$15:$F$743)</f>
        <v>53.21</v>
      </c>
      <c r="F256" s="177">
        <f>VLOOKUP(A256,ORÇAMENTO!$B$15:$I$743,8,FALSE)</f>
        <v>85.33</v>
      </c>
      <c r="G256" s="177">
        <f>E256*F256</f>
        <v>4540.4093000000003</v>
      </c>
      <c r="H256" s="178">
        <f t="shared" si="9"/>
        <v>4.6487758859973562E-2</v>
      </c>
      <c r="I256" s="178">
        <f t="shared" si="11"/>
        <v>96.027672861060665</v>
      </c>
      <c r="J256" s="175" t="str">
        <f t="shared" si="10"/>
        <v>C</v>
      </c>
    </row>
    <row r="257" spans="1:10">
      <c r="A257" s="175" t="s">
        <v>3140</v>
      </c>
      <c r="B257" s="175" t="str">
        <f>VLOOKUP(A257,ORÇAMENTO!$B$15:$F$743,3,FALSE)</f>
        <v>PRÓPRIO</v>
      </c>
      <c r="C257" s="176" t="str">
        <f>VLOOKUP(A257,ORÇAMENTO!$B$15:$G$743,2,FALSE)</f>
        <v>ABRIGO PARA REGISTRO DE RECALQUE TIPO COLUNA, COMPLETO - INCLUSIVE TUBULAÇÕES E VÁLVULAS REF. 50.01.340/SP OBRAS</v>
      </c>
      <c r="D257" s="175" t="str">
        <f>VLOOKUP(A257,ORÇAMENTO!$B$15:$F$743,4,FALSE)</f>
        <v>UN</v>
      </c>
      <c r="E257" s="177">
        <f>SUMIF(ORÇAMENTO!$C$15:$C$743,C257,ORÇAMENTO!$F$15:$F$743)</f>
        <v>1</v>
      </c>
      <c r="F257" s="177">
        <f>VLOOKUP(A257,ORÇAMENTO!$B$15:$I$743,8,FALSE)</f>
        <v>4509.6000000000004</v>
      </c>
      <c r="G257" s="177">
        <f>E257*F257</f>
        <v>4509.6000000000004</v>
      </c>
      <c r="H257" s="178">
        <f t="shared" si="9"/>
        <v>4.6172312561102533E-2</v>
      </c>
      <c r="I257" s="178">
        <f t="shared" si="11"/>
        <v>96.073845173621763</v>
      </c>
      <c r="J257" s="175" t="str">
        <f t="shared" si="10"/>
        <v>C</v>
      </c>
    </row>
    <row r="258" spans="1:10">
      <c r="A258" s="175" t="s">
        <v>3070</v>
      </c>
      <c r="B258" s="175" t="str">
        <f>VLOOKUP(A258,ORÇAMENTO!$B$15:$F$743,3,FALSE)</f>
        <v>PRÓPRIO</v>
      </c>
      <c r="C258" s="176" t="str">
        <f>VLOOKUP(A258,ORÇAMENTO!$B$15:$G$743,2,FALSE)</f>
        <v>ELETRODUTO GALVANIZADO A QUENTE CONFORME NBR5598 - 3´ COM ACESSÓRIOS REF. 38.06.160/SP OBRAS</v>
      </c>
      <c r="D258" s="175" t="str">
        <f>VLOOKUP(A258,ORÇAMENTO!$B$15:$F$743,4,FALSE)</f>
        <v>M</v>
      </c>
      <c r="E258" s="177">
        <f>SUMIF(ORÇAMENTO!$C$15:$C$743,C258,ORÇAMENTO!$F$15:$F$743)</f>
        <v>18.100000000000001</v>
      </c>
      <c r="F258" s="177">
        <f>VLOOKUP(A258,ORÇAMENTO!$B$15:$I$743,8,FALSE)</f>
        <v>248.33</v>
      </c>
      <c r="G258" s="177">
        <f>E258*F258</f>
        <v>4494.7730000000001</v>
      </c>
      <c r="H258" s="178">
        <f t="shared" si="9"/>
        <v>4.6020503780203233E-2</v>
      </c>
      <c r="I258" s="178">
        <f t="shared" si="11"/>
        <v>96.119865677401961</v>
      </c>
      <c r="J258" s="175" t="str">
        <f t="shared" si="10"/>
        <v>C</v>
      </c>
    </row>
    <row r="259" spans="1:10">
      <c r="A259" s="175">
        <v>104658</v>
      </c>
      <c r="B259" s="175" t="str">
        <f>VLOOKUP(A259,ORÇAMENTO!$B$15:$F$743,3,FALSE)</f>
        <v>SINAPI</v>
      </c>
      <c r="C259" s="176" t="s">
        <v>1375</v>
      </c>
      <c r="D259" s="175" t="str">
        <f>VLOOKUP(A259,ORÇAMENTO!$B$15:$F$743,4,FALSE)</f>
        <v>M2</v>
      </c>
      <c r="E259" s="177">
        <f>SUMIF(ORÇAMENTO!$C$15:$C$743,C259,ORÇAMENTO!$F$15:$F$743)</f>
        <v>21.75</v>
      </c>
      <c r="F259" s="177">
        <f>VLOOKUP(A259,ORÇAMENTO!$B$15:$I$743,8,FALSE)</f>
        <v>203.93</v>
      </c>
      <c r="G259" s="177">
        <f>E259*F259</f>
        <v>4435.4775</v>
      </c>
      <c r="H259" s="178">
        <f t="shared" si="9"/>
        <v>4.5413396639998591E-2</v>
      </c>
      <c r="I259" s="178">
        <f t="shared" si="11"/>
        <v>96.165279074041962</v>
      </c>
      <c r="J259" s="175" t="str">
        <f t="shared" si="10"/>
        <v>C</v>
      </c>
    </row>
    <row r="260" spans="1:10">
      <c r="A260" s="175">
        <v>88489</v>
      </c>
      <c r="B260" s="175" t="str">
        <f>VLOOKUP(A260,ORÇAMENTO!$B$15:$F$743,3,FALSE)</f>
        <v>SINAPI</v>
      </c>
      <c r="C260" s="176" t="s">
        <v>365</v>
      </c>
      <c r="D260" s="175" t="str">
        <f>VLOOKUP(A260,ORÇAMENTO!$B$15:$F$743,4,FALSE)</f>
        <v>M2</v>
      </c>
      <c r="E260" s="177">
        <f>SUMIF(ORÇAMENTO!$C$15:$C$743,C260,ORÇAMENTO!$F$15:$F$743)</f>
        <v>260.36</v>
      </c>
      <c r="F260" s="177">
        <f>VLOOKUP(A260,ORÇAMENTO!$B$15:$I$743,8,FALSE)</f>
        <v>17.03</v>
      </c>
      <c r="G260" s="177">
        <f>E260*F260</f>
        <v>4433.9308000000001</v>
      </c>
      <c r="H260" s="178">
        <f t="shared" si="9"/>
        <v>4.539756048693884E-2</v>
      </c>
      <c r="I260" s="178">
        <f t="shared" si="11"/>
        <v>96.210676634528895</v>
      </c>
      <c r="J260" s="175" t="str">
        <f t="shared" si="10"/>
        <v>C</v>
      </c>
    </row>
    <row r="261" spans="1:10">
      <c r="A261" s="175">
        <v>97064</v>
      </c>
      <c r="B261" s="175" t="str">
        <f>VLOOKUP(A261,ORÇAMENTO!$B$15:$F$743,3,FALSE)</f>
        <v>SINAPI</v>
      </c>
      <c r="C261" s="176" t="s">
        <v>1994</v>
      </c>
      <c r="D261" s="175" t="str">
        <f>VLOOKUP(A261,ORÇAMENTO!$B$15:$F$743,4,FALSE)</f>
        <v>M</v>
      </c>
      <c r="E261" s="177">
        <f>SUMIF(ORÇAMENTO!$C$15:$C$743,C261,ORÇAMENTO!$F$15:$F$743)</f>
        <v>136.5</v>
      </c>
      <c r="F261" s="177">
        <f>VLOOKUP(A261,ORÇAMENTO!$B$15:$I$743,8,FALSE)</f>
        <v>32.450000000000003</v>
      </c>
      <c r="G261" s="177">
        <f>E261*F261</f>
        <v>4429.4250000000002</v>
      </c>
      <c r="H261" s="178">
        <f t="shared" si="9"/>
        <v>4.5351427081329068E-2</v>
      </c>
      <c r="I261" s="178">
        <f t="shared" si="11"/>
        <v>96.256028061610223</v>
      </c>
      <c r="J261" s="175" t="str">
        <f t="shared" si="10"/>
        <v>C</v>
      </c>
    </row>
    <row r="262" spans="1:10">
      <c r="A262" s="175" t="s">
        <v>3471</v>
      </c>
      <c r="B262" s="175" t="str">
        <f>VLOOKUP(A262,ORÇAMENTO!$B$15:$F$743,3,FALSE)</f>
        <v>PRÓPRIO</v>
      </c>
      <c r="C262" s="176" t="str">
        <f>VLOOKUP(A262,ORÇAMENTO!$B$15:$G$743,2,FALSE)</f>
        <v>FORNECIMENTO E INSTALAÇÃO DE CONECTOR RJ 45 MACHO CAT 6A</v>
      </c>
      <c r="D262" s="175" t="str">
        <f>VLOOKUP(A262,ORÇAMENTO!$B$15:$F$743,4,FALSE)</f>
        <v>UN</v>
      </c>
      <c r="E262" s="177">
        <f>SUMIF(ORÇAMENTO!$C$15:$C$743,C262,ORÇAMENTO!$F$15:$F$743)</f>
        <v>445</v>
      </c>
      <c r="F262" s="177">
        <f>VLOOKUP(A262,ORÇAMENTO!$B$15:$I$743,8,FALSE)</f>
        <v>9.8699999999999992</v>
      </c>
      <c r="G262" s="177">
        <f>E262*F262</f>
        <v>4392.1499999999996</v>
      </c>
      <c r="H262" s="178">
        <f t="shared" si="9"/>
        <v>4.49697806047646E-2</v>
      </c>
      <c r="I262" s="178">
        <f t="shared" si="11"/>
        <v>96.300997842214983</v>
      </c>
      <c r="J262" s="175" t="str">
        <f t="shared" si="10"/>
        <v>C</v>
      </c>
    </row>
    <row r="263" spans="1:10" ht="25.5">
      <c r="A263" s="175">
        <v>102184</v>
      </c>
      <c r="B263" s="175" t="str">
        <f>VLOOKUP(A263,ORÇAMENTO!$B$15:$F$743,3,FALSE)</f>
        <v>SINAPI</v>
      </c>
      <c r="C263" s="176" t="s">
        <v>2898</v>
      </c>
      <c r="D263" s="175" t="str">
        <f>VLOOKUP(A263,ORÇAMENTO!$B$15:$F$743,4,FALSE)</f>
        <v>UN</v>
      </c>
      <c r="E263" s="177">
        <f>SUMIF(ORÇAMENTO!$C$15:$C$743,C263,ORÇAMENTO!$F$15:$F$743)</f>
        <v>2</v>
      </c>
      <c r="F263" s="177">
        <f>VLOOKUP(A263,ORÇAMENTO!$B$15:$I$743,8,FALSE)</f>
        <v>2184.65</v>
      </c>
      <c r="G263" s="177">
        <f>E263*F263</f>
        <v>4369.3</v>
      </c>
      <c r="H263" s="178">
        <f t="shared" si="9"/>
        <v>4.4735826963195245E-2</v>
      </c>
      <c r="I263" s="178">
        <f t="shared" si="11"/>
        <v>96.345733669178173</v>
      </c>
      <c r="J263" s="175" t="str">
        <f t="shared" si="10"/>
        <v>C</v>
      </c>
    </row>
    <row r="264" spans="1:10">
      <c r="A264" s="175" t="s">
        <v>3241</v>
      </c>
      <c r="B264" s="175" t="str">
        <f>VLOOKUP(A264,ORÇAMENTO!$B$15:$F$743,3,FALSE)</f>
        <v>PRÓPRIO</v>
      </c>
      <c r="C264" s="176" t="str">
        <f>VLOOKUP(A264,ORÇAMENTO!$B$15:$G$743,2,FALSE)</f>
        <v>GA-01 GUIA LEVE OU SEPARADOR DE PISOS REF. 16.02.027/SP EDUCAÇÃO</v>
      </c>
      <c r="D264" s="175" t="str">
        <f>VLOOKUP(A264,ORÇAMENTO!$B$15:$F$743,4,FALSE)</f>
        <v>M</v>
      </c>
      <c r="E264" s="177">
        <f>SUMIF(ORÇAMENTO!$C$15:$C$743,C264,ORÇAMENTO!$F$15:$F$743)</f>
        <v>65.239999999999995</v>
      </c>
      <c r="F264" s="177">
        <f>VLOOKUP(A264,ORÇAMENTO!$B$15:$I$743,8,FALSE)</f>
        <v>65.2</v>
      </c>
      <c r="G264" s="177">
        <f>E264*F264</f>
        <v>4253.6480000000001</v>
      </c>
      <c r="H264" s="178">
        <f t="shared" si="9"/>
        <v>4.355170413804077E-2</v>
      </c>
      <c r="I264" s="178">
        <f t="shared" si="11"/>
        <v>96.389285373316213</v>
      </c>
      <c r="J264" s="175" t="str">
        <f t="shared" si="10"/>
        <v>C</v>
      </c>
    </row>
    <row r="265" spans="1:10" ht="25.5">
      <c r="A265" s="175" t="s">
        <v>3192</v>
      </c>
      <c r="B265" s="175" t="str">
        <f>VLOOKUP(A265,ORÇAMENTO!$B$15:$F$743,3,FALSE)</f>
        <v>PRÓPRIO</v>
      </c>
      <c r="C265" s="176" t="str">
        <f>VLOOKUP(A265,ORÇAMENTO!$B$15:$G$743,2,FALSE)</f>
        <v>TANQUE DE LOUÇA (DECA REFTQ 03) COM COLUNA (DECA REFCT 25), COM TORNEIRA METÁLICA (DECA LINHA C23 REF 1153), C/ VÁLVULA E CONJUNTO DE FIXAÇÃO OU SIMILARES REF. S02016/ORSE</v>
      </c>
      <c r="D265" s="175" t="str">
        <f>VLOOKUP(A265,ORÇAMENTO!$B$15:$F$743,4,FALSE)</f>
        <v>UN</v>
      </c>
      <c r="E265" s="177">
        <f>SUMIF(ORÇAMENTO!$C$15:$C$743,C265,ORÇAMENTO!$F$15:$F$743)</f>
        <v>2</v>
      </c>
      <c r="F265" s="177">
        <f>VLOOKUP(A265,ORÇAMENTO!$B$15:$I$743,8,FALSE)</f>
        <v>2073.89</v>
      </c>
      <c r="G265" s="177">
        <f>E265*F265</f>
        <v>4147.78</v>
      </c>
      <c r="H265" s="178">
        <f t="shared" ref="H265:H328" si="12">(G265*100)/SUM($G$8:$G$547)</f>
        <v>4.2467756473897875E-2</v>
      </c>
      <c r="I265" s="178">
        <f t="shared" si="11"/>
        <v>96.43175312979011</v>
      </c>
      <c r="J265" s="175" t="str">
        <f t="shared" ref="J265:J328" si="13">IF(I265&lt;50,"A",IF(I265&lt;80,"B","C"))</f>
        <v>C</v>
      </c>
    </row>
    <row r="266" spans="1:10" ht="25.5">
      <c r="A266" s="175" t="s">
        <v>3053</v>
      </c>
      <c r="B266" s="175" t="str">
        <f>VLOOKUP(A266,ORÇAMENTO!$B$15:$F$743,3,FALSE)</f>
        <v>PRÓPRIO</v>
      </c>
      <c r="C266" s="176" t="str">
        <f>VLOOKUP(A266,ORÇAMENTO!$B$15:$G$743,2,FALSE)</f>
        <v>TUBO DE PVC RÍGIDO PXB COM VIROLA E ANEL DE BORRACHA, LINHA ESGOTO SÉRIE REFORÇADA ´R´, DN= 100 MM, INCLUSIVE CONEXÕES REF. 46.03.050/SP OBRAS</v>
      </c>
      <c r="D266" s="175" t="str">
        <f>VLOOKUP(A266,ORÇAMENTO!$B$15:$F$743,4,FALSE)</f>
        <v>M</v>
      </c>
      <c r="E266" s="177">
        <f>SUMIF(ORÇAMENTO!$C$15:$C$743,C266,ORÇAMENTO!$F$15:$F$743)</f>
        <v>30.25</v>
      </c>
      <c r="F266" s="177">
        <f>VLOOKUP(A266,ORÇAMENTO!$B$15:$I$743,8,FALSE)</f>
        <v>134.97</v>
      </c>
      <c r="G266" s="177">
        <f>E266*F266</f>
        <v>4082.8424999999997</v>
      </c>
      <c r="H266" s="178">
        <f t="shared" si="12"/>
        <v>4.1802882749634833E-2</v>
      </c>
      <c r="I266" s="178">
        <f t="shared" ref="I266:I329" si="14">H266+I265</f>
        <v>96.473556012539746</v>
      </c>
      <c r="J266" s="175" t="str">
        <f t="shared" si="13"/>
        <v>C</v>
      </c>
    </row>
    <row r="267" spans="1:10">
      <c r="A267" s="175" t="s">
        <v>3063</v>
      </c>
      <c r="B267" s="175" t="str">
        <f>VLOOKUP(A267,ORÇAMENTO!$B$15:$F$743,3,FALSE)</f>
        <v>PRÓPRIO</v>
      </c>
      <c r="C267" s="176" t="str">
        <f>VLOOKUP(A267,ORÇAMENTO!$B$15:$G$743,2,FALSE)</f>
        <v>LEITO PARA CABOS, TIPO PESADO, EM AÇO GALVANIZADO DE 500 X 100 MM - COM ACESSÓRIOS REF. 38.12.120/SP OBRAS</v>
      </c>
      <c r="D267" s="175" t="str">
        <f>VLOOKUP(A267,ORÇAMENTO!$B$15:$F$743,4,FALSE)</f>
        <v>M</v>
      </c>
      <c r="E267" s="177">
        <f>SUMIF(ORÇAMENTO!$C$15:$C$743,C267,ORÇAMENTO!$F$15:$F$743)</f>
        <v>9</v>
      </c>
      <c r="F267" s="177">
        <f>VLOOKUP(A267,ORÇAMENTO!$B$15:$I$743,8,FALSE)</f>
        <v>449.47</v>
      </c>
      <c r="G267" s="177">
        <f>E267*F267</f>
        <v>4045.2300000000005</v>
      </c>
      <c r="H267" s="178">
        <f t="shared" si="12"/>
        <v>4.141778072147171E-2</v>
      </c>
      <c r="I267" s="178">
        <f t="shared" si="14"/>
        <v>96.51497379326122</v>
      </c>
      <c r="J267" s="175" t="str">
        <f t="shared" si="13"/>
        <v>C</v>
      </c>
    </row>
    <row r="268" spans="1:10">
      <c r="A268" s="175">
        <v>89448</v>
      </c>
      <c r="B268" s="175" t="str">
        <f>VLOOKUP(A268,ORÇAMENTO!$B$15:$F$743,3,FALSE)</f>
        <v>SINAPI</v>
      </c>
      <c r="C268" s="176" t="s">
        <v>708</v>
      </c>
      <c r="D268" s="175" t="str">
        <f>VLOOKUP(A268,ORÇAMENTO!$B$15:$F$743,4,FALSE)</f>
        <v>M</v>
      </c>
      <c r="E268" s="177">
        <f>SUMIF(ORÇAMENTO!$C$15:$C$743,C268,ORÇAMENTO!$F$15:$F$743)</f>
        <v>210.76</v>
      </c>
      <c r="F268" s="177">
        <f>VLOOKUP(A268,ORÇAMENTO!$B$15:$I$743,8,FALSE)</f>
        <v>19</v>
      </c>
      <c r="G268" s="177">
        <f>E268*F268</f>
        <v>4004.4399999999996</v>
      </c>
      <c r="H268" s="178">
        <f t="shared" si="12"/>
        <v>4.1000145314924026E-2</v>
      </c>
      <c r="I268" s="178">
        <f t="shared" si="14"/>
        <v>96.555973938576145</v>
      </c>
      <c r="J268" s="175" t="str">
        <f t="shared" si="13"/>
        <v>C</v>
      </c>
    </row>
    <row r="269" spans="1:10">
      <c r="A269" s="175">
        <v>89849</v>
      </c>
      <c r="B269" s="175" t="str">
        <f>VLOOKUP(A269,ORÇAMENTO!$B$15:$F$743,3,FALSE)</f>
        <v>SINAPI</v>
      </c>
      <c r="C269" s="176" t="s">
        <v>1638</v>
      </c>
      <c r="D269" s="175" t="str">
        <f>VLOOKUP(A269,ORÇAMENTO!$B$15:$F$743,4,FALSE)</f>
        <v>M</v>
      </c>
      <c r="E269" s="177">
        <f>SUMIF(ORÇAMENTO!$C$15:$C$743,C269,ORÇAMENTO!$F$15:$F$743)</f>
        <v>60.13</v>
      </c>
      <c r="F269" s="177">
        <f>VLOOKUP(A269,ORÇAMENTO!$B$15:$I$743,8,FALSE)</f>
        <v>66.56</v>
      </c>
      <c r="G269" s="177">
        <f>E269*F269</f>
        <v>4002.2528000000002</v>
      </c>
      <c r="H269" s="178">
        <f t="shared" si="12"/>
        <v>4.0977751292830357E-2</v>
      </c>
      <c r="I269" s="178">
        <f t="shared" si="14"/>
        <v>96.596951689868973</v>
      </c>
      <c r="J269" s="175" t="str">
        <f t="shared" si="13"/>
        <v>C</v>
      </c>
    </row>
    <row r="270" spans="1:10" ht="25.5">
      <c r="A270" s="175">
        <v>101881</v>
      </c>
      <c r="B270" s="175" t="str">
        <f>VLOOKUP(A270,ORÇAMENTO!$B$15:$F$743,3,FALSE)</f>
        <v>SINAPI</v>
      </c>
      <c r="C270" s="176" t="s">
        <v>729</v>
      </c>
      <c r="D270" s="175" t="str">
        <f>VLOOKUP(A270,ORÇAMENTO!$B$15:$F$743,4,FALSE)</f>
        <v>UN</v>
      </c>
      <c r="E270" s="177">
        <f>SUMIF(ORÇAMENTO!$C$15:$C$743,C270,ORÇAMENTO!$F$15:$F$743)</f>
        <v>4</v>
      </c>
      <c r="F270" s="177">
        <f>VLOOKUP(A270,ORÇAMENTO!$B$15:$I$743,8,FALSE)</f>
        <v>991.52</v>
      </c>
      <c r="G270" s="177">
        <f>E270*F270</f>
        <v>3966.08</v>
      </c>
      <c r="H270" s="178">
        <f t="shared" si="12"/>
        <v>4.0607389879886803E-2</v>
      </c>
      <c r="I270" s="178">
        <f t="shared" si="14"/>
        <v>96.637559079748854</v>
      </c>
      <c r="J270" s="175" t="str">
        <f t="shared" si="13"/>
        <v>C</v>
      </c>
    </row>
    <row r="271" spans="1:10">
      <c r="A271" s="296">
        <v>86881</v>
      </c>
      <c r="B271" s="175" t="str">
        <f>VLOOKUP(A271,ORÇAMENTO!$B$15:$F$743,3,FALSE)</f>
        <v>SINAPI</v>
      </c>
      <c r="C271" s="297" t="s">
        <v>909</v>
      </c>
      <c r="D271" s="175" t="str">
        <f>VLOOKUP(A271,ORÇAMENTO!$B$15:$F$743,4,FALSE)</f>
        <v>UN</v>
      </c>
      <c r="E271" s="177">
        <f>SUMIF(ORÇAMENTO!$C$15:$C$743,C271,ORÇAMENTO!$F$15:$F$743)</f>
        <v>19</v>
      </c>
      <c r="F271" s="177">
        <f>VLOOKUP(A271,ORÇAMENTO!$B$15:$I$743,8,FALSE)</f>
        <v>206.17</v>
      </c>
      <c r="G271" s="177">
        <f>E271*F271</f>
        <v>3917.2299999999996</v>
      </c>
      <c r="H271" s="178">
        <f t="shared" si="12"/>
        <v>4.0107230781827131E-2</v>
      </c>
      <c r="I271" s="178">
        <f t="shared" si="14"/>
        <v>96.677666310530682</v>
      </c>
      <c r="J271" s="175" t="str">
        <f t="shared" si="13"/>
        <v>C</v>
      </c>
    </row>
    <row r="272" spans="1:10">
      <c r="A272" s="175">
        <v>94228</v>
      </c>
      <c r="B272" s="175" t="str">
        <f>VLOOKUP(A272,ORÇAMENTO!$B$15:$F$743,3,FALSE)</f>
        <v>SINAPI</v>
      </c>
      <c r="C272" s="176" t="s">
        <v>341</v>
      </c>
      <c r="D272" s="175" t="str">
        <f>VLOOKUP(A272,ORÇAMENTO!$B$15:$F$743,4,FALSE)</f>
        <v>M</v>
      </c>
      <c r="E272" s="177">
        <f>SUMIF(ORÇAMENTO!$C$15:$C$743,C272,ORÇAMENTO!$F$15:$F$743)</f>
        <v>38.6</v>
      </c>
      <c r="F272" s="177">
        <f>VLOOKUP(A272,ORÇAMENTO!$B$15:$I$743,8,FALSE)</f>
        <v>100.57</v>
      </c>
      <c r="G272" s="177">
        <f>E272*F272</f>
        <v>3882.002</v>
      </c>
      <c r="H272" s="178">
        <f t="shared" si="12"/>
        <v>3.9746542865625588E-2</v>
      </c>
      <c r="I272" s="178">
        <f t="shared" si="14"/>
        <v>96.717412853396311</v>
      </c>
      <c r="J272" s="175" t="str">
        <f t="shared" si="13"/>
        <v>C</v>
      </c>
    </row>
    <row r="273" spans="1:10">
      <c r="A273" s="175" t="s">
        <v>3004</v>
      </c>
      <c r="B273" s="175" t="str">
        <f>VLOOKUP(A273,ORÇAMENTO!$B$15:$F$743,3,FALSE)</f>
        <v>PRÓPRIO</v>
      </c>
      <c r="C273" s="176" t="str">
        <f>VLOOKUP(A273,ORÇAMENTO!$B$15:$G$743,2,FALSE)</f>
        <v>REVESTIMENTO EM CHAPA DE AÇO INOXIDÁVEL PARA PROTEÇÃO DE PORTAS, ALTURA DE 40 CM REF. 30.04.060/SP OBRAS</v>
      </c>
      <c r="D273" s="175" t="str">
        <f>VLOOKUP(A273,ORÇAMENTO!$B$15:$F$743,4,FALSE)</f>
        <v>M</v>
      </c>
      <c r="E273" s="177">
        <f>SUMIF(ORÇAMENTO!$C$15:$C$743,C273,ORÇAMENTO!$F$15:$F$743)</f>
        <v>7.2</v>
      </c>
      <c r="F273" s="177">
        <f>VLOOKUP(A273,ORÇAMENTO!$B$15:$I$743,8,FALSE)</f>
        <v>537.80999999999995</v>
      </c>
      <c r="G273" s="177">
        <f>E273*F273</f>
        <v>3872.2319999999995</v>
      </c>
      <c r="H273" s="178">
        <f t="shared" si="12"/>
        <v>3.9646511046013647E-2</v>
      </c>
      <c r="I273" s="178">
        <f t="shared" si="14"/>
        <v>96.757059364442327</v>
      </c>
      <c r="J273" s="175" t="str">
        <f t="shared" si="13"/>
        <v>C</v>
      </c>
    </row>
    <row r="274" spans="1:10">
      <c r="A274" s="175">
        <v>93382</v>
      </c>
      <c r="B274" s="175" t="str">
        <f>VLOOKUP(A274,ORÇAMENTO!$B$15:$F$743,3,FALSE)</f>
        <v>SINAPI</v>
      </c>
      <c r="C274" s="176" t="s">
        <v>238</v>
      </c>
      <c r="D274" s="175" t="str">
        <f>VLOOKUP(A274,ORÇAMENTO!$B$15:$F$743,4,FALSE)</f>
        <v>M3</v>
      </c>
      <c r="E274" s="177">
        <f>SUMIF(ORÇAMENTO!$C$15:$C$743,C274,ORÇAMENTO!$F$15:$F$743)</f>
        <v>116.10999999999999</v>
      </c>
      <c r="F274" s="177">
        <f>VLOOKUP(A274,ORÇAMENTO!$B$15:$I$743,8,FALSE)</f>
        <v>32.79</v>
      </c>
      <c r="G274" s="177">
        <f>E274*F274</f>
        <v>3807.2468999999996</v>
      </c>
      <c r="H274" s="178">
        <f t="shared" si="12"/>
        <v>3.8981149960991807E-2</v>
      </c>
      <c r="I274" s="178">
        <f t="shared" si="14"/>
        <v>96.796040514403316</v>
      </c>
      <c r="J274" s="175" t="str">
        <f t="shared" si="13"/>
        <v>C</v>
      </c>
    </row>
    <row r="275" spans="1:10" ht="25.5">
      <c r="A275" s="175" t="s">
        <v>2994</v>
      </c>
      <c r="B275" s="175" t="str">
        <f>VLOOKUP(A275,ORÇAMENTO!$B$15:$F$743,3,FALSE)</f>
        <v>PRÓPRIO</v>
      </c>
      <c r="C275" s="176" t="str">
        <f>VLOOKUP(A275,ORÇAMENTO!$B$15:$G$743,2,FALSE)</f>
        <v>LAJE PRÉ-FABRICADA MISTA VIGOTA TRELIÇADA/LAJOTA CERÂMICA - LT 16 (12+4) E CAPA COM CONCRETO DE 25 MPA REF. 13.01.150/SP OBRAS</v>
      </c>
      <c r="D275" s="175" t="str">
        <f>VLOOKUP(A275,ORÇAMENTO!$B$15:$F$743,4,FALSE)</f>
        <v>M2</v>
      </c>
      <c r="E275" s="177">
        <f>SUMIF(ORÇAMENTO!$C$15:$C$743,C275,ORÇAMENTO!$F$15:$F$743)</f>
        <v>18.14</v>
      </c>
      <c r="F275" s="177">
        <f>VLOOKUP(A275,ORÇAMENTO!$B$15:$I$743,8,FALSE)</f>
        <v>206.33</v>
      </c>
      <c r="G275" s="177">
        <f>E275*F275</f>
        <v>3742.8262000000004</v>
      </c>
      <c r="H275" s="178">
        <f t="shared" si="12"/>
        <v>3.832156758211009E-2</v>
      </c>
      <c r="I275" s="178">
        <f t="shared" si="14"/>
        <v>96.834362081985432</v>
      </c>
      <c r="J275" s="175" t="str">
        <f t="shared" si="13"/>
        <v>C</v>
      </c>
    </row>
    <row r="276" spans="1:10">
      <c r="A276" s="175">
        <v>4030</v>
      </c>
      <c r="B276" s="175" t="str">
        <f>VLOOKUP(A276,ORÇAMENTO!$B$15:$F$743,3,FALSE)</f>
        <v>SINAPI</v>
      </c>
      <c r="C276" s="176" t="s">
        <v>1595</v>
      </c>
      <c r="D276" s="175" t="str">
        <f>VLOOKUP(A276,ORÇAMENTO!$B$15:$F$743,4,FALSE)</f>
        <v>M2</v>
      </c>
      <c r="E276" s="177">
        <f>SUMIF(ORÇAMENTO!$C$15:$C$743,C276,ORÇAMENTO!$F$15:$F$743)</f>
        <v>483.58000000000004</v>
      </c>
      <c r="F276" s="177">
        <f>VLOOKUP(A276,ORÇAMENTO!$B$15:$I$743,8,FALSE)</f>
        <v>7.71</v>
      </c>
      <c r="G276" s="177">
        <f>E276*F276</f>
        <v>3728.4018000000001</v>
      </c>
      <c r="H276" s="178">
        <f t="shared" si="12"/>
        <v>3.8173880890317827E-2</v>
      </c>
      <c r="I276" s="178">
        <f t="shared" si="14"/>
        <v>96.872535962875745</v>
      </c>
      <c r="J276" s="175" t="str">
        <f t="shared" si="13"/>
        <v>C</v>
      </c>
    </row>
    <row r="277" spans="1:10" ht="25.5">
      <c r="A277" s="175" t="s">
        <v>3022</v>
      </c>
      <c r="B277" s="175" t="str">
        <f>VLOOKUP(A277,ORÇAMENTO!$B$15:$F$743,3,FALSE)</f>
        <v>PRÓPRIO</v>
      </c>
      <c r="C277" s="176" t="str">
        <f>VLOOKUP(A277,ORÇAMENTO!$B$15:$G$743,2,FALSE)</f>
        <v>BARRA DE APOIO LATERAL PARA LAVATÓRIO, PARA PESSOAS COM MOBILIDADE REDUZIDA, EM TUBO DE AÇO INOXIDÁVEL DE 1.1/4", COMPRIMENTO 25 A 30 CM REF. 30.01.061/SP OBRAS</v>
      </c>
      <c r="D277" s="175" t="str">
        <f>VLOOKUP(A277,ORÇAMENTO!$B$15:$F$743,4,FALSE)</f>
        <v>UN</v>
      </c>
      <c r="E277" s="177">
        <f>SUMIF(ORÇAMENTO!$C$15:$C$743,C277,ORÇAMENTO!$F$15:$F$743)</f>
        <v>18</v>
      </c>
      <c r="F277" s="177">
        <f>VLOOKUP(A277,ORÇAMENTO!$B$15:$I$743,8,FALSE)</f>
        <v>205.7</v>
      </c>
      <c r="G277" s="177">
        <f>E277*F277</f>
        <v>3702.6</v>
      </c>
      <c r="H277" s="178">
        <f t="shared" si="12"/>
        <v>3.7909704738499694E-2</v>
      </c>
      <c r="I277" s="178">
        <f t="shared" si="14"/>
        <v>96.910445667614241</v>
      </c>
      <c r="J277" s="175" t="str">
        <f t="shared" si="13"/>
        <v>C</v>
      </c>
    </row>
    <row r="278" spans="1:10">
      <c r="A278" s="175">
        <v>89821</v>
      </c>
      <c r="B278" s="175" t="str">
        <f>VLOOKUP(A278,ORÇAMENTO!$B$15:$F$743,3,FALSE)</f>
        <v>SINAPI</v>
      </c>
      <c r="C278" s="176" t="s">
        <v>667</v>
      </c>
      <c r="D278" s="175" t="str">
        <f>VLOOKUP(A278,ORÇAMENTO!$B$15:$F$743,4,FALSE)</f>
        <v>UN</v>
      </c>
      <c r="E278" s="177">
        <f>SUMIF(ORÇAMENTO!$C$15:$C$743,C278,ORÇAMENTO!$F$15:$F$743)</f>
        <v>164</v>
      </c>
      <c r="F278" s="177">
        <f>VLOOKUP(A278,ORÇAMENTO!$B$15:$I$743,8,FALSE)</f>
        <v>22.46</v>
      </c>
      <c r="G278" s="177">
        <f>E278*F278</f>
        <v>3683.44</v>
      </c>
      <c r="H278" s="178">
        <f t="shared" si="12"/>
        <v>3.7713531794409151E-2</v>
      </c>
      <c r="I278" s="178">
        <f t="shared" si="14"/>
        <v>96.94815919940865</v>
      </c>
      <c r="J278" s="175" t="str">
        <f t="shared" si="13"/>
        <v>C</v>
      </c>
    </row>
    <row r="279" spans="1:10" ht="25.5">
      <c r="A279" s="175">
        <v>95945</v>
      </c>
      <c r="B279" s="175" t="str">
        <f>VLOOKUP(A279,ORÇAMENTO!$B$15:$F$743,3,FALSE)</f>
        <v>SINAPI</v>
      </c>
      <c r="C279" s="176" t="s">
        <v>295</v>
      </c>
      <c r="D279" s="175" t="str">
        <f>VLOOKUP(A279,ORÇAMENTO!$B$15:$F$743,4,FALSE)</f>
        <v>KG</v>
      </c>
      <c r="E279" s="177">
        <f>SUMIF(ORÇAMENTO!$C$15:$C$743,C279,ORÇAMENTO!$F$15:$F$743)</f>
        <v>174</v>
      </c>
      <c r="F279" s="177">
        <f>VLOOKUP(A279,ORÇAMENTO!$B$15:$I$743,8,FALSE)</f>
        <v>20.99</v>
      </c>
      <c r="G279" s="177">
        <f>E279*F279</f>
        <v>3652.2599999999998</v>
      </c>
      <c r="H279" s="178">
        <f t="shared" si="12"/>
        <v>3.7394290020048855E-2</v>
      </c>
      <c r="I279" s="178">
        <f t="shared" si="14"/>
        <v>96.985553489428696</v>
      </c>
      <c r="J279" s="175" t="str">
        <f t="shared" si="13"/>
        <v>C</v>
      </c>
    </row>
    <row r="280" spans="1:10" ht="25.5">
      <c r="A280" s="175">
        <v>103679</v>
      </c>
      <c r="B280" s="175" t="str">
        <f>VLOOKUP(A280,ORÇAMENTO!$B$15:$F$743,3,FALSE)</f>
        <v>SINAPI</v>
      </c>
      <c r="C280" s="176" t="s">
        <v>1060</v>
      </c>
      <c r="D280" s="175" t="str">
        <f>VLOOKUP(A280,ORÇAMENTO!$B$15:$F$743,4,FALSE)</f>
        <v>M3</v>
      </c>
      <c r="E280" s="177">
        <f>SUMIF(ORÇAMENTO!$C$15:$C$743,C280,ORÇAMENTO!$F$15:$F$743)</f>
        <v>3.9</v>
      </c>
      <c r="F280" s="177">
        <f>VLOOKUP(A280,ORÇAMENTO!$B$15:$I$743,8,FALSE)</f>
        <v>932.97</v>
      </c>
      <c r="G280" s="177">
        <f>E280*F280</f>
        <v>3638.5830000000001</v>
      </c>
      <c r="H280" s="178">
        <f t="shared" si="12"/>
        <v>3.7254255711263555E-2</v>
      </c>
      <c r="I280" s="178">
        <f t="shared" si="14"/>
        <v>97.022807745139957</v>
      </c>
      <c r="J280" s="175" t="str">
        <f t="shared" si="13"/>
        <v>C</v>
      </c>
    </row>
    <row r="281" spans="1:10">
      <c r="A281" s="175" t="s">
        <v>3074</v>
      </c>
      <c r="B281" s="175" t="str">
        <f>VLOOKUP(A281,ORÇAMENTO!$B$15:$F$743,3,FALSE)</f>
        <v>PRÓPRIO</v>
      </c>
      <c r="C281" s="176" t="str">
        <f>VLOOKUP(A281,ORÇAMENTO!$B$15:$G$743,2,FALSE)</f>
        <v>ELETRODUTO GALVANIZADO A QUENTE CONFORME NBR5598 - 1 1/2´ COM ACESSÓRIOS REF. 38.06.100/SP OBRAS</v>
      </c>
      <c r="D281" s="175" t="str">
        <f>VLOOKUP(A281,ORÇAMENTO!$B$15:$F$743,4,FALSE)</f>
        <v>M</v>
      </c>
      <c r="E281" s="177">
        <f>SUMIF(ORÇAMENTO!$C$15:$C$743,C281,ORÇAMENTO!$F$15:$F$743)</f>
        <v>28.34</v>
      </c>
      <c r="F281" s="177">
        <f>VLOOKUP(A281,ORÇAMENTO!$B$15:$I$743,8,FALSE)</f>
        <v>127.86</v>
      </c>
      <c r="G281" s="177">
        <f>E281*F281</f>
        <v>3623.5524</v>
      </c>
      <c r="H281" s="178">
        <f t="shared" si="12"/>
        <v>3.7100362336866512E-2</v>
      </c>
      <c r="I281" s="178">
        <f t="shared" si="14"/>
        <v>97.059908107476829</v>
      </c>
      <c r="J281" s="175" t="str">
        <f t="shared" si="13"/>
        <v>C</v>
      </c>
    </row>
    <row r="282" spans="1:10">
      <c r="A282" s="175" t="s">
        <v>3207</v>
      </c>
      <c r="B282" s="175" t="str">
        <f>VLOOKUP(A282,ORÇAMENTO!$B$15:$F$743,3,FALSE)</f>
        <v>PRÓPRIO</v>
      </c>
      <c r="C282" s="176" t="str">
        <f>VLOOKUP(A282,ORÇAMENTO!$B$15:$G$743,2,FALSE)</f>
        <v>BANCO DE CONCRETO PRE-MOLDADO COM PINTURA VERNIZ REF. S03224/ORSE</v>
      </c>
      <c r="D282" s="175" t="str">
        <f>VLOOKUP(A282,ORÇAMENTO!$B$15:$F$743,4,FALSE)</f>
        <v>UN</v>
      </c>
      <c r="E282" s="177">
        <f>SUMIF(ORÇAMENTO!$C$15:$C$743,C282,ORÇAMENTO!$F$15:$F$743)</f>
        <v>4</v>
      </c>
      <c r="F282" s="177">
        <f>VLOOKUP(A282,ORÇAMENTO!$B$15:$I$743,8,FALSE)</f>
        <v>889.62</v>
      </c>
      <c r="G282" s="177">
        <f>E282*F282</f>
        <v>3558.48</v>
      </c>
      <c r="H282" s="178">
        <f t="shared" si="12"/>
        <v>3.6434107415831148E-2</v>
      </c>
      <c r="I282" s="178">
        <f t="shared" si="14"/>
        <v>97.096342214892658</v>
      </c>
      <c r="J282" s="175" t="str">
        <f t="shared" si="13"/>
        <v>C</v>
      </c>
    </row>
    <row r="283" spans="1:10">
      <c r="A283" s="175">
        <v>91850</v>
      </c>
      <c r="B283" s="175" t="str">
        <f>VLOOKUP(A283,ORÇAMENTO!$B$15:$F$743,3,FALSE)</f>
        <v>SINAPI</v>
      </c>
      <c r="C283" s="176" t="s">
        <v>463</v>
      </c>
      <c r="D283" s="175" t="str">
        <f>VLOOKUP(A283,ORÇAMENTO!$B$15:$F$743,4,FALSE)</f>
        <v>M</v>
      </c>
      <c r="E283" s="177">
        <f>SUMIF(ORÇAMENTO!$C$15:$C$743,C283,ORÇAMENTO!$F$15:$F$743)</f>
        <v>274.89999999999998</v>
      </c>
      <c r="F283" s="177">
        <f>VLOOKUP(A283,ORÇAMENTO!$B$15:$I$743,8,FALSE)</f>
        <v>12.56</v>
      </c>
      <c r="G283" s="177">
        <f>E283*F283</f>
        <v>3452.7439999999997</v>
      </c>
      <c r="H283" s="178">
        <f t="shared" si="12"/>
        <v>3.53515112563135E-2</v>
      </c>
      <c r="I283" s="178">
        <f t="shared" si="14"/>
        <v>97.131693726148967</v>
      </c>
      <c r="J283" s="175" t="str">
        <f t="shared" si="13"/>
        <v>C</v>
      </c>
    </row>
    <row r="284" spans="1:10">
      <c r="A284" s="175">
        <v>92019</v>
      </c>
      <c r="B284" s="175" t="str">
        <f>VLOOKUP(A284,ORÇAMENTO!$B$15:$F$743,3,FALSE)</f>
        <v>SINAPI</v>
      </c>
      <c r="C284" s="176" t="s">
        <v>774</v>
      </c>
      <c r="D284" s="175" t="str">
        <f>VLOOKUP(A284,ORÇAMENTO!$B$15:$F$743,4,FALSE)</f>
        <v>UN</v>
      </c>
      <c r="E284" s="177">
        <f>SUMIF(ORÇAMENTO!$C$15:$C$743,C284,ORÇAMENTO!$F$15:$F$743)</f>
        <v>26</v>
      </c>
      <c r="F284" s="177">
        <f>VLOOKUP(A284,ORÇAMENTO!$B$15:$I$743,8,FALSE)</f>
        <v>131.74</v>
      </c>
      <c r="G284" s="177">
        <f>E284*F284</f>
        <v>3425.2400000000002</v>
      </c>
      <c r="H284" s="178">
        <f t="shared" si="12"/>
        <v>3.5069906838032384E-2</v>
      </c>
      <c r="I284" s="178">
        <f t="shared" si="14"/>
        <v>97.166763632986999</v>
      </c>
      <c r="J284" s="175" t="str">
        <f t="shared" si="13"/>
        <v>C</v>
      </c>
    </row>
    <row r="285" spans="1:10">
      <c r="A285" s="175" t="s">
        <v>2982</v>
      </c>
      <c r="B285" s="175" t="str">
        <f>VLOOKUP(A285,ORÇAMENTO!$B$15:$F$743,3,FALSE)</f>
        <v>PRÓPRIO</v>
      </c>
      <c r="C285" s="176" t="str">
        <f>VLOOKUP(A285,ORÇAMENTO!$B$15:$G$743,2,FALSE)</f>
        <v>CHUVEIRO C/DESVIADOR E DUCHA MANUAL EM LATÃO CROMADO DN 15MM REF. 100860/SINAPI</v>
      </c>
      <c r="D285" s="175" t="str">
        <f>VLOOKUP(A285,ORÇAMENTO!$B$15:$F$743,4,FALSE)</f>
        <v>CJ</v>
      </c>
      <c r="E285" s="177">
        <f>SUMIF(ORÇAMENTO!$C$15:$C$743,C285,ORÇAMENTO!$F$15:$F$743)</f>
        <v>4</v>
      </c>
      <c r="F285" s="177">
        <f>VLOOKUP(A285,ORÇAMENTO!$B$15:$I$743,8,FALSE)</f>
        <v>832.81</v>
      </c>
      <c r="G285" s="177">
        <f>E285*F285</f>
        <v>3331.24</v>
      </c>
      <c r="H285" s="178">
        <f t="shared" si="12"/>
        <v>3.4107471726105905E-2</v>
      </c>
      <c r="I285" s="178">
        <f t="shared" si="14"/>
        <v>97.200871104713102</v>
      </c>
      <c r="J285" s="175" t="str">
        <f t="shared" si="13"/>
        <v>C</v>
      </c>
    </row>
    <row r="286" spans="1:10">
      <c r="A286" s="175">
        <v>100868</v>
      </c>
      <c r="B286" s="175" t="str">
        <f>VLOOKUP(A286,ORÇAMENTO!$B$15:$F$743,3,FALSE)</f>
        <v>SINAPI</v>
      </c>
      <c r="C286" s="176" t="s">
        <v>1912</v>
      </c>
      <c r="D286" s="175" t="str">
        <f>VLOOKUP(A286,ORÇAMENTO!$B$15:$F$743,4,FALSE)</f>
        <v>UN</v>
      </c>
      <c r="E286" s="177">
        <f>SUMIF(ORÇAMENTO!$C$15:$C$743,C286,ORÇAMENTO!$F$15:$F$743)</f>
        <v>8</v>
      </c>
      <c r="F286" s="177">
        <f>VLOOKUP(A286,ORÇAMENTO!$B$15:$I$743,8,FALSE)</f>
        <v>414.94</v>
      </c>
      <c r="G286" s="177">
        <f>E286*F286</f>
        <v>3319.52</v>
      </c>
      <c r="H286" s="178">
        <f t="shared" si="12"/>
        <v>3.3987474497257197E-2</v>
      </c>
      <c r="I286" s="178">
        <f t="shared" si="14"/>
        <v>97.234858579210353</v>
      </c>
      <c r="J286" s="175" t="str">
        <f t="shared" si="13"/>
        <v>C</v>
      </c>
    </row>
    <row r="287" spans="1:10">
      <c r="A287" s="175" t="s">
        <v>3263</v>
      </c>
      <c r="B287" s="175" t="str">
        <f>VLOOKUP(A287,ORÇAMENTO!$B$15:$F$743,3,FALSE)</f>
        <v>PRÓPRIO</v>
      </c>
      <c r="C287" s="176" t="str">
        <f>VLOOKUP(A287,ORÇAMENTO!$B$15:$G$743,2,FALSE)</f>
        <v>ACIONADOR DO ALARME DE INCENDIO REF. 09.08.086/SP EDUCAÇÃO</v>
      </c>
      <c r="D287" s="175" t="str">
        <f>VLOOKUP(A287,ORÇAMENTO!$B$15:$F$743,4,FALSE)</f>
        <v>UN</v>
      </c>
      <c r="E287" s="177">
        <f>SUMIF(ORÇAMENTO!$C$15:$C$743,C287,ORÇAMENTO!$F$15:$F$743)</f>
        <v>10</v>
      </c>
      <c r="F287" s="177">
        <f>VLOOKUP(A287,ORÇAMENTO!$B$15:$I$743,8,FALSE)</f>
        <v>328.46</v>
      </c>
      <c r="G287" s="177">
        <f>E287*F287</f>
        <v>3284.6</v>
      </c>
      <c r="H287" s="178">
        <f t="shared" si="12"/>
        <v>3.3629940091847915E-2</v>
      </c>
      <c r="I287" s="178">
        <f t="shared" si="14"/>
        <v>97.268488519302196</v>
      </c>
      <c r="J287" s="175" t="str">
        <f t="shared" si="13"/>
        <v>C</v>
      </c>
    </row>
    <row r="288" spans="1:10">
      <c r="A288" s="175">
        <v>104922</v>
      </c>
      <c r="B288" s="175" t="str">
        <f>VLOOKUP(A288,ORÇAMENTO!$B$15:$F$743,3,FALSE)</f>
        <v>SINAPI</v>
      </c>
      <c r="C288" s="176" t="s">
        <v>1811</v>
      </c>
      <c r="D288" s="175" t="str">
        <f>VLOOKUP(A288,ORÇAMENTO!$B$15:$F$743,4,FALSE)</f>
        <v>KG</v>
      </c>
      <c r="E288" s="177">
        <f>SUMIF(ORÇAMENTO!$C$15:$C$743,C288,ORÇAMENTO!$F$15:$F$743)</f>
        <v>228</v>
      </c>
      <c r="F288" s="177">
        <f>VLOOKUP(A288,ORÇAMENTO!$B$15:$I$743,8,FALSE)</f>
        <v>14.36</v>
      </c>
      <c r="G288" s="177">
        <f>E288*F288</f>
        <v>3274.08</v>
      </c>
      <c r="H288" s="178">
        <f t="shared" si="12"/>
        <v>3.3522229268683382E-2</v>
      </c>
      <c r="I288" s="178">
        <f t="shared" si="14"/>
        <v>97.302010748570879</v>
      </c>
      <c r="J288" s="175" t="str">
        <f t="shared" si="13"/>
        <v>C</v>
      </c>
    </row>
    <row r="289" spans="1:10">
      <c r="A289" s="175">
        <v>96545</v>
      </c>
      <c r="B289" s="175" t="str">
        <f>VLOOKUP(A289,ORÇAMENTO!$B$15:$F$743,3,FALSE)</f>
        <v>SINAPI</v>
      </c>
      <c r="C289" s="176" t="s">
        <v>1988</v>
      </c>
      <c r="D289" s="175" t="str">
        <f>VLOOKUP(A289,ORÇAMENTO!$B$15:$F$743,4,FALSE)</f>
        <v>KG</v>
      </c>
      <c r="E289" s="177">
        <f>SUMIF(ORÇAMENTO!$C$15:$C$743,C289,ORÇAMENTO!$F$15:$F$743)</f>
        <v>156</v>
      </c>
      <c r="F289" s="177">
        <f>VLOOKUP(A289,ORÇAMENTO!$B$15:$I$743,8,FALSE)</f>
        <v>20.91</v>
      </c>
      <c r="G289" s="177">
        <f>E289*F289</f>
        <v>3261.96</v>
      </c>
      <c r="H289" s="178">
        <f t="shared" si="12"/>
        <v>3.3398136571273287E-2</v>
      </c>
      <c r="I289" s="178">
        <f t="shared" si="14"/>
        <v>97.335408885142158</v>
      </c>
      <c r="J289" s="175" t="str">
        <f t="shared" si="13"/>
        <v>C</v>
      </c>
    </row>
    <row r="290" spans="1:10">
      <c r="A290" s="175">
        <v>104168</v>
      </c>
      <c r="B290" s="175" t="str">
        <f>VLOOKUP(A290,ORÇAMENTO!$B$15:$F$743,3,FALSE)</f>
        <v>SINAPI</v>
      </c>
      <c r="C290" s="176" t="s">
        <v>3560</v>
      </c>
      <c r="D290" s="175" t="str">
        <f>VLOOKUP(A290,ORÇAMENTO!$B$15:$F$743,4,FALSE)</f>
        <v>UN</v>
      </c>
      <c r="E290" s="177">
        <f>SUMIF(ORÇAMENTO!$C$15:$C$743,C290,ORÇAMENTO!$F$15:$F$743)</f>
        <v>24</v>
      </c>
      <c r="F290" s="177">
        <f>VLOOKUP(A290,ORÇAMENTO!$B$15:$I$743,8,FALSE)</f>
        <v>135.43</v>
      </c>
      <c r="G290" s="177">
        <f>E290*F290</f>
        <v>3250.32</v>
      </c>
      <c r="H290" s="178">
        <f t="shared" si="12"/>
        <v>3.327895843613686E-2</v>
      </c>
      <c r="I290" s="178">
        <f t="shared" si="14"/>
        <v>97.3686878435783</v>
      </c>
      <c r="J290" s="175" t="str">
        <f t="shared" si="13"/>
        <v>C</v>
      </c>
    </row>
    <row r="291" spans="1:10">
      <c r="A291" s="296">
        <v>88488</v>
      </c>
      <c r="B291" s="175" t="str">
        <f>VLOOKUP(A291,ORÇAMENTO!$B$15:$F$743,3,FALSE)</f>
        <v>SINAPI</v>
      </c>
      <c r="C291" s="297" t="s">
        <v>373</v>
      </c>
      <c r="D291" s="175" t="str">
        <f>VLOOKUP(A291,ORÇAMENTO!$B$15:$F$743,4,FALSE)</f>
        <v>M2</v>
      </c>
      <c r="E291" s="177">
        <f>SUMIF(ORÇAMENTO!$C$15:$C$743,C291,ORÇAMENTO!$F$15:$F$743)</f>
        <v>160.58000000000001</v>
      </c>
      <c r="F291" s="177">
        <f>VLOOKUP(A291,ORÇAMENTO!$B$15:$I$743,8,FALSE)</f>
        <v>20.190000000000001</v>
      </c>
      <c r="G291" s="177">
        <f>E291*F291</f>
        <v>3242.1102000000005</v>
      </c>
      <c r="H291" s="178">
        <f t="shared" si="12"/>
        <v>3.3194900991648631E-2</v>
      </c>
      <c r="I291" s="178">
        <f t="shared" si="14"/>
        <v>97.401882744569946</v>
      </c>
      <c r="J291" s="175" t="str">
        <f t="shared" si="13"/>
        <v>C</v>
      </c>
    </row>
    <row r="292" spans="1:10">
      <c r="A292" s="175" t="s">
        <v>3216</v>
      </c>
      <c r="B292" s="175" t="str">
        <f>VLOOKUP(A292,ORÇAMENTO!$B$15:$F$743,3,FALSE)</f>
        <v>PRÓPRIO</v>
      </c>
      <c r="C292" s="176" t="str">
        <f>VLOOKUP(A292,ORÇAMENTO!$B$15:$G$743,2,FALSE)</f>
        <v>DISPOSITIVO DE PROTEÇÃO CONTRA SURTO DE TENSÃO DPS 40KA - 275V REF. S09041/ORSE</v>
      </c>
      <c r="D292" s="175" t="str">
        <f>VLOOKUP(A292,ORÇAMENTO!$B$15:$F$743,4,FALSE)</f>
        <v>UN</v>
      </c>
      <c r="E292" s="177">
        <f>SUMIF(ORÇAMENTO!$C$15:$C$743,C292,ORÇAMENTO!$F$15:$F$743)</f>
        <v>28</v>
      </c>
      <c r="F292" s="177">
        <f>VLOOKUP(A292,ORÇAMENTO!$B$15:$I$743,8,FALSE)</f>
        <v>112.04</v>
      </c>
      <c r="G292" s="177">
        <f>E292*F292</f>
        <v>3137.1200000000003</v>
      </c>
      <c r="H292" s="178">
        <f t="shared" si="12"/>
        <v>3.2119940833263701E-2</v>
      </c>
      <c r="I292" s="178">
        <f t="shared" si="14"/>
        <v>97.434002685403215</v>
      </c>
      <c r="J292" s="175" t="str">
        <f t="shared" si="13"/>
        <v>C</v>
      </c>
    </row>
    <row r="293" spans="1:10">
      <c r="A293" s="175" t="s">
        <v>3114</v>
      </c>
      <c r="B293" s="175" t="str">
        <f>VLOOKUP(A293,ORÇAMENTO!$B$15:$F$743,3,FALSE)</f>
        <v>PRÓPRIO</v>
      </c>
      <c r="C293" s="176" t="str">
        <f>VLOOKUP(A293,ORÇAMENTO!$B$15:$G$743,2,FALSE)</f>
        <v>CORDOALHA DE COBRE NU 35 MM², ENTERRADA - FORNECIMENTO E INSTALAÇÃO. AF_08/2023 REF. 96977/SINAPI</v>
      </c>
      <c r="D293" s="175" t="str">
        <f>VLOOKUP(A293,ORÇAMENTO!$B$15:$F$743,4,FALSE)</f>
        <v>M</v>
      </c>
      <c r="E293" s="177">
        <f>SUMIF(ORÇAMENTO!$C$15:$C$743,C293,ORÇAMENTO!$F$15:$F$743)</f>
        <v>50</v>
      </c>
      <c r="F293" s="177">
        <f>VLOOKUP(A293,ORÇAMENTO!$B$15:$I$743,8,FALSE)</f>
        <v>62.44</v>
      </c>
      <c r="G293" s="177">
        <f>E293*F293</f>
        <v>3122</v>
      </c>
      <c r="H293" s="178">
        <f t="shared" si="12"/>
        <v>3.1965132121643182E-2</v>
      </c>
      <c r="I293" s="178">
        <f t="shared" si="14"/>
        <v>97.465967817524856</v>
      </c>
      <c r="J293" s="175" t="str">
        <f t="shared" si="13"/>
        <v>C</v>
      </c>
    </row>
    <row r="294" spans="1:10">
      <c r="A294" s="175" t="s">
        <v>3057</v>
      </c>
      <c r="B294" s="175" t="str">
        <f>VLOOKUP(A294,ORÇAMENTO!$B$15:$F$743,3,FALSE)</f>
        <v>PRÓPRIO</v>
      </c>
      <c r="C294" s="176" t="str">
        <f>VLOOKUP(A294,ORÇAMENTO!$B$15:$G$743,2,FALSE)</f>
        <v>CAIXA SIFONADA DE PVC DN 100X150X50MM COM GRELHA DE AÇO INOX COM FECHO ROTATIVO. REF. 08.10.008/SP EDUCAÇÃO</v>
      </c>
      <c r="D294" s="175" t="str">
        <f>VLOOKUP(A294,ORÇAMENTO!$B$15:$F$743,4,FALSE)</f>
        <v>UN</v>
      </c>
      <c r="E294" s="177">
        <f>SUMIF(ORÇAMENTO!$C$15:$C$743,C294,ORÇAMENTO!$F$15:$F$743)</f>
        <v>32</v>
      </c>
      <c r="F294" s="177">
        <f>VLOOKUP(A294,ORÇAMENTO!$B$15:$I$743,8,FALSE)</f>
        <v>96.03</v>
      </c>
      <c r="G294" s="177">
        <f>E294*F294</f>
        <v>3072.96</v>
      </c>
      <c r="H294" s="178">
        <f t="shared" si="12"/>
        <v>3.1463027676016858E-2</v>
      </c>
      <c r="I294" s="178">
        <f t="shared" si="14"/>
        <v>97.497430845200867</v>
      </c>
      <c r="J294" s="175" t="str">
        <f t="shared" si="13"/>
        <v>C</v>
      </c>
    </row>
    <row r="295" spans="1:10">
      <c r="A295" s="175">
        <v>103247</v>
      </c>
      <c r="B295" s="175" t="str">
        <f>VLOOKUP(A295,ORÇAMENTO!$B$15:$F$743,3,FALSE)</f>
        <v>SINAPI</v>
      </c>
      <c r="C295" s="176" t="s">
        <v>558</v>
      </c>
      <c r="D295" s="175" t="str">
        <f>VLOOKUP(A295,ORÇAMENTO!$B$15:$F$743,4,FALSE)</f>
        <v>UN</v>
      </c>
      <c r="E295" s="177">
        <f>SUMIF(ORÇAMENTO!$C$15:$C$743,C295,ORÇAMENTO!$F$15:$F$743)</f>
        <v>1</v>
      </c>
      <c r="F295" s="177">
        <f>VLOOKUP(A295,ORÇAMENTO!$B$15:$I$743,8,FALSE)</f>
        <v>3006.45</v>
      </c>
      <c r="G295" s="177">
        <f>E295*F295</f>
        <v>3006.45</v>
      </c>
      <c r="H295" s="178">
        <f t="shared" si="12"/>
        <v>3.0782053640971859E-2</v>
      </c>
      <c r="I295" s="178">
        <f t="shared" si="14"/>
        <v>97.528212898841844</v>
      </c>
      <c r="J295" s="175" t="str">
        <f t="shared" si="13"/>
        <v>C</v>
      </c>
    </row>
    <row r="296" spans="1:10" ht="25.5">
      <c r="A296" s="175">
        <v>99253</v>
      </c>
      <c r="B296" s="175" t="str">
        <f>VLOOKUP(A296,ORÇAMENTO!$B$15:$F$743,3,FALSE)</f>
        <v>SINAPI</v>
      </c>
      <c r="C296" s="176" t="s">
        <v>3571</v>
      </c>
      <c r="D296" s="175" t="str">
        <f>VLOOKUP(A296,ORÇAMENTO!$B$15:$F$743,4,FALSE)</f>
        <v>UN</v>
      </c>
      <c r="E296" s="177">
        <f>SUMIF(ORÇAMENTO!$C$15:$C$743,C296,ORÇAMENTO!$F$15:$F$743)</f>
        <v>4</v>
      </c>
      <c r="F296" s="177">
        <f>VLOOKUP(A296,ORÇAMENTO!$B$15:$I$743,8,FALSE)</f>
        <v>745.75</v>
      </c>
      <c r="G296" s="177">
        <f>E296*F296</f>
        <v>2983</v>
      </c>
      <c r="H296" s="178">
        <f t="shared" si="12"/>
        <v>3.0541956796560413E-2</v>
      </c>
      <c r="I296" s="178">
        <f t="shared" si="14"/>
        <v>97.558754855638398</v>
      </c>
      <c r="J296" s="175" t="str">
        <f t="shared" si="13"/>
        <v>C</v>
      </c>
    </row>
    <row r="297" spans="1:10">
      <c r="A297" s="175">
        <v>102609</v>
      </c>
      <c r="B297" s="175" t="str">
        <f>VLOOKUP(A297,ORÇAMENTO!$B$15:$F$743,3,FALSE)</f>
        <v>SINAPI</v>
      </c>
      <c r="C297" s="176" t="s">
        <v>435</v>
      </c>
      <c r="D297" s="175" t="str">
        <f>VLOOKUP(A297,ORÇAMENTO!$B$15:$F$743,4,FALSE)</f>
        <v>UN</v>
      </c>
      <c r="E297" s="177">
        <f>SUMIF(ORÇAMENTO!$C$15:$C$743,C297,ORÇAMENTO!$F$15:$F$743)</f>
        <v>2</v>
      </c>
      <c r="F297" s="177">
        <f>VLOOKUP(A297,ORÇAMENTO!$B$15:$I$743,8,FALSE)</f>
        <v>1390.57</v>
      </c>
      <c r="G297" s="177">
        <f>E297*F297</f>
        <v>2781.14</v>
      </c>
      <c r="H297" s="178">
        <f t="shared" si="12"/>
        <v>2.8475178587055325E-2</v>
      </c>
      <c r="I297" s="178">
        <f t="shared" si="14"/>
        <v>97.587230034225456</v>
      </c>
      <c r="J297" s="175" t="str">
        <f t="shared" si="13"/>
        <v>C</v>
      </c>
    </row>
    <row r="298" spans="1:10" ht="25.5">
      <c r="A298" s="175">
        <v>98565</v>
      </c>
      <c r="B298" s="175" t="str">
        <f>VLOOKUP(A298,ORÇAMENTO!$B$15:$F$743,3,FALSE)</f>
        <v>SINAPI</v>
      </c>
      <c r="C298" s="176" t="s">
        <v>1898</v>
      </c>
      <c r="D298" s="175" t="str">
        <f>VLOOKUP(A298,ORÇAMENTO!$B$15:$F$743,4,FALSE)</f>
        <v>M2</v>
      </c>
      <c r="E298" s="177">
        <f>SUMIF(ORÇAMENTO!$C$15:$C$743,C298,ORÇAMENTO!$F$15:$F$743)</f>
        <v>39.04</v>
      </c>
      <c r="F298" s="177">
        <f>VLOOKUP(A298,ORÇAMENTO!$B$15:$I$743,8,FALSE)</f>
        <v>71.069999999999993</v>
      </c>
      <c r="G298" s="177">
        <f>E298*F298</f>
        <v>2774.5727999999995</v>
      </c>
      <c r="H298" s="178">
        <f t="shared" si="12"/>
        <v>2.8407939184214432E-2</v>
      </c>
      <c r="I298" s="178">
        <f t="shared" si="14"/>
        <v>97.615637973409676</v>
      </c>
      <c r="J298" s="175" t="str">
        <f t="shared" si="13"/>
        <v>C</v>
      </c>
    </row>
    <row r="299" spans="1:10">
      <c r="A299" s="175">
        <v>100555</v>
      </c>
      <c r="B299" s="175" t="str">
        <f>VLOOKUP(A299,ORÇAMENTO!$B$15:$F$743,3,FALSE)</f>
        <v>SINAPI</v>
      </c>
      <c r="C299" s="176" t="s">
        <v>515</v>
      </c>
      <c r="D299" s="175" t="str">
        <f>VLOOKUP(A299,ORÇAMENTO!$B$15:$F$743,4,FALSE)</f>
        <v>UN</v>
      </c>
      <c r="E299" s="177">
        <f>SUMIF(ORÇAMENTO!$C$15:$C$743,C299,ORÇAMENTO!$F$15:$F$743)</f>
        <v>2</v>
      </c>
      <c r="F299" s="177">
        <f>VLOOKUP(A299,ORÇAMENTO!$B$15:$I$743,8,FALSE)</f>
        <v>1386.96</v>
      </c>
      <c r="G299" s="177">
        <f>E299*F299</f>
        <v>2773.92</v>
      </c>
      <c r="H299" s="178">
        <f t="shared" si="12"/>
        <v>2.8401255379522247E-2</v>
      </c>
      <c r="I299" s="178">
        <f t="shared" si="14"/>
        <v>97.644039228789197</v>
      </c>
      <c r="J299" s="175" t="str">
        <f t="shared" si="13"/>
        <v>C</v>
      </c>
    </row>
    <row r="300" spans="1:10">
      <c r="A300" s="175" t="s">
        <v>3151</v>
      </c>
      <c r="B300" s="175" t="str">
        <f>VLOOKUP(A300,ORÇAMENTO!$B$15:$F$743,3,FALSE)</f>
        <v>PRÓPRIO</v>
      </c>
      <c r="C300" s="176" t="str">
        <f>VLOOKUP(A300,ORÇAMENTO!$B$15:$G$743,2,FALSE)</f>
        <v>LUMINÁRIA DE EMERGÊNCIA LED DE SOBREPOR, PARA TETO OU PAREDE, AUTONOMIA MÍNIMA 2 HORAS REF. 50.05.072/SP OBRAS</v>
      </c>
      <c r="D300" s="175" t="str">
        <f>VLOOKUP(A300,ORÇAMENTO!$B$15:$F$743,4,FALSE)</f>
        <v>UN</v>
      </c>
      <c r="E300" s="177">
        <f>SUMIF(ORÇAMENTO!$C$15:$C$743,C300,ORÇAMENTO!$F$15:$F$743)</f>
        <v>21</v>
      </c>
      <c r="F300" s="177">
        <f>VLOOKUP(A300,ORÇAMENTO!$B$15:$I$743,8,FALSE)</f>
        <v>130.43</v>
      </c>
      <c r="G300" s="177">
        <f>E300*F300</f>
        <v>2739.03</v>
      </c>
      <c r="H300" s="178">
        <f t="shared" si="12"/>
        <v>2.8044028134255071E-2</v>
      </c>
      <c r="I300" s="178">
        <f t="shared" si="14"/>
        <v>97.672083256923457</v>
      </c>
      <c r="J300" s="175" t="str">
        <f t="shared" si="13"/>
        <v>C</v>
      </c>
    </row>
    <row r="301" spans="1:10">
      <c r="A301" s="175" t="s">
        <v>3010</v>
      </c>
      <c r="B301" s="175" t="str">
        <f>VLOOKUP(A301,ORÇAMENTO!$B$15:$F$743,3,FALSE)</f>
        <v>PRÓPRIO</v>
      </c>
      <c r="C301" s="176" t="str">
        <f>VLOOKUP(A301,ORÇAMENTO!$B$15:$G$743,2,FALSE)</f>
        <v>PORTINHOLA EM ALUMÍNIO ANODIZADO DE CORRER, TIPO VENEZIANA, SOB MEDIDA - BRONZE/PRETO (P8) REF. 25.02.260/SP OBRAS</v>
      </c>
      <c r="D301" s="175" t="str">
        <f>VLOOKUP(A301,ORÇAMENTO!$B$15:$F$743,4,FALSE)</f>
        <v>M2</v>
      </c>
      <c r="E301" s="177">
        <f>SUMIF(ORÇAMENTO!$C$15:$C$743,C301,ORÇAMENTO!$F$15:$F$743)</f>
        <v>1.62</v>
      </c>
      <c r="F301" s="177">
        <f>VLOOKUP(A301,ORÇAMENTO!$B$15:$I$743,8,FALSE)</f>
        <v>1623.07</v>
      </c>
      <c r="G301" s="177">
        <f>E301*F301</f>
        <v>2629.3733999999999</v>
      </c>
      <c r="H301" s="178">
        <f t="shared" si="12"/>
        <v>2.6921290239632974E-2</v>
      </c>
      <c r="I301" s="178">
        <f t="shared" si="14"/>
        <v>97.699004547163085</v>
      </c>
      <c r="J301" s="175" t="str">
        <f t="shared" si="13"/>
        <v>C</v>
      </c>
    </row>
    <row r="302" spans="1:10">
      <c r="A302" s="175">
        <v>98520</v>
      </c>
      <c r="B302" s="175" t="str">
        <f>VLOOKUP(A302,ORÇAMENTO!$B$15:$F$743,3,FALSE)</f>
        <v>SINAPI</v>
      </c>
      <c r="C302" s="176" t="s">
        <v>1895</v>
      </c>
      <c r="D302" s="175" t="str">
        <f>VLOOKUP(A302,ORÇAMENTO!$B$15:$F$743,4,FALSE)</f>
        <v>M2</v>
      </c>
      <c r="E302" s="177">
        <f>SUMIF(ORÇAMENTO!$C$15:$C$743,C302,ORÇAMENTO!$F$15:$F$743)</f>
        <v>402.02</v>
      </c>
      <c r="F302" s="177">
        <f>VLOOKUP(A302,ORÇAMENTO!$B$15:$I$743,8,FALSE)</f>
        <v>6.53</v>
      </c>
      <c r="G302" s="177">
        <f>E302*F302</f>
        <v>2625.1905999999999</v>
      </c>
      <c r="H302" s="178">
        <f t="shared" si="12"/>
        <v>2.6878463924886527E-2</v>
      </c>
      <c r="I302" s="178">
        <f t="shared" si="14"/>
        <v>97.725883011087973</v>
      </c>
      <c r="J302" s="175" t="str">
        <f t="shared" si="13"/>
        <v>C</v>
      </c>
    </row>
    <row r="303" spans="1:10" ht="25.5">
      <c r="A303" s="175">
        <v>89354</v>
      </c>
      <c r="B303" s="175" t="str">
        <f>VLOOKUP(A303,ORÇAMENTO!$B$15:$F$743,3,FALSE)</f>
        <v>SINAPI</v>
      </c>
      <c r="C303" s="176" t="s">
        <v>1953</v>
      </c>
      <c r="D303" s="175" t="str">
        <f>VLOOKUP(A303,ORÇAMENTO!$B$15:$F$743,4,FALSE)</f>
        <v>UN</v>
      </c>
      <c r="E303" s="177">
        <f>SUMIF(ORÇAMENTO!$C$15:$C$743,C303,ORÇAMENTO!$F$15:$F$743)</f>
        <v>4</v>
      </c>
      <c r="F303" s="177">
        <f>VLOOKUP(A303,ORÇAMENTO!$B$15:$I$743,8,FALSE)</f>
        <v>654</v>
      </c>
      <c r="G303" s="177">
        <f>E303*F303</f>
        <v>2616</v>
      </c>
      <c r="H303" s="178">
        <f t="shared" si="12"/>
        <v>2.6784364391485769E-2</v>
      </c>
      <c r="I303" s="178">
        <f t="shared" si="14"/>
        <v>97.752667375479461</v>
      </c>
      <c r="J303" s="175" t="str">
        <f t="shared" si="13"/>
        <v>C</v>
      </c>
    </row>
    <row r="304" spans="1:10">
      <c r="A304" s="175" t="s">
        <v>3250</v>
      </c>
      <c r="B304" s="175" t="str">
        <f>VLOOKUP(A304,ORÇAMENTO!$B$15:$F$743,3,FALSE)</f>
        <v>PRÓPRIO</v>
      </c>
      <c r="C304" s="176" t="str">
        <f>VLOOKUP(A304,ORÇAMENTO!$B$15:$G$743,2,FALSE)</f>
        <v>TUBO PVC OCRE JUNTA ELASTICA DN 250 INCLUSIVE CONEXOES - ENTERRADO REF. 16.05.067/EP EDUCAÇÃO</v>
      </c>
      <c r="D304" s="175" t="str">
        <f>VLOOKUP(A304,ORÇAMENTO!$B$15:$F$743,4,FALSE)</f>
        <v>M</v>
      </c>
      <c r="E304" s="177">
        <f>SUMIF(ORÇAMENTO!$C$15:$C$743,C304,ORÇAMENTO!$F$15:$F$743)</f>
        <v>8.2100000000000009</v>
      </c>
      <c r="F304" s="177">
        <f>VLOOKUP(A304,ORÇAMENTO!$B$15:$I$743,8,FALSE)</f>
        <v>317.14999999999998</v>
      </c>
      <c r="G304" s="177">
        <f>E304*F304</f>
        <v>2603.8015</v>
      </c>
      <c r="H304" s="178">
        <f t="shared" si="12"/>
        <v>2.66594679583705E-2</v>
      </c>
      <c r="I304" s="178">
        <f t="shared" si="14"/>
        <v>97.779326843437829</v>
      </c>
      <c r="J304" s="175" t="str">
        <f t="shared" si="13"/>
        <v>C</v>
      </c>
    </row>
    <row r="305" spans="1:10">
      <c r="A305" s="175" t="s">
        <v>3020</v>
      </c>
      <c r="B305" s="175" t="str">
        <f>VLOOKUP(A305,ORÇAMENTO!$B$15:$F$743,3,FALSE)</f>
        <v>PRÓPRIO</v>
      </c>
      <c r="C305" s="176" t="str">
        <f>VLOOKUP(A305,ORÇAMENTO!$B$15:$G$743,2,FALSE)</f>
        <v>CHUVEIRO ELÉTRICO DE 6.800W / 220 V, COM RESISTÊNCIA BLINDADA REF. 43.02.170/SP OBRAS</v>
      </c>
      <c r="D305" s="175" t="str">
        <f>VLOOKUP(A305,ORÇAMENTO!$B$15:$F$743,4,FALSE)</f>
        <v>UN</v>
      </c>
      <c r="E305" s="177">
        <f>SUMIF(ORÇAMENTO!$C$15:$C$743,C305,ORÇAMENTO!$F$15:$F$743)</f>
        <v>4</v>
      </c>
      <c r="F305" s="177">
        <f>VLOOKUP(A305,ORÇAMENTO!$B$15:$I$743,8,FALSE)</f>
        <v>647.28</v>
      </c>
      <c r="G305" s="177">
        <f>E305*F305</f>
        <v>2589.12</v>
      </c>
      <c r="H305" s="178">
        <f t="shared" si="12"/>
        <v>2.6509148904160409E-2</v>
      </c>
      <c r="I305" s="178">
        <f t="shared" si="14"/>
        <v>97.805835992341983</v>
      </c>
      <c r="J305" s="175" t="str">
        <f t="shared" si="13"/>
        <v>C</v>
      </c>
    </row>
    <row r="306" spans="1:10">
      <c r="A306" s="175">
        <v>89810</v>
      </c>
      <c r="B306" s="175" t="str">
        <f>VLOOKUP(A306,ORÇAMENTO!$B$15:$F$743,3,FALSE)</f>
        <v>SINAPI</v>
      </c>
      <c r="C306" s="176" t="s">
        <v>696</v>
      </c>
      <c r="D306" s="175" t="str">
        <f>VLOOKUP(A306,ORÇAMENTO!$B$15:$F$743,4,FALSE)</f>
        <v>UN</v>
      </c>
      <c r="E306" s="177">
        <f>SUMIF(ORÇAMENTO!$C$15:$C$743,C306,ORÇAMENTO!$F$15:$F$743)</f>
        <v>72</v>
      </c>
      <c r="F306" s="177">
        <f>VLOOKUP(A306,ORÇAMENTO!$B$15:$I$743,8,FALSE)</f>
        <v>35.659999999999997</v>
      </c>
      <c r="G306" s="177">
        <f>E306*F306</f>
        <v>2567.5199999999995</v>
      </c>
      <c r="H306" s="178">
        <f t="shared" si="12"/>
        <v>2.6287993601845382E-2</v>
      </c>
      <c r="I306" s="178">
        <f t="shared" si="14"/>
        <v>97.832123985943824</v>
      </c>
      <c r="J306" s="175" t="str">
        <f t="shared" si="13"/>
        <v>C</v>
      </c>
    </row>
    <row r="307" spans="1:10" ht="25.5">
      <c r="A307" s="175">
        <v>101509</v>
      </c>
      <c r="B307" s="175" t="str">
        <f>VLOOKUP(A307,ORÇAMENTO!$B$15:$F$743,3,FALSE)</f>
        <v>SINAPI</v>
      </c>
      <c r="C307" s="176" t="s">
        <v>149</v>
      </c>
      <c r="D307" s="175" t="str">
        <f>VLOOKUP(A307,ORÇAMENTO!$B$15:$F$743,4,FALSE)</f>
        <v>UN</v>
      </c>
      <c r="E307" s="177">
        <f>SUMIF(ORÇAMENTO!$C$15:$C$743,C307,ORÇAMENTO!$F$15:$F$743)</f>
        <v>1</v>
      </c>
      <c r="F307" s="177">
        <f>VLOOKUP(A307,ORÇAMENTO!$B$15:$I$743,8,FALSE)</f>
        <v>2558.7800000000002</v>
      </c>
      <c r="G307" s="177">
        <f>E307*F307</f>
        <v>2558.7800000000002</v>
      </c>
      <c r="H307" s="178">
        <f t="shared" si="12"/>
        <v>2.6198507613779037E-2</v>
      </c>
      <c r="I307" s="178">
        <f t="shared" si="14"/>
        <v>97.858322493557608</v>
      </c>
      <c r="J307" s="175" t="str">
        <f t="shared" si="13"/>
        <v>C</v>
      </c>
    </row>
    <row r="308" spans="1:10">
      <c r="A308" s="175">
        <v>94500</v>
      </c>
      <c r="B308" s="175" t="str">
        <f>VLOOKUP(A308,ORÇAMENTO!$B$15:$F$743,3,FALSE)</f>
        <v>SINAPI</v>
      </c>
      <c r="C308" s="176" t="s">
        <v>1101</v>
      </c>
      <c r="D308" s="175" t="str">
        <f>VLOOKUP(A308,ORÇAMENTO!$B$15:$F$743,4,FALSE)</f>
        <v>UN</v>
      </c>
      <c r="E308" s="177">
        <f>SUMIF(ORÇAMENTO!$C$15:$C$743,C308,ORÇAMENTO!$F$15:$F$743)</f>
        <v>5</v>
      </c>
      <c r="F308" s="177">
        <f>VLOOKUP(A308,ORÇAMENTO!$B$15:$I$743,8,FALSE)</f>
        <v>511.4</v>
      </c>
      <c r="G308" s="177">
        <f>E308*F308</f>
        <v>2557</v>
      </c>
      <c r="H308" s="178">
        <f t="shared" si="12"/>
        <v>2.6180282778680852E-2</v>
      </c>
      <c r="I308" s="178">
        <f t="shared" si="14"/>
        <v>97.884502776336291</v>
      </c>
      <c r="J308" s="175" t="str">
        <f t="shared" si="13"/>
        <v>C</v>
      </c>
    </row>
    <row r="309" spans="1:10">
      <c r="A309" s="175" t="s">
        <v>3052</v>
      </c>
      <c r="B309" s="175" t="str">
        <f>VLOOKUP(A309,ORÇAMENTO!$B$15:$F$743,3,FALSE)</f>
        <v>PRÓPRIO</v>
      </c>
      <c r="C309" s="176" t="str">
        <f>VLOOKUP(A309,ORÇAMENTO!$B$15:$G$743,2,FALSE)</f>
        <v>PLATAFORMA COM 3 MASTROS GALVANIZADOS, SENDO 1 DE H= 6,00 M E DOIS DE H= 5,00 M REF. 35.07.030/SP OBRAS</v>
      </c>
      <c r="D309" s="175" t="str">
        <f>VLOOKUP(A309,ORÇAMENTO!$B$15:$F$743,4,FALSE)</f>
        <v>CJ</v>
      </c>
      <c r="E309" s="177">
        <f>SUMIF(ORÇAMENTO!$C$15:$C$743,C309,ORÇAMENTO!$F$15:$F$743)</f>
        <v>1</v>
      </c>
      <c r="F309" s="177">
        <f>VLOOKUP(A309,ORÇAMENTO!$B$15:$I$743,8,FALSE)</f>
        <v>2541.63</v>
      </c>
      <c r="G309" s="177">
        <f>E309*F309</f>
        <v>2541.63</v>
      </c>
      <c r="H309" s="178">
        <f t="shared" si="12"/>
        <v>2.6022914399209469E-2</v>
      </c>
      <c r="I309" s="178">
        <f t="shared" si="14"/>
        <v>97.910525690735497</v>
      </c>
      <c r="J309" s="175" t="str">
        <f t="shared" si="13"/>
        <v>C</v>
      </c>
    </row>
    <row r="310" spans="1:10">
      <c r="A310" s="175">
        <v>104920</v>
      </c>
      <c r="B310" s="175" t="str">
        <f>VLOOKUP(A310,ORÇAMENTO!$B$15:$F$743,3,FALSE)</f>
        <v>SINAPI</v>
      </c>
      <c r="C310" s="176" t="s">
        <v>1810</v>
      </c>
      <c r="D310" s="175" t="str">
        <f>VLOOKUP(A310,ORÇAMENTO!$B$15:$F$743,4,FALSE)</f>
        <v>KG</v>
      </c>
      <c r="E310" s="177">
        <f>SUMIF(ORÇAMENTO!$C$15:$C$743,C310,ORÇAMENTO!$F$15:$F$743)</f>
        <v>182</v>
      </c>
      <c r="F310" s="177">
        <f>VLOOKUP(A310,ORÇAMENTO!$B$15:$I$743,8,FALSE)</f>
        <v>13.9</v>
      </c>
      <c r="G310" s="177">
        <f>E310*F310</f>
        <v>2529.8000000000002</v>
      </c>
      <c r="H310" s="178">
        <f t="shared" si="12"/>
        <v>2.5901790916506386E-2</v>
      </c>
      <c r="I310" s="178">
        <f t="shared" si="14"/>
        <v>97.936427481652004</v>
      </c>
      <c r="J310" s="175" t="str">
        <f t="shared" si="13"/>
        <v>C</v>
      </c>
    </row>
    <row r="311" spans="1:10">
      <c r="A311" s="175" t="s">
        <v>3028</v>
      </c>
      <c r="B311" s="175" t="str">
        <f>VLOOKUP(A311,ORÇAMENTO!$B$15:$F$743,3,FALSE)</f>
        <v>PRÓPRIO</v>
      </c>
      <c r="C311" s="176" t="str">
        <f>VLOOKUP(A311,ORÇAMENTO!$B$15:$G$743,2,FALSE)</f>
        <v>DISPENSER TOALHEIRO EM ABS, PARA FOLHAS REF. 44.03.180/SP OBRAS</v>
      </c>
      <c r="D311" s="175" t="str">
        <f>VLOOKUP(A311,ORÇAMENTO!$B$15:$F$743,4,FALSE)</f>
        <v>UN</v>
      </c>
      <c r="E311" s="177">
        <f>SUMIF(ORÇAMENTO!$C$15:$C$743,C311,ORÇAMENTO!$F$15:$F$743)</f>
        <v>26</v>
      </c>
      <c r="F311" s="177">
        <f>VLOOKUP(A311,ORÇAMENTO!$B$15:$I$743,8,FALSE)</f>
        <v>95.23</v>
      </c>
      <c r="G311" s="177">
        <f>E311*F311</f>
        <v>2475.98</v>
      </c>
      <c r="H311" s="178">
        <f t="shared" si="12"/>
        <v>2.5350745621571458E-2</v>
      </c>
      <c r="I311" s="178">
        <f t="shared" si="14"/>
        <v>97.96177822727357</v>
      </c>
      <c r="J311" s="175" t="str">
        <f t="shared" si="13"/>
        <v>C</v>
      </c>
    </row>
    <row r="312" spans="1:10">
      <c r="A312" s="175" t="s">
        <v>3045</v>
      </c>
      <c r="B312" s="175" t="str">
        <f>VLOOKUP(A312,ORÇAMENTO!$B$15:$F$743,3,FALSE)</f>
        <v>PRÓPRIO</v>
      </c>
      <c r="C312" s="176" t="str">
        <f>VLOOKUP(A312,ORÇAMENTO!$B$15:$G$743,2,FALSE)</f>
        <v>IMPRIMAÇÃO BETUMINOSA LIGANTE REF. 54.03.230/SP OBRAS</v>
      </c>
      <c r="D312" s="175" t="str">
        <f>VLOOKUP(A312,ORÇAMENTO!$B$15:$F$743,4,FALSE)</f>
        <v>M2</v>
      </c>
      <c r="E312" s="177">
        <f>SUMIF(ORÇAMENTO!$C$15:$C$743,C312,ORÇAMENTO!$F$15:$F$743)</f>
        <v>334.21</v>
      </c>
      <c r="F312" s="177">
        <f>VLOOKUP(A312,ORÇAMENTO!$B$15:$I$743,8,FALSE)</f>
        <v>7.35</v>
      </c>
      <c r="G312" s="177">
        <f>E312*F312</f>
        <v>2456.4434999999999</v>
      </c>
      <c r="H312" s="178">
        <f t="shared" si="12"/>
        <v>2.51507178176975E-2</v>
      </c>
      <c r="I312" s="178">
        <f t="shared" si="14"/>
        <v>97.986928945091265</v>
      </c>
      <c r="J312" s="175" t="str">
        <f t="shared" si="13"/>
        <v>C</v>
      </c>
    </row>
    <row r="313" spans="1:10">
      <c r="A313" s="175" t="s">
        <v>3024</v>
      </c>
      <c r="B313" s="175" t="str">
        <f>VLOOKUP(A313,ORÇAMENTO!$B$15:$F$743,3,FALSE)</f>
        <v>PRÓPRIO</v>
      </c>
      <c r="C313" s="176" t="str">
        <f>VLOOKUP(A313,ORÇAMENTO!$B$15:$G$743,2,FALSE)</f>
        <v>DISPENSER PAPEL HIGIÊNICO EM ABS PARA ROLÃO 300 / 600 M, COM VISOR REF. 44.03.050/SP OBRAS</v>
      </c>
      <c r="D313" s="175" t="str">
        <f>VLOOKUP(A313,ORÇAMENTO!$B$15:$F$743,4,FALSE)</f>
        <v>UN</v>
      </c>
      <c r="E313" s="177">
        <f>SUMIF(ORÇAMENTO!$C$15:$C$743,C313,ORÇAMENTO!$F$15:$F$743)</f>
        <v>26</v>
      </c>
      <c r="F313" s="177">
        <f>VLOOKUP(A313,ORÇAMENTO!$B$15:$I$743,8,FALSE)</f>
        <v>93.75</v>
      </c>
      <c r="G313" s="177">
        <f>E313*F313</f>
        <v>2437.5</v>
      </c>
      <c r="H313" s="178">
        <f t="shared" si="12"/>
        <v>2.4956761545965808E-2</v>
      </c>
      <c r="I313" s="178">
        <f t="shared" si="14"/>
        <v>98.01188570663723</v>
      </c>
      <c r="J313" s="175" t="str">
        <f t="shared" si="13"/>
        <v>C</v>
      </c>
    </row>
    <row r="314" spans="1:10" ht="25.5">
      <c r="A314" s="175" t="s">
        <v>3218</v>
      </c>
      <c r="B314" s="175" t="str">
        <f>VLOOKUP(A314,ORÇAMENTO!$B$15:$F$743,3,FALSE)</f>
        <v>PRÓPRIO</v>
      </c>
      <c r="C314" s="176" t="str">
        <f>VLOOKUP(A314,ORÇAMENTO!$B$15:$G$743,2,FALSE)</f>
        <v>POSTE BALIZADOR PARA JARDIM, EM ALUMÍNIO PRETO, + LED 12 W BRANCO FRIO ST1301 ( STARLUMEN OU SIMILAR) REF. S13159/ORSE</v>
      </c>
      <c r="D314" s="175" t="str">
        <f>VLOOKUP(A314,ORÇAMENTO!$B$15:$F$743,4,FALSE)</f>
        <v>UN</v>
      </c>
      <c r="E314" s="177">
        <f>SUMIF(ORÇAMENTO!$C$15:$C$743,C314,ORÇAMENTO!$F$15:$F$743)</f>
        <v>16</v>
      </c>
      <c r="F314" s="177">
        <f>VLOOKUP(A314,ORÇAMENTO!$B$15:$I$743,8,FALSE)</f>
        <v>152.33000000000001</v>
      </c>
      <c r="G314" s="177">
        <f>E314*F314</f>
        <v>2437.2800000000002</v>
      </c>
      <c r="H314" s="178">
        <f t="shared" si="12"/>
        <v>2.495450903825705E-2</v>
      </c>
      <c r="I314" s="178">
        <f t="shared" si="14"/>
        <v>98.036840215675483</v>
      </c>
      <c r="J314" s="175" t="str">
        <f t="shared" si="13"/>
        <v>C</v>
      </c>
    </row>
    <row r="315" spans="1:10">
      <c r="A315" s="175">
        <v>96543</v>
      </c>
      <c r="B315" s="175" t="str">
        <f>VLOOKUP(A315,ORÇAMENTO!$B$15:$F$743,3,FALSE)</f>
        <v>SINAPI</v>
      </c>
      <c r="C315" s="176" t="s">
        <v>279</v>
      </c>
      <c r="D315" s="175" t="str">
        <f>VLOOKUP(A315,ORÇAMENTO!$B$15:$F$743,4,FALSE)</f>
        <v>KG</v>
      </c>
      <c r="E315" s="177">
        <f>SUMIF(ORÇAMENTO!$C$15:$C$743,C315,ORÇAMENTO!$F$15:$F$743)</f>
        <v>91</v>
      </c>
      <c r="F315" s="177">
        <f>VLOOKUP(A315,ORÇAMENTO!$B$15:$I$743,8,FALSE)</f>
        <v>26.15</v>
      </c>
      <c r="G315" s="177">
        <f>E315*F315</f>
        <v>2379.65</v>
      </c>
      <c r="H315" s="178">
        <f t="shared" si="12"/>
        <v>2.4364454405274887E-2</v>
      </c>
      <c r="I315" s="178">
        <f t="shared" si="14"/>
        <v>98.061204670080755</v>
      </c>
      <c r="J315" s="175" t="str">
        <f t="shared" si="13"/>
        <v>C</v>
      </c>
    </row>
    <row r="316" spans="1:10">
      <c r="A316" s="175">
        <v>98509</v>
      </c>
      <c r="B316" s="175" t="str">
        <f>VLOOKUP(A316,ORÇAMENTO!$B$15:$F$743,3,FALSE)</f>
        <v>SINAPI</v>
      </c>
      <c r="C316" s="176" t="s">
        <v>1791</v>
      </c>
      <c r="D316" s="175" t="str">
        <f>VLOOKUP(A316,ORÇAMENTO!$B$15:$F$743,4,FALSE)</f>
        <v>UN</v>
      </c>
      <c r="E316" s="177">
        <f>SUMIF(ORÇAMENTO!$C$15:$C$743,C316,ORÇAMENTO!$F$15:$F$743)</f>
        <v>42</v>
      </c>
      <c r="F316" s="177">
        <f>VLOOKUP(A316,ORÇAMENTO!$B$15:$I$743,8,FALSE)</f>
        <v>56.33</v>
      </c>
      <c r="G316" s="177">
        <f>E316*F316</f>
        <v>2365.86</v>
      </c>
      <c r="H316" s="178">
        <f t="shared" si="12"/>
        <v>2.4223263126620993E-2</v>
      </c>
      <c r="I316" s="178">
        <f t="shared" si="14"/>
        <v>98.08542793320737</v>
      </c>
      <c r="J316" s="175" t="str">
        <f t="shared" si="13"/>
        <v>C</v>
      </c>
    </row>
    <row r="317" spans="1:10" ht="25.5">
      <c r="A317" s="175">
        <v>97083</v>
      </c>
      <c r="B317" s="175" t="str">
        <f>VLOOKUP(A317,ORÇAMENTO!$B$15:$F$743,3,FALSE)</f>
        <v>SINAPI</v>
      </c>
      <c r="C317" s="176" t="s">
        <v>1616</v>
      </c>
      <c r="D317" s="175" t="str">
        <f>VLOOKUP(A317,ORÇAMENTO!$B$15:$F$743,4,FALSE)</f>
        <v>M2</v>
      </c>
      <c r="E317" s="177">
        <f>SUMIF(ORÇAMENTO!$C$15:$C$743,C317,ORÇAMENTO!$F$15:$F$743)</f>
        <v>524.73</v>
      </c>
      <c r="F317" s="177">
        <f>VLOOKUP(A317,ORÇAMENTO!$B$15:$I$743,8,FALSE)</f>
        <v>4.47</v>
      </c>
      <c r="G317" s="177">
        <f>E317*F317</f>
        <v>2345.5430999999999</v>
      </c>
      <c r="H317" s="178">
        <f t="shared" si="12"/>
        <v>2.4015245063583768E-2</v>
      </c>
      <c r="I317" s="178">
        <f t="shared" si="14"/>
        <v>98.109443178270951</v>
      </c>
      <c r="J317" s="175" t="str">
        <f t="shared" si="13"/>
        <v>C</v>
      </c>
    </row>
    <row r="318" spans="1:10">
      <c r="A318" s="175">
        <v>93663</v>
      </c>
      <c r="B318" s="175" t="str">
        <f>VLOOKUP(A318,ORÇAMENTO!$B$15:$F$743,3,FALSE)</f>
        <v>SINAPI</v>
      </c>
      <c r="C318" s="176" t="s">
        <v>474</v>
      </c>
      <c r="D318" s="175" t="str">
        <f>VLOOKUP(A318,ORÇAMENTO!$B$15:$F$743,4,FALSE)</f>
        <v>UN</v>
      </c>
      <c r="E318" s="177">
        <f>SUMIF(ORÇAMENTO!$C$15:$C$743,C318,ORÇAMENTO!$F$15:$F$743)</f>
        <v>22</v>
      </c>
      <c r="F318" s="177">
        <f>VLOOKUP(A318,ORÇAMENTO!$B$15:$I$743,8,FALSE)</f>
        <v>103.78</v>
      </c>
      <c r="G318" s="177">
        <f>E318*F318</f>
        <v>2283.16</v>
      </c>
      <c r="H318" s="178">
        <f t="shared" si="12"/>
        <v>2.3376525001553763E-2</v>
      </c>
      <c r="I318" s="178">
        <f t="shared" si="14"/>
        <v>98.132819703272503</v>
      </c>
      <c r="J318" s="175" t="str">
        <f t="shared" si="13"/>
        <v>C</v>
      </c>
    </row>
    <row r="319" spans="1:10" ht="25.5">
      <c r="A319" s="175">
        <v>91186</v>
      </c>
      <c r="B319" s="175" t="str">
        <f>VLOOKUP(A319,ORÇAMENTO!$B$15:$F$743,3,FALSE)</f>
        <v>SINAPI</v>
      </c>
      <c r="C319" s="176" t="s">
        <v>2001</v>
      </c>
      <c r="D319" s="175" t="str">
        <f>VLOOKUP(A319,ORÇAMENTO!$B$15:$F$743,4,FALSE)</f>
        <v>M</v>
      </c>
      <c r="E319" s="177">
        <f>SUMIF(ORÇAMENTO!$C$15:$C$743,C319,ORÇAMENTO!$F$15:$F$743)</f>
        <v>63.13</v>
      </c>
      <c r="F319" s="177">
        <f>VLOOKUP(A319,ORÇAMENTO!$B$15:$I$743,8,FALSE)</f>
        <v>35.979999999999997</v>
      </c>
      <c r="G319" s="177">
        <f>E319*F319</f>
        <v>2271.4173999999998</v>
      </c>
      <c r="H319" s="178">
        <f t="shared" si="12"/>
        <v>2.3256296378731337E-2</v>
      </c>
      <c r="I319" s="178">
        <f t="shared" si="14"/>
        <v>98.156075999651236</v>
      </c>
      <c r="J319" s="175" t="str">
        <f t="shared" si="13"/>
        <v>C</v>
      </c>
    </row>
    <row r="320" spans="1:10" ht="25.5">
      <c r="A320" s="175">
        <v>104170</v>
      </c>
      <c r="B320" s="175" t="str">
        <f>VLOOKUP(A320,ORÇAMENTO!$B$15:$F$743,3,FALSE)</f>
        <v>SINAPI</v>
      </c>
      <c r="C320" s="176" t="s">
        <v>663</v>
      </c>
      <c r="D320" s="175" t="str">
        <f>VLOOKUP(A320,ORÇAMENTO!$B$15:$F$743,4,FALSE)</f>
        <v>UN</v>
      </c>
      <c r="E320" s="177">
        <f>SUMIF(ORÇAMENTO!$C$15:$C$743,C320,ORÇAMENTO!$F$15:$F$743)</f>
        <v>28</v>
      </c>
      <c r="F320" s="177">
        <f>VLOOKUP(A320,ORÇAMENTO!$B$15:$I$743,8,FALSE)</f>
        <v>79.97</v>
      </c>
      <c r="G320" s="177">
        <f>E320*F320</f>
        <v>2239.16</v>
      </c>
      <c r="H320" s="178">
        <f t="shared" si="12"/>
        <v>2.2926023459800944E-2</v>
      </c>
      <c r="I320" s="178">
        <f t="shared" si="14"/>
        <v>98.179002023111039</v>
      </c>
      <c r="J320" s="175" t="str">
        <f t="shared" si="13"/>
        <v>C</v>
      </c>
    </row>
    <row r="321" spans="1:10">
      <c r="A321" s="175">
        <v>102990</v>
      </c>
      <c r="B321" s="175" t="str">
        <f>VLOOKUP(A321,ORÇAMENTO!$B$15:$F$743,3,FALSE)</f>
        <v>SINAPI</v>
      </c>
      <c r="C321" s="176" t="s">
        <v>2962</v>
      </c>
      <c r="D321" s="175" t="str">
        <f>VLOOKUP(A321,ORÇAMENTO!$B$15:$F$743,4,FALSE)</f>
        <v>M</v>
      </c>
      <c r="E321" s="177">
        <f>SUMIF(ORÇAMENTO!$C$15:$C$743,C321,ORÇAMENTO!$F$15:$F$743)</f>
        <v>42.83</v>
      </c>
      <c r="F321" s="177">
        <f>VLOOKUP(A321,ORÇAMENTO!$B$15:$I$743,8,FALSE)</f>
        <v>52.19</v>
      </c>
      <c r="G321" s="177">
        <f>E321*F321</f>
        <v>2235.2976999999996</v>
      </c>
      <c r="H321" s="178">
        <f t="shared" si="12"/>
        <v>2.2886478639239306E-2</v>
      </c>
      <c r="I321" s="178">
        <f t="shared" si="14"/>
        <v>98.201888501750275</v>
      </c>
      <c r="J321" s="175" t="str">
        <f t="shared" si="13"/>
        <v>C</v>
      </c>
    </row>
    <row r="322" spans="1:10" ht="25.5">
      <c r="A322" s="175">
        <v>92029</v>
      </c>
      <c r="B322" s="175" t="str">
        <f>VLOOKUP(A322,ORÇAMENTO!$B$15:$F$743,3,FALSE)</f>
        <v>SINAPI</v>
      </c>
      <c r="C322" s="176" t="s">
        <v>782</v>
      </c>
      <c r="D322" s="175" t="str">
        <f>VLOOKUP(A322,ORÇAMENTO!$B$15:$F$743,4,FALSE)</f>
        <v>UN</v>
      </c>
      <c r="E322" s="177">
        <f>SUMIF(ORÇAMENTO!$C$15:$C$743,C322,ORÇAMENTO!$F$15:$F$743)</f>
        <v>26</v>
      </c>
      <c r="F322" s="177">
        <f>VLOOKUP(A322,ORÇAMENTO!$B$15:$I$743,8,FALSE)</f>
        <v>83.95</v>
      </c>
      <c r="G322" s="177">
        <f>E322*F322</f>
        <v>2182.7000000000003</v>
      </c>
      <c r="H322" s="178">
        <f t="shared" si="12"/>
        <v>2.2347948072360853E-2</v>
      </c>
      <c r="I322" s="178">
        <f t="shared" si="14"/>
        <v>98.224236449822641</v>
      </c>
      <c r="J322" s="175" t="str">
        <f t="shared" si="13"/>
        <v>C</v>
      </c>
    </row>
    <row r="323" spans="1:10" ht="25.5">
      <c r="A323" s="175" t="s">
        <v>3164</v>
      </c>
      <c r="B323" s="175" t="str">
        <f>VLOOKUP(A323,ORÇAMENTO!$B$15:$F$743,3,FALSE)</f>
        <v>PRÓPRIO</v>
      </c>
      <c r="C323" s="176" t="str">
        <f>VLOOKUP(A323,ORÇAMENTO!$B$15:$G$743,2,FALSE)</f>
        <v>PORTA DE ABRIR DE ALUMÍNIO, COM DUAS FOLHAS PARA VIDRO, FECHADURA E PUXADOR, SEM ALIZAR. AF_12/2019 (P15) REF. S100702S/ORSE</v>
      </c>
      <c r="D323" s="175" t="str">
        <f>VLOOKUP(A323,ORÇAMENTO!$B$15:$F$743,4,FALSE)</f>
        <v>M2</v>
      </c>
      <c r="E323" s="177">
        <f>SUMIF(ORÇAMENTO!$C$15:$C$743,C323,ORÇAMENTO!$F$15:$F$743)</f>
        <v>4.37</v>
      </c>
      <c r="F323" s="177">
        <f>VLOOKUP(A323,ORÇAMENTO!$B$15:$I$743,8,FALSE)</f>
        <v>498.1</v>
      </c>
      <c r="G323" s="177">
        <f>E323*F323</f>
        <v>2176.6970000000001</v>
      </c>
      <c r="H323" s="178">
        <f t="shared" si="12"/>
        <v>2.2286485327925803E-2</v>
      </c>
      <c r="I323" s="178">
        <f t="shared" si="14"/>
        <v>98.246522935150566</v>
      </c>
      <c r="J323" s="175" t="str">
        <f t="shared" si="13"/>
        <v>C</v>
      </c>
    </row>
    <row r="324" spans="1:10">
      <c r="A324" s="175" t="s">
        <v>2984</v>
      </c>
      <c r="B324" s="175" t="str">
        <f>VLOOKUP(A324,ORÇAMENTO!$B$15:$F$743,3,FALSE)</f>
        <v>PRÓPRIO</v>
      </c>
      <c r="C324" s="176" t="str">
        <f>VLOOKUP(A324,ORÇAMENTO!$B$15:$G$743,2,FALSE)</f>
        <v>CONSTRUÇÃO DE GUARITA/POSTO DE VIGIA PROVISÓRIO EM MADEIRA - FORNECIMENTO E MONTAGEM REF. 02.01.021/SP OBRAS</v>
      </c>
      <c r="D324" s="175" t="str">
        <f>VLOOKUP(A324,ORÇAMENTO!$B$15:$F$743,4,FALSE)</f>
        <v>M2</v>
      </c>
      <c r="E324" s="177">
        <f>SUMIF(ORÇAMENTO!$C$15:$C$743,C324,ORÇAMENTO!$F$15:$F$743)</f>
        <v>4</v>
      </c>
      <c r="F324" s="177">
        <f>VLOOKUP(A324,ORÇAMENTO!$B$15:$I$743,8,FALSE)</f>
        <v>542.88</v>
      </c>
      <c r="G324" s="177">
        <f>E324*F324</f>
        <v>2171.52</v>
      </c>
      <c r="H324" s="178">
        <f t="shared" si="12"/>
        <v>2.2233479726070021E-2</v>
      </c>
      <c r="I324" s="178">
        <f t="shared" si="14"/>
        <v>98.268756414876634</v>
      </c>
      <c r="J324" s="175" t="str">
        <f t="shared" si="13"/>
        <v>C</v>
      </c>
    </row>
    <row r="325" spans="1:10" ht="25.5">
      <c r="A325" s="175" t="s">
        <v>3569</v>
      </c>
      <c r="B325" s="175" t="str">
        <f>VLOOKUP(A325,ORÇAMENTO!$B$15:$F$743,3,FALSE)</f>
        <v>PRÓPRIO</v>
      </c>
      <c r="C325" s="176" t="str">
        <f>VLOOKUP(A325,ORÇAMENTO!$B$15:$G$743,2,FALSE)</f>
        <v>KIT DE AUTOMATIZAÇÃO DE PORTÃO DE ABRIR, INCLUSO: FERRAGENS (BRAÇO DE AÇO COM 0,75M, CHAPA E MONTANTE, ETC.) E 02 MOTORES PPA 1/3 CV - 220V REF. I12240/ORSE</v>
      </c>
      <c r="D325" s="175" t="str">
        <f>VLOOKUP(A325,ORÇAMENTO!$B$15:$F$743,4,FALSE)</f>
        <v>UN</v>
      </c>
      <c r="E325" s="177">
        <f>SUMIF(ORÇAMENTO!$C$15:$C$743,C325,ORÇAMENTO!$F$15:$F$743)</f>
        <v>1</v>
      </c>
      <c r="F325" s="177">
        <f>VLOOKUP(A325,ORÇAMENTO!$B$15:$I$743,8,FALSE)</f>
        <v>2156.5</v>
      </c>
      <c r="G325" s="177">
        <f>E325*F325</f>
        <v>2156.5</v>
      </c>
      <c r="H325" s="178">
        <f t="shared" si="12"/>
        <v>2.2079694881589854E-2</v>
      </c>
      <c r="I325" s="178">
        <f t="shared" si="14"/>
        <v>98.290836109758217</v>
      </c>
      <c r="J325" s="175" t="str">
        <f t="shared" si="13"/>
        <v>C</v>
      </c>
    </row>
    <row r="326" spans="1:10">
      <c r="A326" s="175">
        <v>94263</v>
      </c>
      <c r="B326" s="175" t="str">
        <f>VLOOKUP(A326,ORÇAMENTO!$B$15:$F$743,3,FALSE)</f>
        <v>SINAPI</v>
      </c>
      <c r="C326" s="176" t="s">
        <v>1754</v>
      </c>
      <c r="D326" s="175" t="str">
        <f>VLOOKUP(A326,ORÇAMENTO!$B$15:$F$743,4,FALSE)</f>
        <v>M</v>
      </c>
      <c r="E326" s="177">
        <f>SUMIF(ORÇAMENTO!$C$15:$C$743,C326,ORÇAMENTO!$F$15:$F$743)</f>
        <v>49.48</v>
      </c>
      <c r="F326" s="177">
        <f>VLOOKUP(A326,ORÇAMENTO!$B$15:$I$743,8,FALSE)</f>
        <v>43.56</v>
      </c>
      <c r="G326" s="177">
        <f>E326*F326</f>
        <v>2155.3487999999998</v>
      </c>
      <c r="H326" s="178">
        <f t="shared" si="12"/>
        <v>2.2067908123070173E-2</v>
      </c>
      <c r="I326" s="178">
        <f t="shared" si="14"/>
        <v>98.312904017881294</v>
      </c>
      <c r="J326" s="175" t="str">
        <f t="shared" si="13"/>
        <v>C</v>
      </c>
    </row>
    <row r="327" spans="1:10">
      <c r="A327" s="175" t="s">
        <v>3705</v>
      </c>
      <c r="B327" s="175" t="str">
        <f>VLOOKUP(A327,ORÇAMENTO!$B$15:$F$743,3,FALSE)</f>
        <v>PRÓPRIO</v>
      </c>
      <c r="C327" s="176" t="str">
        <f>VLOOKUP(A327,ORÇAMENTO!$B$15:$G$743,2,FALSE)</f>
        <v>IL-101 PROJETOR LED &lt;=100W L240 X H175 MM C/DIFUSOR DE VIDRO TEMPERADO. (09.11.041 - SP EDUCAÇÃO)</v>
      </c>
      <c r="D327" s="175" t="str">
        <f>VLOOKUP(A327,ORÇAMENTO!$B$15:$F$743,4,FALSE)</f>
        <v>UN</v>
      </c>
      <c r="E327" s="177">
        <f>SUMIF(ORÇAMENTO!$C$15:$C$743,C327,ORÇAMENTO!$F$15:$F$743)</f>
        <v>8</v>
      </c>
      <c r="F327" s="177">
        <f>VLOOKUP(A327,ORÇAMENTO!$B$15:$I$743,8,FALSE)</f>
        <v>268.20999999999998</v>
      </c>
      <c r="G327" s="177">
        <f>E327*F327</f>
        <v>2145.6799999999998</v>
      </c>
      <c r="H327" s="178">
        <f t="shared" si="12"/>
        <v>2.1968912457004271E-2</v>
      </c>
      <c r="I327" s="178">
        <f t="shared" si="14"/>
        <v>98.334872930338292</v>
      </c>
      <c r="J327" s="175" t="str">
        <f t="shared" si="13"/>
        <v>C</v>
      </c>
    </row>
    <row r="328" spans="1:10" ht="25.5">
      <c r="A328" s="175">
        <v>95947</v>
      </c>
      <c r="B328" s="175" t="str">
        <f>VLOOKUP(A328,ORÇAMENTO!$B$15:$F$743,3,FALSE)</f>
        <v>SINAPI</v>
      </c>
      <c r="C328" s="176" t="s">
        <v>1986</v>
      </c>
      <c r="D328" s="175" t="str">
        <f>VLOOKUP(A328,ORÇAMENTO!$B$15:$F$743,4,FALSE)</f>
        <v>KG</v>
      </c>
      <c r="E328" s="177">
        <f>SUMIF(ORÇAMENTO!$C$15:$C$743,C328,ORÇAMENTO!$F$15:$F$743)</f>
        <v>171</v>
      </c>
      <c r="F328" s="177">
        <f>VLOOKUP(A328,ORÇAMENTO!$B$15:$I$743,8,FALSE)</f>
        <v>12.54</v>
      </c>
      <c r="G328" s="177">
        <f>E328*F328</f>
        <v>2144.3399999999997</v>
      </c>
      <c r="H328" s="178">
        <f t="shared" si="12"/>
        <v>2.1955192637323616E-2</v>
      </c>
      <c r="I328" s="178">
        <f t="shared" si="14"/>
        <v>98.356828122975614</v>
      </c>
      <c r="J328" s="175" t="str">
        <f t="shared" si="13"/>
        <v>C</v>
      </c>
    </row>
    <row r="329" spans="1:10">
      <c r="A329" s="175" t="s">
        <v>3026</v>
      </c>
      <c r="B329" s="175" t="str">
        <f>VLOOKUP(A329,ORÇAMENTO!$B$15:$F$743,3,FALSE)</f>
        <v>PRÓPRIO</v>
      </c>
      <c r="C329" s="176" t="str">
        <f>VLOOKUP(A329,ORÇAMENTO!$B$15:$G$743,2,FALSE)</f>
        <v>SABONETEIRA TIPO DISPENSER, PARA REFIL DE 800 ML REF. 44.03.130/SP OBRAS</v>
      </c>
      <c r="D329" s="175" t="str">
        <f>VLOOKUP(A329,ORÇAMENTO!$B$15:$F$743,4,FALSE)</f>
        <v>UN</v>
      </c>
      <c r="E329" s="177">
        <f>SUMIF(ORÇAMENTO!$C$15:$C$743,C329,ORÇAMENTO!$F$15:$F$743)</f>
        <v>26</v>
      </c>
      <c r="F329" s="177">
        <f>VLOOKUP(A329,ORÇAMENTO!$B$15:$I$743,8,FALSE)</f>
        <v>82.23</v>
      </c>
      <c r="G329" s="177">
        <f>E329*F329</f>
        <v>2137.98</v>
      </c>
      <c r="H329" s="178">
        <f t="shared" ref="H329:H392" si="15">(G329*100)/SUM($G$8:$G$547)</f>
        <v>2.189007468719753E-2</v>
      </c>
      <c r="I329" s="178">
        <f t="shared" si="14"/>
        <v>98.378718197662806</v>
      </c>
      <c r="J329" s="175" t="str">
        <f t="shared" ref="J329:J392" si="16">IF(I329&lt;50,"A",IF(I329&lt;80,"B","C"))</f>
        <v>C</v>
      </c>
    </row>
    <row r="330" spans="1:10">
      <c r="A330" s="175" t="s">
        <v>3452</v>
      </c>
      <c r="B330" s="175" t="str">
        <f>VLOOKUP(A330,ORÇAMENTO!$B$15:$F$743,3,FALSE)</f>
        <v>COMPOSIÇÃO</v>
      </c>
      <c r="C330" s="176" t="str">
        <f>VLOOKUP(A330,ORÇAMENTO!$B$15:$G$743,2,FALSE)</f>
        <v>ARO ACABAMENTO EM INOX P/ FURO DE 20 CM EM BANCADA</v>
      </c>
      <c r="D330" s="175" t="str">
        <f>VLOOKUP(A330,ORÇAMENTO!$B$15:$F$743,4,FALSE)</f>
        <v>UN</v>
      </c>
      <c r="E330" s="177">
        <f>SUMIF(ORÇAMENTO!$C$15:$C$743,C330,ORÇAMENTO!$F$15:$F$743)</f>
        <v>8</v>
      </c>
      <c r="F330" s="177">
        <f>VLOOKUP(A330,ORÇAMENTO!$B$15:$I$743,8,FALSE)</f>
        <v>265.77999999999997</v>
      </c>
      <c r="G330" s="177">
        <f>E330*F330</f>
        <v>2126.2399999999998</v>
      </c>
      <c r="H330" s="178">
        <f t="shared" si="15"/>
        <v>2.1769872684920755E-2</v>
      </c>
      <c r="I330" s="178">
        <f t="shared" ref="I330:I393" si="17">H330+I329</f>
        <v>98.400488070347734</v>
      </c>
      <c r="J330" s="175" t="str">
        <f t="shared" si="16"/>
        <v>C</v>
      </c>
    </row>
    <row r="331" spans="1:10">
      <c r="A331" s="175">
        <v>89481</v>
      </c>
      <c r="B331" s="175" t="str">
        <f>VLOOKUP(A331,ORÇAMENTO!$B$15:$F$743,3,FALSE)</f>
        <v>SINAPI</v>
      </c>
      <c r="C331" s="176" t="s">
        <v>630</v>
      </c>
      <c r="D331" s="175" t="str">
        <f>VLOOKUP(A331,ORÇAMENTO!$B$15:$F$743,4,FALSE)</f>
        <v>UN</v>
      </c>
      <c r="E331" s="177">
        <f>SUMIF(ORÇAMENTO!$C$15:$C$743,C331,ORÇAMENTO!$F$15:$F$743)</f>
        <v>308</v>
      </c>
      <c r="F331" s="177">
        <f>VLOOKUP(A331,ORÇAMENTO!$B$15:$I$743,8,FALSE)</f>
        <v>6.79</v>
      </c>
      <c r="G331" s="177">
        <f>E331*F331</f>
        <v>2091.3200000000002</v>
      </c>
      <c r="H331" s="178">
        <f t="shared" si="15"/>
        <v>2.1412338279511476E-2</v>
      </c>
      <c r="I331" s="178">
        <f t="shared" si="17"/>
        <v>98.421900408627252</v>
      </c>
      <c r="J331" s="175" t="str">
        <f t="shared" si="16"/>
        <v>C</v>
      </c>
    </row>
    <row r="332" spans="1:10">
      <c r="A332" s="175" t="s">
        <v>3255</v>
      </c>
      <c r="B332" s="175" t="str">
        <f>VLOOKUP(A332,ORÇAMENTO!$B$15:$F$743,3,FALSE)</f>
        <v>PRÓPRIO</v>
      </c>
      <c r="C332" s="176" t="str">
        <f>VLOOKUP(A332,ORÇAMENTO!$B$15:$G$743,2,FALSE)</f>
        <v>QUADRO COMANDO PARA CONJUNTO MOTOR BOMBA TRIFASICO REF. 09.05.081/SP EDUCAÇÃO</v>
      </c>
      <c r="D332" s="175" t="str">
        <f>VLOOKUP(A332,ORÇAMENTO!$B$15:$F$743,4,FALSE)</f>
        <v>UN</v>
      </c>
      <c r="E332" s="177">
        <f>SUMIF(ORÇAMENTO!$C$15:$C$743,C332,ORÇAMENTO!$F$15:$F$743)</f>
        <v>1</v>
      </c>
      <c r="F332" s="177">
        <f>VLOOKUP(A332,ORÇAMENTO!$B$15:$I$743,8,FALSE)</f>
        <v>2089.4899999999998</v>
      </c>
      <c r="G332" s="177">
        <f>E332*F332</f>
        <v>2089.4899999999998</v>
      </c>
      <c r="H332" s="178">
        <f t="shared" si="15"/>
        <v>2.1393601510843116E-2</v>
      </c>
      <c r="I332" s="178">
        <f t="shared" si="17"/>
        <v>98.443294010138089</v>
      </c>
      <c r="J332" s="175" t="str">
        <f t="shared" si="16"/>
        <v>C</v>
      </c>
    </row>
    <row r="333" spans="1:10" ht="25.5">
      <c r="A333" s="175">
        <v>97892</v>
      </c>
      <c r="B333" s="175" t="str">
        <f>VLOOKUP(A333,ORÇAMENTO!$B$15:$F$743,3,FALSE)</f>
        <v>SINAPI</v>
      </c>
      <c r="C333" s="176" t="s">
        <v>731</v>
      </c>
      <c r="D333" s="175" t="str">
        <f>VLOOKUP(A333,ORÇAMENTO!$B$15:$F$743,4,FALSE)</f>
        <v>UN</v>
      </c>
      <c r="E333" s="177">
        <f>SUMIF(ORÇAMENTO!$C$15:$C$743,C333,ORÇAMENTO!$F$15:$F$743)</f>
        <v>4</v>
      </c>
      <c r="F333" s="177">
        <f>VLOOKUP(A333,ORÇAMENTO!$B$15:$I$743,8,FALSE)</f>
        <v>520.47</v>
      </c>
      <c r="G333" s="177">
        <f>E333*F333</f>
        <v>2081.88</v>
      </c>
      <c r="H333" s="178">
        <f t="shared" si="15"/>
        <v>2.1315685221462686E-2</v>
      </c>
      <c r="I333" s="178">
        <f t="shared" si="17"/>
        <v>98.464609695359556</v>
      </c>
      <c r="J333" s="175" t="str">
        <f t="shared" si="16"/>
        <v>C</v>
      </c>
    </row>
    <row r="334" spans="1:10">
      <c r="A334" s="175" t="s">
        <v>3507</v>
      </c>
      <c r="B334" s="175" t="str">
        <f>VLOOKUP(A334,ORÇAMENTO!$B$15:$F$743,3,FALSE)</f>
        <v>COMPOSIÇÃO</v>
      </c>
      <c r="C334" s="176" t="str">
        <f>VLOOKUP(A334,ORÇAMENTO!$B$15:$G$743,2,FALSE)</f>
        <v>REFLETOR RGB LED 400W COM MEMÓRIA</v>
      </c>
      <c r="D334" s="175" t="str">
        <f>VLOOKUP(A334,ORÇAMENTO!$B$15:$F$743,4,FALSE)</f>
        <v>UN</v>
      </c>
      <c r="E334" s="177">
        <f>SUMIF(ORÇAMENTO!$C$15:$C$743,C334,ORÇAMENTO!$F$15:$F$743)</f>
        <v>6</v>
      </c>
      <c r="F334" s="177">
        <f>VLOOKUP(A334,ORÇAMENTO!$B$15:$I$743,8,FALSE)</f>
        <v>344.54</v>
      </c>
      <c r="G334" s="177">
        <f>E334*F334</f>
        <v>2067.2400000000002</v>
      </c>
      <c r="H334" s="178">
        <f t="shared" si="15"/>
        <v>2.1165791072115844E-2</v>
      </c>
      <c r="I334" s="178">
        <f t="shared" si="17"/>
        <v>98.485775486431677</v>
      </c>
      <c r="J334" s="175" t="str">
        <f t="shared" si="16"/>
        <v>C</v>
      </c>
    </row>
    <row r="335" spans="1:10">
      <c r="A335" s="175">
        <v>100705</v>
      </c>
      <c r="B335" s="175" t="str">
        <f>VLOOKUP(A335,ORÇAMENTO!$B$15:$F$743,3,FALSE)</f>
        <v>SINAPI</v>
      </c>
      <c r="C335" s="176" t="str">
        <f>VLOOKUP(A335,ORÇAMENTO!$B$15:$G$743,2,FALSE)</f>
        <v>TARJETA TIPO LIVRE/OCUPADO PARA PORTA DE BANHEIRO. AF_12/2019</v>
      </c>
      <c r="D335" s="175" t="str">
        <f>VLOOKUP(A335,ORÇAMENTO!$B$15:$F$743,4,FALSE)</f>
        <v>UN</v>
      </c>
      <c r="E335" s="177">
        <f>SUMIF(ORÇAMENTO!$C$15:$C$743,C335,ORÇAMENTO!$F$15:$F$743)</f>
        <v>20</v>
      </c>
      <c r="F335" s="177">
        <f>VLOOKUP(A335,ORÇAMENTO!$B$15:$I$743,8,FALSE)</f>
        <v>101.69</v>
      </c>
      <c r="G335" s="177">
        <f>E335*F335</f>
        <v>2033.8</v>
      </c>
      <c r="H335" s="178">
        <f t="shared" si="15"/>
        <v>2.0823409900383699E-2</v>
      </c>
      <c r="I335" s="178">
        <f t="shared" si="17"/>
        <v>98.506598896332065</v>
      </c>
      <c r="J335" s="175" t="str">
        <f t="shared" si="16"/>
        <v>C</v>
      </c>
    </row>
    <row r="336" spans="1:10">
      <c r="A336" s="175" t="s">
        <v>3257</v>
      </c>
      <c r="B336" s="175" t="str">
        <f>VLOOKUP(A336,ORÇAMENTO!$B$15:$F$743,3,FALSE)</f>
        <v>PRÓPRIO</v>
      </c>
      <c r="C336" s="176" t="str">
        <f>VLOOKUP(A336,ORÇAMENTO!$B$15:$G$743,2,FALSE)</f>
        <v>EXTINTOR PORTATIL DE PO QUIMICO ABC CAPACIDADE 6 KG REF. 08.08.051/SP EDUCAÇÃO</v>
      </c>
      <c r="D336" s="175" t="str">
        <f>VLOOKUP(A336,ORÇAMENTO!$B$15:$F$743,4,FALSE)</f>
        <v>UN</v>
      </c>
      <c r="E336" s="177">
        <f>SUMIF(ORÇAMENTO!$C$15:$C$743,C336,ORÇAMENTO!$F$15:$F$743)</f>
        <v>6</v>
      </c>
      <c r="F336" s="177">
        <f>VLOOKUP(A336,ORÇAMENTO!$B$15:$I$743,8,FALSE)</f>
        <v>336.31</v>
      </c>
      <c r="G336" s="177">
        <f>E336*F336</f>
        <v>2017.8600000000001</v>
      </c>
      <c r="H336" s="178">
        <f t="shared" si="15"/>
        <v>2.0660205478212335E-2</v>
      </c>
      <c r="I336" s="178">
        <f t="shared" si="17"/>
        <v>98.527259101810273</v>
      </c>
      <c r="J336" s="175" t="str">
        <f t="shared" si="16"/>
        <v>C</v>
      </c>
    </row>
    <row r="337" spans="1:10">
      <c r="A337" s="175">
        <v>98519</v>
      </c>
      <c r="B337" s="175" t="str">
        <f>VLOOKUP(A337,ORÇAMENTO!$B$15:$F$743,3,FALSE)</f>
        <v>SINAPI</v>
      </c>
      <c r="C337" s="176" t="s">
        <v>1969</v>
      </c>
      <c r="D337" s="175" t="str">
        <f>VLOOKUP(A337,ORÇAMENTO!$B$15:$F$743,4,FALSE)</f>
        <v>M2</v>
      </c>
      <c r="E337" s="177">
        <f>SUMIF(ORÇAMENTO!$C$15:$C$743,C337,ORÇAMENTO!$F$15:$F$743)</f>
        <v>402.02</v>
      </c>
      <c r="F337" s="177">
        <f>VLOOKUP(A337,ORÇAMENTO!$B$15:$I$743,8,FALSE)</f>
        <v>4.93</v>
      </c>
      <c r="G337" s="177">
        <f>E337*F337</f>
        <v>1981.9585999999997</v>
      </c>
      <c r="H337" s="178">
        <f t="shared" si="15"/>
        <v>2.0292622840687679E-2</v>
      </c>
      <c r="I337" s="178">
        <f t="shared" si="17"/>
        <v>98.547551724650958</v>
      </c>
      <c r="J337" s="175" t="str">
        <f t="shared" si="16"/>
        <v>C</v>
      </c>
    </row>
    <row r="338" spans="1:10">
      <c r="A338" s="175">
        <v>92678</v>
      </c>
      <c r="B338" s="175" t="str">
        <f>VLOOKUP(A338,ORÇAMENTO!$B$15:$F$743,3,FALSE)</f>
        <v>SINAPI</v>
      </c>
      <c r="C338" s="176" t="s">
        <v>1645</v>
      </c>
      <c r="D338" s="175" t="str">
        <f>VLOOKUP(A338,ORÇAMENTO!$B$15:$F$743,4,FALSE)</f>
        <v>UN</v>
      </c>
      <c r="E338" s="177">
        <f>SUMIF(ORÇAMENTO!$C$15:$C$743,C338,ORÇAMENTO!$F$15:$F$743)</f>
        <v>12</v>
      </c>
      <c r="F338" s="177">
        <f>VLOOKUP(A338,ORÇAMENTO!$B$15:$I$743,8,FALSE)</f>
        <v>164.25</v>
      </c>
      <c r="G338" s="177">
        <f>E338*F338</f>
        <v>1971</v>
      </c>
      <c r="H338" s="178">
        <f t="shared" si="15"/>
        <v>2.0180421336245584E-2</v>
      </c>
      <c r="I338" s="178">
        <f t="shared" si="17"/>
        <v>98.567732145987208</v>
      </c>
      <c r="J338" s="175" t="str">
        <f t="shared" si="16"/>
        <v>C</v>
      </c>
    </row>
    <row r="339" spans="1:10">
      <c r="A339" s="175" t="s">
        <v>3568</v>
      </c>
      <c r="B339" s="175" t="str">
        <f>VLOOKUP(A339,ORÇAMENTO!$B$15:$F$743,3,FALSE)</f>
        <v>PRÓPRIO</v>
      </c>
      <c r="C339" s="176" t="str">
        <f>VLOOKUP(A339,ORÇAMENTO!$B$15:$G$743,2,FALSE)</f>
        <v>VÍDEO PORTEIRO ELETRÔNICO COLORIDO, COM UM INTERFONE REF. 66.02.460/SP OBRAS</v>
      </c>
      <c r="D339" s="175" t="str">
        <f>VLOOKUP(A339,ORÇAMENTO!$B$15:$F$743,4,FALSE)</f>
        <v>CJ</v>
      </c>
      <c r="E339" s="177">
        <f>SUMIF(ORÇAMENTO!$C$15:$C$743,C339,ORÇAMENTO!$F$15:$F$743)</f>
        <v>1</v>
      </c>
      <c r="F339" s="177">
        <f>VLOOKUP(A339,ORÇAMENTO!$B$15:$I$743,8,FALSE)</f>
        <v>1943.79</v>
      </c>
      <c r="G339" s="177">
        <f>E339*F339</f>
        <v>1943.79</v>
      </c>
      <c r="H339" s="178">
        <f t="shared" si="15"/>
        <v>1.990182708735708E-2</v>
      </c>
      <c r="I339" s="178">
        <f t="shared" si="17"/>
        <v>98.58763397307456</v>
      </c>
      <c r="J339" s="175" t="str">
        <f t="shared" si="16"/>
        <v>C</v>
      </c>
    </row>
    <row r="340" spans="1:10">
      <c r="A340" s="175" t="s">
        <v>3362</v>
      </c>
      <c r="B340" s="175" t="str">
        <f>VLOOKUP(A340,ORÇAMENTO!$B$15:$F$743,3,FALSE)</f>
        <v>COMPOSIÇÃO</v>
      </c>
      <c r="C340" s="176" t="str">
        <f>VLOOKUP(A340,ORÇAMENTO!$B$15:$G$743,2,FALSE)</f>
        <v>PRESSURIZADOR DE ÁGUA VAZÃO: 6,96M³/H PRESSÃO: 10MCA POTÊNCIA: 0,5 CV</v>
      </c>
      <c r="D340" s="175" t="str">
        <f>VLOOKUP(A340,ORÇAMENTO!$B$15:$F$743,4,FALSE)</f>
        <v>UN</v>
      </c>
      <c r="E340" s="177">
        <f>SUMIF(ORÇAMENTO!$C$15:$C$743,C340,ORÇAMENTO!$F$15:$F$743)</f>
        <v>1</v>
      </c>
      <c r="F340" s="177">
        <f>VLOOKUP(A340,ORÇAMENTO!$B$15:$I$743,8,FALSE)</f>
        <v>1932.59</v>
      </c>
      <c r="G340" s="177">
        <f>E340*F340</f>
        <v>1932.59</v>
      </c>
      <c r="H340" s="178">
        <f t="shared" si="15"/>
        <v>1.978715396763818E-2</v>
      </c>
      <c r="I340" s="178">
        <f t="shared" si="17"/>
        <v>98.607421127042201</v>
      </c>
      <c r="J340" s="175" t="str">
        <f t="shared" si="16"/>
        <v>C</v>
      </c>
    </row>
    <row r="341" spans="1:10">
      <c r="A341" s="175" t="s">
        <v>3084</v>
      </c>
      <c r="B341" s="175" t="str">
        <f>VLOOKUP(A341,ORÇAMENTO!$B$15:$F$743,3,FALSE)</f>
        <v>PRÓPRIO</v>
      </c>
      <c r="C341" s="176" t="str">
        <f>VLOOKUP(A341,ORÇAMENTO!$B$15:$G$743,2,FALSE)</f>
        <v>CONDULETE METÁLICO DE 3´ REF. 40.06.160/SP OBRAS</v>
      </c>
      <c r="D341" s="175" t="str">
        <f>VLOOKUP(A341,ORÇAMENTO!$B$15:$F$743,4,FALSE)</f>
        <v>CJ</v>
      </c>
      <c r="E341" s="177">
        <f>SUMIF(ORÇAMENTO!$C$15:$C$743,C341,ORÇAMENTO!$F$15:$F$743)</f>
        <v>6</v>
      </c>
      <c r="F341" s="177">
        <f>VLOOKUP(A341,ORÇAMENTO!$B$15:$I$743,8,FALSE)</f>
        <v>320.37</v>
      </c>
      <c r="G341" s="177">
        <f>E341*F341</f>
        <v>1922.22</v>
      </c>
      <c r="H341" s="178">
        <f t="shared" si="15"/>
        <v>1.9680978945184165E-2</v>
      </c>
      <c r="I341" s="178">
        <f t="shared" si="17"/>
        <v>98.62710210598739</v>
      </c>
      <c r="J341" s="175" t="str">
        <f t="shared" si="16"/>
        <v>C</v>
      </c>
    </row>
    <row r="342" spans="1:10">
      <c r="A342" s="175">
        <v>93671</v>
      </c>
      <c r="B342" s="175" t="str">
        <f>VLOOKUP(A342,ORÇAMENTO!$B$15:$F$743,3,FALSE)</f>
        <v>SINAPI</v>
      </c>
      <c r="C342" s="176" t="s">
        <v>476</v>
      </c>
      <c r="D342" s="175" t="str">
        <f>VLOOKUP(A342,ORÇAMENTO!$B$15:$F$743,4,FALSE)</f>
        <v>UN</v>
      </c>
      <c r="E342" s="177">
        <f>SUMIF(ORÇAMENTO!$C$15:$C$743,C342,ORÇAMENTO!$F$15:$F$743)</f>
        <v>14</v>
      </c>
      <c r="F342" s="177">
        <f>VLOOKUP(A342,ORÇAMENTO!$B$15:$I$743,8,FALSE)</f>
        <v>136.61000000000001</v>
      </c>
      <c r="G342" s="177">
        <f>E342*F342</f>
        <v>1912.5400000000002</v>
      </c>
      <c r="H342" s="178">
        <f t="shared" si="15"/>
        <v>1.9581868605998545E-2</v>
      </c>
      <c r="I342" s="178">
        <f t="shared" si="17"/>
        <v>98.646683974593387</v>
      </c>
      <c r="J342" s="175" t="str">
        <f t="shared" si="16"/>
        <v>C</v>
      </c>
    </row>
    <row r="343" spans="1:10">
      <c r="A343" s="175">
        <v>91940</v>
      </c>
      <c r="B343" s="175" t="str">
        <f>VLOOKUP(A343,ORÇAMENTO!$B$15:$F$743,3,FALSE)</f>
        <v>SINAPI</v>
      </c>
      <c r="C343" s="176" t="s">
        <v>517</v>
      </c>
      <c r="D343" s="175" t="str">
        <f>VLOOKUP(A343,ORÇAMENTO!$B$15:$F$743,4,FALSE)</f>
        <v>UN</v>
      </c>
      <c r="E343" s="177">
        <f>SUMIF(ORÇAMENTO!$C$15:$C$743,C343,ORÇAMENTO!$F$15:$F$743)</f>
        <v>80</v>
      </c>
      <c r="F343" s="177">
        <f>VLOOKUP(A343,ORÇAMENTO!$B$15:$I$743,8,FALSE)</f>
        <v>23.84</v>
      </c>
      <c r="G343" s="177">
        <f>E343*F343</f>
        <v>1907.2</v>
      </c>
      <c r="H343" s="178">
        <f t="shared" si="15"/>
        <v>1.9527194100703998E-2</v>
      </c>
      <c r="I343" s="178">
        <f t="shared" si="17"/>
        <v>98.66621116869409</v>
      </c>
      <c r="J343" s="175" t="str">
        <f t="shared" si="16"/>
        <v>C</v>
      </c>
    </row>
    <row r="344" spans="1:10">
      <c r="A344" s="175">
        <v>92642</v>
      </c>
      <c r="B344" s="175" t="str">
        <f>VLOOKUP(A344,ORÇAMENTO!$B$15:$F$743,3,FALSE)</f>
        <v>SINAPI</v>
      </c>
      <c r="C344" s="176" t="s">
        <v>1646</v>
      </c>
      <c r="D344" s="175" t="str">
        <f>VLOOKUP(A344,ORÇAMENTO!$B$15:$F$743,4,FALSE)</f>
        <v>UN</v>
      </c>
      <c r="E344" s="177">
        <f>SUMIF(ORÇAMENTO!$C$15:$C$743,C344,ORÇAMENTO!$F$15:$F$743)</f>
        <v>7</v>
      </c>
      <c r="F344" s="177">
        <f>VLOOKUP(A344,ORÇAMENTO!$B$15:$I$743,8,FALSE)</f>
        <v>270.29000000000002</v>
      </c>
      <c r="G344" s="177">
        <f>E344*F344</f>
        <v>1892.0300000000002</v>
      </c>
      <c r="H344" s="178">
        <f t="shared" si="15"/>
        <v>1.9371873455513312E-2</v>
      </c>
      <c r="I344" s="178">
        <f t="shared" si="17"/>
        <v>98.685583042149602</v>
      </c>
      <c r="J344" s="175" t="str">
        <f t="shared" si="16"/>
        <v>C</v>
      </c>
    </row>
    <row r="345" spans="1:10" ht="25.5">
      <c r="A345" s="175" t="s">
        <v>3570</v>
      </c>
      <c r="B345" s="175" t="str">
        <f>VLOOKUP(A345,ORÇAMENTO!$B$15:$F$743,3,FALSE)</f>
        <v>PRÓPRIO</v>
      </c>
      <c r="C345" s="176" t="str">
        <f>VLOOKUP(A345,ORÇAMENTO!$B$15:$G$743,2,FALSE)</f>
        <v>KIT DE AUTOMATIZAÇÃO DE PORTÃO, INCLUSO: FERRAGENS (VIGA U, ROLDANAS COM PINO, CABO DE AÇO, CHAPA E MONTANTE, ETC.) E MOTOR PPA 1/4 CV - 220V REF. I01276/ORSE</v>
      </c>
      <c r="D345" s="175" t="str">
        <f>VLOOKUP(A345,ORÇAMENTO!$B$15:$F$743,4,FALSE)</f>
        <v>UN</v>
      </c>
      <c r="E345" s="177">
        <f>SUMIF(ORÇAMENTO!$C$15:$C$743,C345,ORÇAMENTO!$F$15:$F$743)</f>
        <v>1</v>
      </c>
      <c r="F345" s="177">
        <f>VLOOKUP(A345,ORÇAMENTO!$B$15:$I$743,8,FALSE)</f>
        <v>1888.54</v>
      </c>
      <c r="G345" s="177">
        <f>E345*F345</f>
        <v>1888.54</v>
      </c>
      <c r="H345" s="178">
        <f t="shared" si="15"/>
        <v>1.9336140492315187E-2</v>
      </c>
      <c r="I345" s="178">
        <f t="shared" si="17"/>
        <v>98.704919182641916</v>
      </c>
      <c r="J345" s="175" t="str">
        <f t="shared" si="16"/>
        <v>C</v>
      </c>
    </row>
    <row r="346" spans="1:10">
      <c r="A346" s="175">
        <v>97097</v>
      </c>
      <c r="B346" s="175" t="str">
        <f>VLOOKUP(A346,ORÇAMENTO!$B$15:$F$743,3,FALSE)</f>
        <v>SINAPI</v>
      </c>
      <c r="C346" s="176" t="s">
        <v>1957</v>
      </c>
      <c r="D346" s="175" t="str">
        <f>VLOOKUP(A346,ORÇAMENTO!$B$15:$F$743,4,FALSE)</f>
        <v>M2</v>
      </c>
      <c r="E346" s="177">
        <f>SUMIF(ORÇAMENTO!$C$15:$C$743,C346,ORÇAMENTO!$F$15:$F$743)</f>
        <v>38.630000000000003</v>
      </c>
      <c r="F346" s="177">
        <f>VLOOKUP(A346,ORÇAMENTO!$B$15:$I$743,8,FALSE)</f>
        <v>48.73</v>
      </c>
      <c r="G346" s="177">
        <f>E346*F346</f>
        <v>1882.4399000000001</v>
      </c>
      <c r="H346" s="178">
        <f t="shared" si="15"/>
        <v>1.9273683572886863E-2</v>
      </c>
      <c r="I346" s="178">
        <f t="shared" si="17"/>
        <v>98.724192866214807</v>
      </c>
      <c r="J346" s="175" t="str">
        <f t="shared" si="16"/>
        <v>C</v>
      </c>
    </row>
    <row r="347" spans="1:10">
      <c r="A347" s="175">
        <v>89797</v>
      </c>
      <c r="B347" s="175" t="str">
        <f>VLOOKUP(A347,ORÇAMENTO!$B$15:$F$743,3,FALSE)</f>
        <v>SINAPI</v>
      </c>
      <c r="C347" s="176" t="s">
        <v>677</v>
      </c>
      <c r="D347" s="175" t="str">
        <f>VLOOKUP(A347,ORÇAMENTO!$B$15:$F$743,4,FALSE)</f>
        <v>UN</v>
      </c>
      <c r="E347" s="177">
        <f>SUMIF(ORÇAMENTO!$C$15:$C$743,C347,ORÇAMENTO!$F$15:$F$743)</f>
        <v>31</v>
      </c>
      <c r="F347" s="177">
        <f>VLOOKUP(A347,ORÇAMENTO!$B$15:$I$743,8,FALSE)</f>
        <v>60.5</v>
      </c>
      <c r="G347" s="177">
        <f>E347*F347</f>
        <v>1875.5</v>
      </c>
      <c r="H347" s="178">
        <f t="shared" si="15"/>
        <v>1.9202628217213899E-2</v>
      </c>
      <c r="I347" s="178">
        <f t="shared" si="17"/>
        <v>98.743395494432022</v>
      </c>
      <c r="J347" s="175" t="str">
        <f t="shared" si="16"/>
        <v>C</v>
      </c>
    </row>
    <row r="348" spans="1:10">
      <c r="A348" s="175">
        <v>104917</v>
      </c>
      <c r="B348" s="175" t="str">
        <f>VLOOKUP(A348,ORÇAMENTO!$B$15:$F$743,3,FALSE)</f>
        <v>SINAPI</v>
      </c>
      <c r="C348" s="176" t="s">
        <v>1813</v>
      </c>
      <c r="D348" s="175" t="str">
        <f>VLOOKUP(A348,ORÇAMENTO!$B$15:$F$743,4,FALSE)</f>
        <v>KG</v>
      </c>
      <c r="E348" s="177">
        <f>SUMIF(ORÇAMENTO!$C$15:$C$743,C348,ORÇAMENTO!$F$15:$F$743)</f>
        <v>91</v>
      </c>
      <c r="F348" s="177">
        <f>VLOOKUP(A348,ORÇAMENTO!$B$15:$I$743,8,FALSE)</f>
        <v>20.13</v>
      </c>
      <c r="G348" s="177">
        <f>E348*F348</f>
        <v>1831.83</v>
      </c>
      <c r="H348" s="178">
        <f t="shared" si="15"/>
        <v>1.8755505437024225E-2</v>
      </c>
      <c r="I348" s="178">
        <f t="shared" si="17"/>
        <v>98.76215099986905</v>
      </c>
      <c r="J348" s="175" t="str">
        <f t="shared" si="16"/>
        <v>C</v>
      </c>
    </row>
    <row r="349" spans="1:10">
      <c r="A349" s="175" t="s">
        <v>3239</v>
      </c>
      <c r="B349" s="175" t="str">
        <f>VLOOKUP(A349,ORÇAMENTO!$B$15:$F$743,3,FALSE)</f>
        <v>PRÓPRIO</v>
      </c>
      <c r="C349" s="176" t="str">
        <f>VLOOKUP(A349,ORÇAMENTO!$B$15:$G$743,2,FALSE)</f>
        <v>BP-01 BARRA ANTIPANICO SIMPLES REF. 06.03.016/SP EDUCAÇÃO</v>
      </c>
      <c r="D349" s="175" t="str">
        <f>VLOOKUP(A349,ORÇAMENTO!$B$15:$F$743,4,FALSE)</f>
        <v>UN</v>
      </c>
      <c r="E349" s="177">
        <f>SUMIF(ORÇAMENTO!$C$15:$C$743,C349,ORÇAMENTO!$F$15:$F$743)</f>
        <v>2</v>
      </c>
      <c r="F349" s="177">
        <f>VLOOKUP(A349,ORÇAMENTO!$B$15:$I$743,8,FALSE)</f>
        <v>907.38</v>
      </c>
      <c r="G349" s="177">
        <f>E349*F349</f>
        <v>1814.76</v>
      </c>
      <c r="H349" s="178">
        <f t="shared" si="15"/>
        <v>1.8580731316166939E-2</v>
      </c>
      <c r="I349" s="178">
        <f t="shared" si="17"/>
        <v>98.780731731185213</v>
      </c>
      <c r="J349" s="175" t="str">
        <f t="shared" si="16"/>
        <v>C</v>
      </c>
    </row>
    <row r="350" spans="1:10" ht="25.5">
      <c r="A350" s="175" t="s">
        <v>3190</v>
      </c>
      <c r="B350" s="175" t="str">
        <f>VLOOKUP(A350,ORÇAMENTO!$B$15:$F$743,3,FALSE)</f>
        <v>PRÓPRIO</v>
      </c>
      <c r="C350" s="176" t="str">
        <f>VLOOKUP(A350,ORÇAMENTO!$B$15:$G$743,2,FALSE)</f>
        <v>CUBA DE AÇO INOX 304, DIMENSÕES 34 X 56 X 17CM, PARA INSTALAÇÃO EM BANCADA, C/VÁLVULA CROMADA 3 1/2", REF.94024-207, TRAMONTINA OU SIMILAR REF. S09684/ORSE</v>
      </c>
      <c r="D350" s="175" t="str">
        <f>VLOOKUP(A350,ORÇAMENTO!$B$15:$F$743,4,FALSE)</f>
        <v>UN</v>
      </c>
      <c r="E350" s="177">
        <f>SUMIF(ORÇAMENTO!$C$15:$C$743,C350,ORÇAMENTO!$F$15:$F$743)</f>
        <v>3</v>
      </c>
      <c r="F350" s="177">
        <f>VLOOKUP(A350,ORÇAMENTO!$B$15:$I$743,8,FALSE)</f>
        <v>593.67999999999995</v>
      </c>
      <c r="G350" s="177">
        <f>E350*F350</f>
        <v>1781.04</v>
      </c>
      <c r="H350" s="178">
        <f t="shared" si="15"/>
        <v>1.8235483316441824E-2</v>
      </c>
      <c r="I350" s="178">
        <f t="shared" si="17"/>
        <v>98.798967214501658</v>
      </c>
      <c r="J350" s="175" t="str">
        <f t="shared" si="16"/>
        <v>C</v>
      </c>
    </row>
    <row r="351" spans="1:10">
      <c r="A351" s="175">
        <v>89850</v>
      </c>
      <c r="B351" s="175" t="str">
        <f>VLOOKUP(A351,ORÇAMENTO!$B$15:$F$743,3,FALSE)</f>
        <v>SINAPI</v>
      </c>
      <c r="C351" s="176" t="s">
        <v>685</v>
      </c>
      <c r="D351" s="175" t="str">
        <f>VLOOKUP(A351,ORÇAMENTO!$B$15:$F$743,4,FALSE)</f>
        <v>UN</v>
      </c>
      <c r="E351" s="177">
        <f>SUMIF(ORÇAMENTO!$C$15:$C$743,C351,ORÇAMENTO!$F$15:$F$743)</f>
        <v>46</v>
      </c>
      <c r="F351" s="177">
        <f>VLOOKUP(A351,ORÇAMENTO!$B$15:$I$743,8,FALSE)</f>
        <v>38.700000000000003</v>
      </c>
      <c r="G351" s="177">
        <f>E351*F351</f>
        <v>1780.2</v>
      </c>
      <c r="H351" s="178">
        <f t="shared" si="15"/>
        <v>1.8226882832462907E-2</v>
      </c>
      <c r="I351" s="178">
        <f t="shared" si="17"/>
        <v>98.817194097334124</v>
      </c>
      <c r="J351" s="175" t="str">
        <f t="shared" si="16"/>
        <v>C</v>
      </c>
    </row>
    <row r="352" spans="1:10">
      <c r="A352" s="175">
        <v>98459</v>
      </c>
      <c r="B352" s="175" t="str">
        <f>VLOOKUP(A352,ORÇAMENTO!$B$15:$F$743,3,FALSE)</f>
        <v>SINAPI</v>
      </c>
      <c r="C352" s="176" t="s">
        <v>162</v>
      </c>
      <c r="D352" s="175" t="str">
        <f>VLOOKUP(A352,ORÇAMENTO!$B$15:$F$743,4,FALSE)</f>
        <v>M2</v>
      </c>
      <c r="E352" s="177">
        <f>SUMIF(ORÇAMENTO!$C$15:$C$743,C352,ORÇAMENTO!$F$15:$F$743)</f>
        <v>16.649999999999999</v>
      </c>
      <c r="F352" s="177">
        <f>VLOOKUP(A352,ORÇAMENTO!$B$15:$I$743,8,FALSE)</f>
        <v>105.48</v>
      </c>
      <c r="G352" s="177">
        <f>E352*F352</f>
        <v>1756.242</v>
      </c>
      <c r="H352" s="178">
        <f t="shared" si="15"/>
        <v>1.7981584742978497E-2</v>
      </c>
      <c r="I352" s="178">
        <f t="shared" si="17"/>
        <v>98.835175682077107</v>
      </c>
      <c r="J352" s="175" t="str">
        <f t="shared" si="16"/>
        <v>C</v>
      </c>
    </row>
    <row r="353" spans="1:10" ht="25.5">
      <c r="A353" s="175" t="s">
        <v>3117</v>
      </c>
      <c r="B353" s="175" t="str">
        <f>VLOOKUP(A353,ORÇAMENTO!$B$15:$F$743,3,FALSE)</f>
        <v>PRÓPRIO</v>
      </c>
      <c r="C353" s="176" t="str">
        <f>VLOOKUP(A353,ORÇAMENTO!$B$15:$G$743,2,FALSE)</f>
        <v>SOLDA EXOTÉRMICA CONEXÃO CABO-HASTE NA LATERAL, BITOLA DO CABO DE 25MM² A 70MM² PARA HASTE DE 5/8" E 3/4" REF. 42.20.230/SP OBRAS</v>
      </c>
      <c r="D353" s="175" t="str">
        <f>VLOOKUP(A353,ORÇAMENTO!$B$15:$F$743,4,FALSE)</f>
        <v>UN</v>
      </c>
      <c r="E353" s="177">
        <f>SUMIF(ORÇAMENTO!$C$15:$C$743,C353,ORÇAMENTO!$F$15:$F$743)</f>
        <v>30</v>
      </c>
      <c r="F353" s="177">
        <f>VLOOKUP(A353,ORÇAMENTO!$B$15:$I$743,8,FALSE)</f>
        <v>57.74</v>
      </c>
      <c r="G353" s="177">
        <f>E353*F353</f>
        <v>1732.2</v>
      </c>
      <c r="H353" s="178">
        <f t="shared" si="15"/>
        <v>1.7735426605096194E-2</v>
      </c>
      <c r="I353" s="178">
        <f t="shared" si="17"/>
        <v>98.852911108682207</v>
      </c>
      <c r="J353" s="175" t="str">
        <f t="shared" si="16"/>
        <v>C</v>
      </c>
    </row>
    <row r="354" spans="1:10">
      <c r="A354" s="175" t="s">
        <v>3167</v>
      </c>
      <c r="B354" s="175" t="str">
        <f>VLOOKUP(A354,ORÇAMENTO!$B$15:$F$743,3,FALSE)</f>
        <v>PRÓPRIO</v>
      </c>
      <c r="C354" s="176" t="str">
        <f>VLOOKUP(A354,ORÇAMENTO!$B$15:$G$743,2,FALSE)</f>
        <v>RODAPÉ EM GRANITO BRANCO SIENA 10CM X 2CM REF. I13169/ORSE</v>
      </c>
      <c r="D354" s="175" t="str">
        <f>VLOOKUP(A354,ORÇAMENTO!$B$15:$F$743,4,FALSE)</f>
        <v>M</v>
      </c>
      <c r="E354" s="177">
        <f>SUMIF(ORÇAMENTO!$C$15:$C$743,C354,ORÇAMENTO!$F$15:$F$743)</f>
        <v>9.5399999999999991</v>
      </c>
      <c r="F354" s="177">
        <f>VLOOKUP(A354,ORÇAMENTO!$B$15:$I$743,8,FALSE)</f>
        <v>180.54</v>
      </c>
      <c r="G354" s="177">
        <f>E354*F354</f>
        <v>1722.3515999999997</v>
      </c>
      <c r="H354" s="178">
        <f t="shared" si="15"/>
        <v>1.7634592073646229E-2</v>
      </c>
      <c r="I354" s="178">
        <f t="shared" si="17"/>
        <v>98.870545700755855</v>
      </c>
      <c r="J354" s="175" t="str">
        <f t="shared" si="16"/>
        <v>C</v>
      </c>
    </row>
    <row r="355" spans="1:10">
      <c r="A355" s="175" t="s">
        <v>3232</v>
      </c>
      <c r="B355" s="175" t="str">
        <f>VLOOKUP(A355,ORÇAMENTO!$B$15:$F$743,3,FALSE)</f>
        <v>PRÓPRIO</v>
      </c>
      <c r="C355" s="176" t="str">
        <f>VLOOKUP(A355,ORÇAMENTO!$B$15:$G$743,2,FALSE)</f>
        <v>AS BUILT. DE TODAS AS DISCIPLINAS CONFORME CONSTRUÍDO REF. I07325/ORSE</v>
      </c>
      <c r="D355" s="175" t="str">
        <f>VLOOKUP(A355,ORÇAMENTO!$B$15:$F$743,4,FALSE)</f>
        <v>M2</v>
      </c>
      <c r="E355" s="177">
        <f>SUMIF(ORÇAMENTO!$C$15:$C$743,C355,ORÇAMENTO!$F$15:$F$743)</f>
        <v>1405.42</v>
      </c>
      <c r="F355" s="177">
        <f>VLOOKUP(A355,ORÇAMENTO!$B$15:$I$743,8,FALSE)</f>
        <v>1.22</v>
      </c>
      <c r="G355" s="177">
        <f>E355*F355</f>
        <v>1714.6124</v>
      </c>
      <c r="H355" s="178">
        <f t="shared" si="15"/>
        <v>1.7555352947920471E-2</v>
      </c>
      <c r="I355" s="178">
        <f t="shared" si="17"/>
        <v>98.888101053703778</v>
      </c>
      <c r="J355" s="175" t="str">
        <f t="shared" si="16"/>
        <v>C</v>
      </c>
    </row>
    <row r="356" spans="1:10">
      <c r="A356" s="175">
        <v>91955</v>
      </c>
      <c r="B356" s="175" t="str">
        <f>VLOOKUP(A356,ORÇAMENTO!$B$15:$F$743,3,FALSE)</f>
        <v>SINAPI</v>
      </c>
      <c r="C356" s="176" t="s">
        <v>776</v>
      </c>
      <c r="D356" s="175" t="str">
        <f>VLOOKUP(A356,ORÇAMENTO!$B$15:$F$743,4,FALSE)</f>
        <v>UN</v>
      </c>
      <c r="E356" s="177">
        <f>SUMIF(ORÇAMENTO!$C$15:$C$743,C356,ORÇAMENTO!$F$15:$F$743)</f>
        <v>32</v>
      </c>
      <c r="F356" s="177">
        <f>VLOOKUP(A356,ORÇAMENTO!$B$15:$I$743,8,FALSE)</f>
        <v>53.2</v>
      </c>
      <c r="G356" s="177">
        <f>E356*F356</f>
        <v>1702.4</v>
      </c>
      <c r="H356" s="178">
        <f t="shared" si="15"/>
        <v>1.7430314197272694E-2</v>
      </c>
      <c r="I356" s="178">
        <f t="shared" si="17"/>
        <v>98.905531367901048</v>
      </c>
      <c r="J356" s="175" t="str">
        <f t="shared" si="16"/>
        <v>C</v>
      </c>
    </row>
    <row r="357" spans="1:10">
      <c r="A357" s="175" t="s">
        <v>3080</v>
      </c>
      <c r="B357" s="175" t="str">
        <f>VLOOKUP(A357,ORÇAMENTO!$B$15:$F$743,3,FALSE)</f>
        <v>PRÓPRIO</v>
      </c>
      <c r="C357" s="176" t="str">
        <f>VLOOKUP(A357,ORÇAMENTO!$B$15:$G$743,2,FALSE)</f>
        <v>QUADRO DE DISTRIBUIÇÃO EM CHAPA METALICA C/ PORTA 600X400X250 MM, COM PLACA DE MONTAGEM REF. 37.06.014/SP OBRAS</v>
      </c>
      <c r="D357" s="175" t="str">
        <f>VLOOKUP(A357,ORÇAMENTO!$B$15:$F$743,4,FALSE)</f>
        <v>M2</v>
      </c>
      <c r="E357" s="177">
        <f>SUMIF(ORÇAMENTO!$C$15:$C$743,C357,ORÇAMENTO!$F$15:$F$743)</f>
        <v>0.48</v>
      </c>
      <c r="F357" s="177">
        <f>VLOOKUP(A357,ORÇAMENTO!$B$15:$I$743,8,FALSE)</f>
        <v>3522.36</v>
      </c>
      <c r="G357" s="177">
        <f>E357*F357</f>
        <v>1690.7328</v>
      </c>
      <c r="H357" s="178">
        <f t="shared" si="15"/>
        <v>1.7310857570274094E-2</v>
      </c>
      <c r="I357" s="178">
        <f t="shared" si="17"/>
        <v>98.922842225471328</v>
      </c>
      <c r="J357" s="175" t="str">
        <f t="shared" si="16"/>
        <v>C</v>
      </c>
    </row>
    <row r="358" spans="1:10">
      <c r="A358" s="175" t="s">
        <v>2988</v>
      </c>
      <c r="B358" s="175" t="str">
        <f>VLOOKUP(A358,ORÇAMENTO!$B$15:$F$743,3,FALSE)</f>
        <v>PRÓPRIO</v>
      </c>
      <c r="C358" s="176" t="str">
        <f>VLOOKUP(A358,ORÇAMENTO!$B$15:$G$743,2,FALSE)</f>
        <v>CORTE, RECORTE E REMOÇÃO DE ÁRVORE INCLUSIVE AS RAÍZES - DIÂMETRO (DAP)&gt;15CM&lt;30CM REF. 34.13.021/SP OBRAS</v>
      </c>
      <c r="D358" s="175" t="str">
        <f>VLOOKUP(A358,ORÇAMENTO!$B$15:$F$743,4,FALSE)</f>
        <v>UN</v>
      </c>
      <c r="E358" s="177">
        <f>SUMIF(ORÇAMENTO!$C$15:$C$743,C358,ORÇAMENTO!$F$15:$F$743)</f>
        <v>2</v>
      </c>
      <c r="F358" s="177">
        <f>VLOOKUP(A358,ORÇAMENTO!$B$15:$I$743,8,FALSE)</f>
        <v>844.59</v>
      </c>
      <c r="G358" s="177">
        <f>E358*F358</f>
        <v>1689.18</v>
      </c>
      <c r="H358" s="178">
        <f t="shared" si="15"/>
        <v>1.7294958961318781E-2</v>
      </c>
      <c r="I358" s="178">
        <f t="shared" si="17"/>
        <v>98.940137184432643</v>
      </c>
      <c r="J358" s="175" t="str">
        <f t="shared" si="16"/>
        <v>C</v>
      </c>
    </row>
    <row r="359" spans="1:10">
      <c r="A359" s="175" t="s">
        <v>3005</v>
      </c>
      <c r="B359" s="175" t="str">
        <f>VLOOKUP(A359,ORÇAMENTO!$B$15:$F$743,3,FALSE)</f>
        <v>PRÓPRIO</v>
      </c>
      <c r="C359" s="176" t="str">
        <f>VLOOKUP(A359,ORÇAMENTO!$B$15:$G$743,2,FALSE)</f>
        <v>PORTA CORTA-FOGO CLASSE P.90 DE 100 X 210 CM, COMPLETA, COM MAÇANETA TIPO ALAVANCA (P4) REF. 24.02.052/SP OBRAS</v>
      </c>
      <c r="D359" s="175" t="str">
        <f>VLOOKUP(A359,ORÇAMENTO!$B$15:$F$743,4,FALSE)</f>
        <v>UN</v>
      </c>
      <c r="E359" s="177">
        <f>SUMIF(ORÇAMENTO!$C$15:$C$743,C359,ORÇAMENTO!$F$15:$F$743)</f>
        <v>1</v>
      </c>
      <c r="F359" s="177">
        <f>VLOOKUP(A359,ORÇAMENTO!$B$15:$I$743,8,FALSE)</f>
        <v>1677.21</v>
      </c>
      <c r="G359" s="177">
        <f>E359*F359</f>
        <v>1677.21</v>
      </c>
      <c r="H359" s="178">
        <f t="shared" si="15"/>
        <v>1.7172402064619206E-2</v>
      </c>
      <c r="I359" s="178">
        <f t="shared" si="17"/>
        <v>98.95730958649726</v>
      </c>
      <c r="J359" s="175" t="str">
        <f t="shared" si="16"/>
        <v>C</v>
      </c>
    </row>
    <row r="360" spans="1:10">
      <c r="A360" s="175">
        <v>101616</v>
      </c>
      <c r="B360" s="175" t="str">
        <f>VLOOKUP(A360,ORÇAMENTO!$B$15:$F$743,3,FALSE)</f>
        <v>SINAPI</v>
      </c>
      <c r="C360" s="176" t="s">
        <v>228</v>
      </c>
      <c r="D360" s="175" t="str">
        <f>VLOOKUP(A360,ORÇAMENTO!$B$15:$F$743,4,FALSE)</f>
        <v>M2</v>
      </c>
      <c r="E360" s="177">
        <f>SUMIF(ORÇAMENTO!$C$15:$C$743,C360,ORÇAMENTO!$F$15:$F$743)</f>
        <v>185.72</v>
      </c>
      <c r="F360" s="177">
        <f>VLOOKUP(A360,ORÇAMENTO!$B$15:$I$743,8,FALSE)</f>
        <v>8.5</v>
      </c>
      <c r="G360" s="177">
        <f>E360*F360</f>
        <v>1578.62</v>
      </c>
      <c r="H360" s="178">
        <f t="shared" si="15"/>
        <v>1.6162971450950789E-2</v>
      </c>
      <c r="I360" s="178">
        <f t="shared" si="17"/>
        <v>98.973472557948213</v>
      </c>
      <c r="J360" s="175" t="str">
        <f t="shared" si="16"/>
        <v>C</v>
      </c>
    </row>
    <row r="361" spans="1:10">
      <c r="A361" s="175">
        <v>89797</v>
      </c>
      <c r="B361" s="175" t="str">
        <f>VLOOKUP(A361,ORÇAMENTO!$B$15:$F$743,3,FALSE)</f>
        <v>SINAPI</v>
      </c>
      <c r="C361" s="176" t="s">
        <v>673</v>
      </c>
      <c r="D361" s="175" t="str">
        <f>VLOOKUP(A361,ORÇAMENTO!$B$15:$F$743,4,FALSE)</f>
        <v>UN</v>
      </c>
      <c r="E361" s="177">
        <f>SUMIF(ORÇAMENTO!$C$15:$C$743,C361,ORÇAMENTO!$F$15:$F$743)</f>
        <v>26</v>
      </c>
      <c r="F361" s="177">
        <f>VLOOKUP(A361,ORÇAMENTO!$B$15:$I$743,8,FALSE)</f>
        <v>60.5</v>
      </c>
      <c r="G361" s="177">
        <f>E361*F361</f>
        <v>1573</v>
      </c>
      <c r="H361" s="178">
        <f t="shared" si="15"/>
        <v>1.6105430117663268E-2</v>
      </c>
      <c r="I361" s="178">
        <f t="shared" si="17"/>
        <v>98.989577988065875</v>
      </c>
      <c r="J361" s="175" t="str">
        <f t="shared" si="16"/>
        <v>C</v>
      </c>
    </row>
    <row r="362" spans="1:10">
      <c r="A362" s="175" t="s">
        <v>3095</v>
      </c>
      <c r="B362" s="175" t="str">
        <f>VLOOKUP(A362,ORÇAMENTO!$B$15:$F$743,3,FALSE)</f>
        <v>PRÓPRIO</v>
      </c>
      <c r="C362" s="176" t="str">
        <f>VLOOKUP(A362,ORÇAMENTO!$B$15:$G$743,2,FALSE)</f>
        <v>CHAVE COMUTADORA/SELETORA COM 1 POLO E 3 POSIÇÕES PARA 63 A REF. 40.12.020/SP OBRAS</v>
      </c>
      <c r="D362" s="175" t="str">
        <f>VLOOKUP(A362,ORÇAMENTO!$B$15:$F$743,4,FALSE)</f>
        <v>UN</v>
      </c>
      <c r="E362" s="177">
        <f>SUMIF(ORÇAMENTO!$C$15:$C$743,C362,ORÇAMENTO!$F$15:$F$743)</f>
        <v>2</v>
      </c>
      <c r="F362" s="177">
        <f>VLOOKUP(A362,ORÇAMENTO!$B$15:$I$743,8,FALSE)</f>
        <v>775.42</v>
      </c>
      <c r="G362" s="177">
        <f>E362*F362</f>
        <v>1550.84</v>
      </c>
      <c r="H362" s="178">
        <f t="shared" si="15"/>
        <v>1.5878541159362304E-2</v>
      </c>
      <c r="I362" s="178">
        <f t="shared" si="17"/>
        <v>99.005456529225242</v>
      </c>
      <c r="J362" s="175" t="str">
        <f t="shared" si="16"/>
        <v>C</v>
      </c>
    </row>
    <row r="363" spans="1:10">
      <c r="A363" s="175" t="s">
        <v>3088</v>
      </c>
      <c r="B363" s="175" t="str">
        <f>VLOOKUP(A363,ORÇAMENTO!$B$15:$F$743,3,FALSE)</f>
        <v>PRÓPRIO</v>
      </c>
      <c r="C363" s="176" t="str">
        <f>VLOOKUP(A363,ORÇAMENTO!$B$15:$G$743,2,FALSE)</f>
        <v>CONDULETE METÁLICO DE 1 1/2´ REF. 40.06.100/SP OBRAS</v>
      </c>
      <c r="D363" s="175" t="str">
        <f>VLOOKUP(A363,ORÇAMENTO!$B$15:$F$743,4,FALSE)</f>
        <v>CJ</v>
      </c>
      <c r="E363" s="177">
        <f>SUMIF(ORÇAMENTO!$C$15:$C$743,C363,ORÇAMENTO!$F$15:$F$743)</f>
        <v>15</v>
      </c>
      <c r="F363" s="177">
        <f>VLOOKUP(A363,ORÇAMENTO!$B$15:$I$743,8,FALSE)</f>
        <v>101.45</v>
      </c>
      <c r="G363" s="177">
        <f>E363*F363</f>
        <v>1521.75</v>
      </c>
      <c r="H363" s="178">
        <f t="shared" si="15"/>
        <v>1.558069820823527E-2</v>
      </c>
      <c r="I363" s="178">
        <f t="shared" si="17"/>
        <v>99.021037227433482</v>
      </c>
      <c r="J363" s="175" t="str">
        <f t="shared" si="16"/>
        <v>C</v>
      </c>
    </row>
    <row r="364" spans="1:10" ht="25.5">
      <c r="A364" s="175">
        <v>100757</v>
      </c>
      <c r="B364" s="175" t="str">
        <f>VLOOKUP(A364,ORÇAMENTO!$B$15:$F$743,3,FALSE)</f>
        <v>SINAPI</v>
      </c>
      <c r="C364" s="176" t="s">
        <v>3554</v>
      </c>
      <c r="D364" s="175" t="str">
        <f>VLOOKUP(A364,ORÇAMENTO!$B$15:$F$743,4,FALSE)</f>
        <v>M2</v>
      </c>
      <c r="E364" s="177">
        <f>SUMIF(ORÇAMENTO!$C$15:$C$743,C364,ORÇAMENTO!$F$15:$F$743)</f>
        <v>22.21</v>
      </c>
      <c r="F364" s="177">
        <f>VLOOKUP(A364,ORÇAMENTO!$B$15:$I$743,8,FALSE)</f>
        <v>67.88</v>
      </c>
      <c r="G364" s="177">
        <f>E364*F364</f>
        <v>1507.6148000000001</v>
      </c>
      <c r="H364" s="178">
        <f t="shared" si="15"/>
        <v>1.5435972540212898E-2</v>
      </c>
      <c r="I364" s="178">
        <f t="shared" si="17"/>
        <v>99.036473199973699</v>
      </c>
      <c r="J364" s="175" t="str">
        <f t="shared" si="16"/>
        <v>C</v>
      </c>
    </row>
    <row r="365" spans="1:10">
      <c r="A365" s="296">
        <v>88485</v>
      </c>
      <c r="B365" s="175" t="str">
        <f>VLOOKUP(A365,ORÇAMENTO!$B$15:$F$743,3,FALSE)</f>
        <v>SINAPI</v>
      </c>
      <c r="C365" s="297" t="s">
        <v>364</v>
      </c>
      <c r="D365" s="175" t="str">
        <f>VLOOKUP(A365,ORÇAMENTO!$B$15:$F$743,4,FALSE)</f>
        <v>M2</v>
      </c>
      <c r="E365" s="177">
        <f>SUMIF(ORÇAMENTO!$C$15:$C$743,C365,ORÇAMENTO!$F$15:$F$743)</f>
        <v>260.36</v>
      </c>
      <c r="F365" s="177">
        <f>VLOOKUP(A365,ORÇAMENTO!$B$15:$I$743,8,FALSE)</f>
        <v>5.56</v>
      </c>
      <c r="G365" s="177">
        <f>E365*F365</f>
        <v>1447.6016</v>
      </c>
      <c r="H365" s="178">
        <f t="shared" si="15"/>
        <v>1.4821517105541982E-2</v>
      </c>
      <c r="I365" s="178">
        <f t="shared" si="17"/>
        <v>99.051294717079244</v>
      </c>
      <c r="J365" s="175" t="str">
        <f t="shared" si="16"/>
        <v>C</v>
      </c>
    </row>
    <row r="366" spans="1:10">
      <c r="A366" s="175" t="s">
        <v>3265</v>
      </c>
      <c r="B366" s="175" t="str">
        <f>VLOOKUP(A366,ORÇAMENTO!$B$15:$F$743,3,FALSE)</f>
        <v>PRÓPRIO</v>
      </c>
      <c r="C366" s="176" t="str">
        <f>VLOOKUP(A366,ORÇAMENTO!$B$15:$G$743,2,FALSE)</f>
        <v>CENTRAL DE SISTEMA DE ALARME DE 13 A 24 ENDEREÇOS REF. 09.05.097/SP EDUCAÇÃO</v>
      </c>
      <c r="D366" s="175" t="str">
        <f>VLOOKUP(A366,ORÇAMENTO!$B$15:$F$743,4,FALSE)</f>
        <v>UN</v>
      </c>
      <c r="E366" s="177">
        <f>SUMIF(ORÇAMENTO!$C$15:$C$743,C366,ORÇAMENTO!$F$15:$F$743)</f>
        <v>1</v>
      </c>
      <c r="F366" s="177">
        <f>VLOOKUP(A366,ORÇAMENTO!$B$15:$I$743,8,FALSE)</f>
        <v>1437.54</v>
      </c>
      <c r="G366" s="177">
        <f>E366*F366</f>
        <v>1437.54</v>
      </c>
      <c r="H366" s="178">
        <f t="shared" si="15"/>
        <v>1.4718499689348796E-2</v>
      </c>
      <c r="I366" s="178">
        <f t="shared" si="17"/>
        <v>99.066013216768596</v>
      </c>
      <c r="J366" s="175" t="str">
        <f t="shared" si="16"/>
        <v>C</v>
      </c>
    </row>
    <row r="367" spans="1:10">
      <c r="A367" s="296">
        <v>89813</v>
      </c>
      <c r="B367" s="175" t="str">
        <f>VLOOKUP(A367,ORÇAMENTO!$B$15:$F$743,3,FALSE)</f>
        <v>SINAPI</v>
      </c>
      <c r="C367" s="297" t="s">
        <v>671</v>
      </c>
      <c r="D367" s="175" t="str">
        <f>VLOOKUP(A367,ORÇAMENTO!$B$15:$F$743,4,FALSE)</f>
        <v>UN</v>
      </c>
      <c r="E367" s="177">
        <f>SUMIF(ORÇAMENTO!$C$15:$C$743,C367,ORÇAMENTO!$F$15:$F$743)</f>
        <v>209</v>
      </c>
      <c r="F367" s="177">
        <f>VLOOKUP(A367,ORÇAMENTO!$B$15:$I$743,8,FALSE)</f>
        <v>6.78</v>
      </c>
      <c r="G367" s="177">
        <f>E367*F367</f>
        <v>1417.02</v>
      </c>
      <c r="H367" s="178">
        <f t="shared" si="15"/>
        <v>1.4508402152149527E-2</v>
      </c>
      <c r="I367" s="178">
        <f t="shared" si="17"/>
        <v>99.080521618920741</v>
      </c>
      <c r="J367" s="175" t="str">
        <f t="shared" si="16"/>
        <v>C</v>
      </c>
    </row>
    <row r="368" spans="1:10" ht="25.5">
      <c r="A368" s="296">
        <v>91341</v>
      </c>
      <c r="B368" s="175" t="str">
        <f>VLOOKUP(A368,ORÇAMENTO!$B$15:$F$743,3,FALSE)</f>
        <v>SINAPI</v>
      </c>
      <c r="C368" s="297" t="s">
        <v>3904</v>
      </c>
      <c r="D368" s="175" t="str">
        <f>VLOOKUP(A368,ORÇAMENTO!$B$15:$F$743,4,FALSE)</f>
        <v>M2</v>
      </c>
      <c r="E368" s="177">
        <f>SUMIF(ORÇAMENTO!$C$15:$C$743,C368,ORÇAMENTO!$F$15:$F$743)</f>
        <v>1.94</v>
      </c>
      <c r="F368" s="177">
        <f>VLOOKUP(A368,ORÇAMENTO!$B$15:$I$743,8,FALSE)</f>
        <v>723.71</v>
      </c>
      <c r="G368" s="177">
        <f>E368*F368</f>
        <v>1403.9974</v>
      </c>
      <c r="H368" s="178">
        <f t="shared" si="15"/>
        <v>1.4375068029930656E-2</v>
      </c>
      <c r="I368" s="178">
        <f t="shared" si="17"/>
        <v>99.094896686950676</v>
      </c>
      <c r="J368" s="175" t="str">
        <f t="shared" si="16"/>
        <v>C</v>
      </c>
    </row>
    <row r="369" spans="1:10">
      <c r="A369" s="296">
        <v>91856</v>
      </c>
      <c r="B369" s="175" t="str">
        <f>VLOOKUP(A369,ORÇAMENTO!$B$15:$F$743,3,FALSE)</f>
        <v>SINAPI</v>
      </c>
      <c r="C369" s="297" t="s">
        <v>525</v>
      </c>
      <c r="D369" s="175" t="str">
        <f>VLOOKUP(A369,ORÇAMENTO!$B$15:$F$743,4,FALSE)</f>
        <v>M</v>
      </c>
      <c r="E369" s="177">
        <f>SUMIF(ORÇAMENTO!$C$15:$C$743,C369,ORÇAMENTO!$F$15:$F$743)</f>
        <v>82.18</v>
      </c>
      <c r="F369" s="177">
        <f>VLOOKUP(A369,ORÇAMENTO!$B$15:$I$743,8,FALSE)</f>
        <v>16.920000000000002</v>
      </c>
      <c r="G369" s="177">
        <f>E369*F369</f>
        <v>1390.4856000000002</v>
      </c>
      <c r="H369" s="178">
        <f t="shared" si="15"/>
        <v>1.4236725149661211E-2</v>
      </c>
      <c r="I369" s="178">
        <f t="shared" si="17"/>
        <v>99.109133412100334</v>
      </c>
      <c r="J369" s="175" t="str">
        <f t="shared" si="16"/>
        <v>C</v>
      </c>
    </row>
    <row r="370" spans="1:10">
      <c r="A370" s="296">
        <v>89802</v>
      </c>
      <c r="B370" s="175" t="str">
        <f>VLOOKUP(A370,ORÇAMENTO!$B$15:$F$743,3,FALSE)</f>
        <v>SINAPI</v>
      </c>
      <c r="C370" s="297" t="s">
        <v>700</v>
      </c>
      <c r="D370" s="175" t="str">
        <f>VLOOKUP(A370,ORÇAMENTO!$B$15:$F$743,4,FALSE)</f>
        <v>UN</v>
      </c>
      <c r="E370" s="177">
        <f>SUMIF(ORÇAMENTO!$C$15:$C$743,C370,ORÇAMENTO!$F$15:$F$743)</f>
        <v>113</v>
      </c>
      <c r="F370" s="177">
        <f>VLOOKUP(A370,ORÇAMENTO!$B$15:$I$743,8,FALSE)</f>
        <v>12.28</v>
      </c>
      <c r="G370" s="177">
        <f>E370*F370</f>
        <v>1387.6399999999999</v>
      </c>
      <c r="H370" s="178">
        <f t="shared" si="15"/>
        <v>1.4207589986315486E-2</v>
      </c>
      <c r="I370" s="178">
        <f t="shared" si="17"/>
        <v>99.123341002086647</v>
      </c>
      <c r="J370" s="175" t="str">
        <f t="shared" si="16"/>
        <v>C</v>
      </c>
    </row>
    <row r="371" spans="1:10" ht="25.5">
      <c r="A371" s="296">
        <v>92656</v>
      </c>
      <c r="B371" s="175" t="str">
        <f>VLOOKUP(A371,ORÇAMENTO!$B$15:$F$743,3,FALSE)</f>
        <v>SINAPI</v>
      </c>
      <c r="C371" s="297" t="s">
        <v>1644</v>
      </c>
      <c r="D371" s="175" t="str">
        <f>VLOOKUP(A371,ORÇAMENTO!$B$15:$F$743,4,FALSE)</f>
        <v>M</v>
      </c>
      <c r="E371" s="177">
        <f>SUMIF(ORÇAMENTO!$C$15:$C$743,C371,ORÇAMENTO!$F$15:$F$743)</f>
        <v>7.53</v>
      </c>
      <c r="F371" s="177">
        <f>VLOOKUP(A371,ORÇAMENTO!$B$15:$I$743,8,FALSE)</f>
        <v>184.28</v>
      </c>
      <c r="G371" s="177">
        <f>E371*F371</f>
        <v>1387.6284000000001</v>
      </c>
      <c r="H371" s="178">
        <f t="shared" si="15"/>
        <v>1.4207471217727205E-2</v>
      </c>
      <c r="I371" s="178">
        <f t="shared" si="17"/>
        <v>99.137548473304378</v>
      </c>
      <c r="J371" s="175" t="str">
        <f t="shared" si="16"/>
        <v>C</v>
      </c>
    </row>
    <row r="372" spans="1:10">
      <c r="A372" s="296">
        <v>89711</v>
      </c>
      <c r="B372" s="175" t="str">
        <f>VLOOKUP(A372,ORÇAMENTO!$B$15:$F$743,3,FALSE)</f>
        <v>SINAPI</v>
      </c>
      <c r="C372" s="297" t="s">
        <v>707</v>
      </c>
      <c r="D372" s="175" t="str">
        <f>VLOOKUP(A372,ORÇAMENTO!$B$15:$F$743,4,FALSE)</f>
        <v>M</v>
      </c>
      <c r="E372" s="177">
        <f>SUMIF(ORÇAMENTO!$C$15:$C$743,C372,ORÇAMENTO!$F$15:$F$743)</f>
        <v>51.17</v>
      </c>
      <c r="F372" s="177">
        <f>VLOOKUP(A372,ORÇAMENTO!$B$15:$I$743,8,FALSE)</f>
        <v>27.03</v>
      </c>
      <c r="G372" s="177">
        <f>E372*F372</f>
        <v>1383.1251000000002</v>
      </c>
      <c r="H372" s="178">
        <f t="shared" si="15"/>
        <v>1.4161363408795946E-2</v>
      </c>
      <c r="I372" s="178">
        <f t="shared" si="17"/>
        <v>99.151709836713167</v>
      </c>
      <c r="J372" s="175" t="str">
        <f t="shared" si="16"/>
        <v>C</v>
      </c>
    </row>
    <row r="373" spans="1:10">
      <c r="A373" s="296">
        <v>103979</v>
      </c>
      <c r="B373" s="175" t="str">
        <f>VLOOKUP(A373,ORÇAMENTO!$B$15:$F$743,3,FALSE)</f>
        <v>SINAPI</v>
      </c>
      <c r="C373" s="297" t="s">
        <v>710</v>
      </c>
      <c r="D373" s="175" t="str">
        <f>VLOOKUP(A373,ORÇAMENTO!$B$15:$F$743,4,FALSE)</f>
        <v>M</v>
      </c>
      <c r="E373" s="177">
        <f>SUMIF(ORÇAMENTO!$C$15:$C$743,C373,ORÇAMENTO!$F$15:$F$743)</f>
        <v>37.46</v>
      </c>
      <c r="F373" s="177">
        <f>VLOOKUP(A373,ORÇAMENTO!$B$15:$I$743,8,FALSE)</f>
        <v>36.54</v>
      </c>
      <c r="G373" s="177">
        <f>E373*F373</f>
        <v>1368.7883999999999</v>
      </c>
      <c r="H373" s="178">
        <f t="shared" si="15"/>
        <v>1.401457464848577E-2</v>
      </c>
      <c r="I373" s="178">
        <f t="shared" si="17"/>
        <v>99.165724411361651</v>
      </c>
      <c r="J373" s="175" t="str">
        <f t="shared" si="16"/>
        <v>C</v>
      </c>
    </row>
    <row r="374" spans="1:10">
      <c r="A374" s="175" t="s">
        <v>3086</v>
      </c>
      <c r="B374" s="175" t="str">
        <f>VLOOKUP(A374,ORÇAMENTO!$B$15:$F$743,3,FALSE)</f>
        <v>PRÓPRIO</v>
      </c>
      <c r="C374" s="176" t="str">
        <f>VLOOKUP(A374,ORÇAMENTO!$B$15:$G$743,2,FALSE)</f>
        <v>CONDULETE METÁLICO DE 2´ REF. 40.06.120/SP OBRAS</v>
      </c>
      <c r="D374" s="175" t="str">
        <f>VLOOKUP(A374,ORÇAMENTO!$B$15:$F$743,4,FALSE)</f>
        <v>CJ</v>
      </c>
      <c r="E374" s="177">
        <f>SUMIF(ORÇAMENTO!$C$15:$C$743,C374,ORÇAMENTO!$F$15:$F$743)</f>
        <v>10</v>
      </c>
      <c r="F374" s="177">
        <f>VLOOKUP(A374,ORÇAMENTO!$B$15:$I$743,8,FALSE)</f>
        <v>132.01</v>
      </c>
      <c r="G374" s="177">
        <f>E374*F374</f>
        <v>1320.1</v>
      </c>
      <c r="H374" s="178">
        <f t="shared" si="15"/>
        <v>1.3516070119724909E-2</v>
      </c>
      <c r="I374" s="178">
        <f t="shared" si="17"/>
        <v>99.179240481481372</v>
      </c>
      <c r="J374" s="175" t="str">
        <f t="shared" si="16"/>
        <v>C</v>
      </c>
    </row>
    <row r="375" spans="1:10">
      <c r="A375" s="296">
        <v>89784</v>
      </c>
      <c r="B375" s="175" t="str">
        <f>VLOOKUP(A375,ORÇAMENTO!$B$15:$F$743,3,FALSE)</f>
        <v>SINAPI</v>
      </c>
      <c r="C375" s="297" t="s">
        <v>657</v>
      </c>
      <c r="D375" s="175" t="str">
        <f>VLOOKUP(A375,ORÇAMENTO!$B$15:$F$743,4,FALSE)</f>
        <v>UN</v>
      </c>
      <c r="E375" s="177">
        <f>SUMIF(ORÇAMENTO!$C$15:$C$743,C375,ORÇAMENTO!$F$15:$F$743)</f>
        <v>45</v>
      </c>
      <c r="F375" s="177">
        <f>VLOOKUP(A375,ORÇAMENTO!$B$15:$I$743,8,FALSE)</f>
        <v>29.18</v>
      </c>
      <c r="G375" s="177">
        <f>E375*F375</f>
        <v>1313.1</v>
      </c>
      <c r="H375" s="178">
        <f t="shared" si="15"/>
        <v>1.3444399419900596E-2</v>
      </c>
      <c r="I375" s="178">
        <f t="shared" si="17"/>
        <v>99.192684880901268</v>
      </c>
      <c r="J375" s="175" t="str">
        <f t="shared" si="16"/>
        <v>C</v>
      </c>
    </row>
    <row r="376" spans="1:10">
      <c r="A376" s="175" t="s">
        <v>3183</v>
      </c>
      <c r="B376" s="175" t="str">
        <f>VLOOKUP(A376,ORÇAMENTO!$B$15:$F$743,3,FALSE)</f>
        <v>PRÓPRIO</v>
      </c>
      <c r="C376" s="176" t="str">
        <f>VLOOKUP(A376,ORÇAMENTO!$B$15:$G$743,2,FALSE)</f>
        <v>TORNEIRA CROMADA, 1/2", REF.1153 C39, DECA OU SIMILAR REF. S03682/ORSE</v>
      </c>
      <c r="D376" s="175" t="str">
        <f>VLOOKUP(A376,ORÇAMENTO!$B$15:$F$743,4,FALSE)</f>
        <v>UN</v>
      </c>
      <c r="E376" s="177">
        <f>SUMIF(ORÇAMENTO!$C$15:$C$743,C376,ORÇAMENTO!$F$15:$F$743)</f>
        <v>13</v>
      </c>
      <c r="F376" s="177">
        <f>VLOOKUP(A376,ORÇAMENTO!$B$15:$I$743,8,FALSE)</f>
        <v>100.33</v>
      </c>
      <c r="G376" s="177">
        <f>E376*F376</f>
        <v>1304.29</v>
      </c>
      <c r="H376" s="178">
        <f t="shared" si="15"/>
        <v>1.3354196724835999E-2</v>
      </c>
      <c r="I376" s="178">
        <f t="shared" si="17"/>
        <v>99.206039077626102</v>
      </c>
      <c r="J376" s="175" t="str">
        <f t="shared" si="16"/>
        <v>C</v>
      </c>
    </row>
    <row r="377" spans="1:10">
      <c r="A377" s="296">
        <v>103009</v>
      </c>
      <c r="B377" s="175" t="str">
        <f>VLOOKUP(A377,ORÇAMENTO!$B$15:$F$743,3,FALSE)</f>
        <v>SINAPI</v>
      </c>
      <c r="C377" s="297" t="s">
        <v>1650</v>
      </c>
      <c r="D377" s="175" t="str">
        <f>VLOOKUP(A377,ORÇAMENTO!$B$15:$F$743,4,FALSE)</f>
        <v>UN</v>
      </c>
      <c r="E377" s="177">
        <f>SUMIF(ORÇAMENTO!$C$15:$C$743,C377,ORÇAMENTO!$F$15:$F$743)</f>
        <v>3</v>
      </c>
      <c r="F377" s="177">
        <f>VLOOKUP(A377,ORÇAMENTO!$B$15:$I$743,8,FALSE)</f>
        <v>434.62</v>
      </c>
      <c r="G377" s="177">
        <f>E377*F377</f>
        <v>1303.8600000000001</v>
      </c>
      <c r="H377" s="178">
        <f t="shared" si="15"/>
        <v>1.3349794096132506E-2</v>
      </c>
      <c r="I377" s="178">
        <f t="shared" si="17"/>
        <v>99.219388871722231</v>
      </c>
      <c r="J377" s="175" t="str">
        <f t="shared" si="16"/>
        <v>C</v>
      </c>
    </row>
    <row r="378" spans="1:10">
      <c r="A378" s="296">
        <v>92000</v>
      </c>
      <c r="B378" s="175" t="str">
        <f>VLOOKUP(A378,ORÇAMENTO!$B$15:$F$743,3,FALSE)</f>
        <v>SINAPI</v>
      </c>
      <c r="C378" s="297" t="s">
        <v>768</v>
      </c>
      <c r="D378" s="175" t="str">
        <f>VLOOKUP(A378,ORÇAMENTO!$B$15:$F$743,4,FALSE)</f>
        <v>UN</v>
      </c>
      <c r="E378" s="177">
        <f>SUMIF(ORÇAMENTO!$C$15:$C$743,C378,ORÇAMENTO!$F$15:$F$743)</f>
        <v>28</v>
      </c>
      <c r="F378" s="177">
        <f>VLOOKUP(A378,ORÇAMENTO!$B$15:$I$743,8,FALSE)</f>
        <v>46.14</v>
      </c>
      <c r="G378" s="177">
        <f>E378*F378</f>
        <v>1291.92</v>
      </c>
      <c r="H378" s="178">
        <f t="shared" si="15"/>
        <v>1.3227544359575035E-2</v>
      </c>
      <c r="I378" s="178">
        <f t="shared" si="17"/>
        <v>99.232616416081811</v>
      </c>
      <c r="J378" s="175" t="str">
        <f t="shared" si="16"/>
        <v>C</v>
      </c>
    </row>
    <row r="379" spans="1:10" ht="25.5">
      <c r="A379" s="296" t="s">
        <v>154</v>
      </c>
      <c r="B379" s="175" t="str">
        <f>VLOOKUP(A379,ORÇAMENTO!$B$15:$F$743,3,FALSE)</f>
        <v>CAESB</v>
      </c>
      <c r="C379" s="297" t="s">
        <v>156</v>
      </c>
      <c r="D379" s="175" t="str">
        <f>VLOOKUP(A379,ORÇAMENTO!$B$15:$F$743,4,FALSE)</f>
        <v>UN</v>
      </c>
      <c r="E379" s="177">
        <f>SUMIF(ORÇAMENTO!$C$15:$C$743,C379,ORÇAMENTO!$F$15:$F$743)</f>
        <v>1</v>
      </c>
      <c r="F379" s="177">
        <f>VLOOKUP(A379,ORÇAMENTO!$B$15:$I$743,8,FALSE)</f>
        <v>1281.68</v>
      </c>
      <c r="G379" s="177">
        <f>E379*F379</f>
        <v>1281.68</v>
      </c>
      <c r="H379" s="178">
        <f t="shared" si="15"/>
        <v>1.312270036440347E-2</v>
      </c>
      <c r="I379" s="178">
        <f t="shared" si="17"/>
        <v>99.245739116446217</v>
      </c>
      <c r="J379" s="175" t="str">
        <f t="shared" si="16"/>
        <v>C</v>
      </c>
    </row>
    <row r="380" spans="1:10">
      <c r="A380" s="296">
        <v>96985</v>
      </c>
      <c r="B380" s="175" t="str">
        <f>VLOOKUP(A380,ORÇAMENTO!$B$15:$F$743,3,FALSE)</f>
        <v>SINAPI</v>
      </c>
      <c r="C380" s="297" t="s">
        <v>498</v>
      </c>
      <c r="D380" s="175" t="str">
        <f>VLOOKUP(A380,ORÇAMENTO!$B$15:$F$743,4,FALSE)</f>
        <v>UN</v>
      </c>
      <c r="E380" s="177">
        <f>SUMIF(ORÇAMENTO!$C$15:$C$743,C380,ORÇAMENTO!$F$15:$F$743)</f>
        <v>14</v>
      </c>
      <c r="F380" s="177">
        <f>VLOOKUP(A380,ORÇAMENTO!$B$15:$I$743,8,FALSE)</f>
        <v>89.57</v>
      </c>
      <c r="G380" s="177">
        <f>E380*F380</f>
        <v>1253.98</v>
      </c>
      <c r="H380" s="178">
        <f t="shared" si="15"/>
        <v>1.2839089166527264E-2</v>
      </c>
      <c r="I380" s="178">
        <f t="shared" si="17"/>
        <v>99.25857820561275</v>
      </c>
      <c r="J380" s="175" t="str">
        <f t="shared" si="16"/>
        <v>C</v>
      </c>
    </row>
    <row r="381" spans="1:10">
      <c r="A381" s="175" t="s">
        <v>3061</v>
      </c>
      <c r="B381" s="175" t="str">
        <f>VLOOKUP(A381,ORÇAMENTO!$B$15:$F$743,3,FALSE)</f>
        <v>PRÓPRIO</v>
      </c>
      <c r="C381" s="176" t="str">
        <f>VLOOKUP(A381,ORÇAMENTO!$B$15:$G$743,2,FALSE)</f>
        <v>ALÇAPÃO/TAMPA EM CHAPA DE FERRO COM PORTA CADEADO REF. 24.03.100/SP OBRAS</v>
      </c>
      <c r="D381" s="175" t="str">
        <f>VLOOKUP(A381,ORÇAMENTO!$B$15:$F$743,4,FALSE)</f>
        <v>M2</v>
      </c>
      <c r="E381" s="177">
        <f>SUMIF(ORÇAMENTO!$C$15:$C$743,C381,ORÇAMENTO!$F$15:$F$743)</f>
        <v>0.72</v>
      </c>
      <c r="F381" s="177">
        <f>VLOOKUP(A381,ORÇAMENTO!$B$15:$I$743,8,FALSE)</f>
        <v>1714.41</v>
      </c>
      <c r="G381" s="177">
        <f>E381*F381</f>
        <v>1234.3751999999999</v>
      </c>
      <c r="H381" s="178">
        <f t="shared" si="15"/>
        <v>1.2638362061396452E-2</v>
      </c>
      <c r="I381" s="178">
        <f t="shared" si="17"/>
        <v>99.271216567674145</v>
      </c>
      <c r="J381" s="175" t="str">
        <f t="shared" si="16"/>
        <v>C</v>
      </c>
    </row>
    <row r="382" spans="1:10" ht="25.5">
      <c r="A382" s="296">
        <v>89854</v>
      </c>
      <c r="B382" s="175" t="str">
        <f>VLOOKUP(A382,ORÇAMENTO!$B$15:$F$743,3,FALSE)</f>
        <v>SINAPI</v>
      </c>
      <c r="C382" s="297" t="s">
        <v>681</v>
      </c>
      <c r="D382" s="175" t="str">
        <f>VLOOKUP(A382,ORÇAMENTO!$B$15:$F$743,4,FALSE)</f>
        <v>UN</v>
      </c>
      <c r="E382" s="177">
        <f>SUMIF(ORÇAMENTO!$C$15:$C$743,C382,ORÇAMENTO!$F$15:$F$743)</f>
        <v>10</v>
      </c>
      <c r="F382" s="177">
        <f>VLOOKUP(A382,ORÇAMENTO!$B$15:$I$743,8,FALSE)</f>
        <v>122.59</v>
      </c>
      <c r="G382" s="177">
        <f>E382*F382</f>
        <v>1225.9000000000001</v>
      </c>
      <c r="H382" s="178">
        <f t="shared" si="15"/>
        <v>1.2551587273517739E-2</v>
      </c>
      <c r="I382" s="178">
        <f t="shared" si="17"/>
        <v>99.283768154947666</v>
      </c>
      <c r="J382" s="175" t="str">
        <f t="shared" si="16"/>
        <v>C</v>
      </c>
    </row>
    <row r="383" spans="1:10">
      <c r="A383" s="296">
        <v>98110</v>
      </c>
      <c r="B383" s="175" t="str">
        <f>VLOOKUP(A383,ORÇAMENTO!$B$15:$F$743,3,FALSE)</f>
        <v>SINAPI</v>
      </c>
      <c r="C383" s="297" t="s">
        <v>439</v>
      </c>
      <c r="D383" s="175" t="str">
        <f>VLOOKUP(A383,ORÇAMENTO!$B$15:$F$743,4,FALSE)</f>
        <v>UN</v>
      </c>
      <c r="E383" s="177">
        <f>SUMIF(ORÇAMENTO!$C$15:$C$743,C383,ORÇAMENTO!$F$15:$F$743)</f>
        <v>2</v>
      </c>
      <c r="F383" s="177">
        <f>VLOOKUP(A383,ORÇAMENTO!$B$15:$I$743,8,FALSE)</f>
        <v>611.29999999999995</v>
      </c>
      <c r="G383" s="177">
        <f>E383*F383</f>
        <v>1222.5999999999999</v>
      </c>
      <c r="H383" s="178">
        <f t="shared" si="15"/>
        <v>1.2517799657886275E-2</v>
      </c>
      <c r="I383" s="178">
        <f t="shared" si="17"/>
        <v>99.296285954605551</v>
      </c>
      <c r="J383" s="175" t="str">
        <f t="shared" si="16"/>
        <v>C</v>
      </c>
    </row>
    <row r="384" spans="1:10">
      <c r="A384" s="296">
        <v>89726</v>
      </c>
      <c r="B384" s="175" t="str">
        <f>VLOOKUP(A384,ORÇAMENTO!$B$15:$F$743,3,FALSE)</f>
        <v>SINAPI</v>
      </c>
      <c r="C384" s="297" t="s">
        <v>702</v>
      </c>
      <c r="D384" s="175" t="str">
        <f>VLOOKUP(A384,ORÇAMENTO!$B$15:$F$743,4,FALSE)</f>
        <v>UN</v>
      </c>
      <c r="E384" s="177">
        <f>SUMIF(ORÇAMENTO!$C$15:$C$743,C384,ORÇAMENTO!$F$15:$F$743)</f>
        <v>93</v>
      </c>
      <c r="F384" s="177">
        <f>VLOOKUP(A384,ORÇAMENTO!$B$15:$I$743,8,FALSE)</f>
        <v>13.13</v>
      </c>
      <c r="G384" s="177">
        <f>E384*F384</f>
        <v>1221.0900000000001</v>
      </c>
      <c r="H384" s="178">
        <f t="shared" si="15"/>
        <v>1.2502339264067033E-2</v>
      </c>
      <c r="I384" s="178">
        <f t="shared" si="17"/>
        <v>99.308788293869611</v>
      </c>
      <c r="J384" s="175" t="str">
        <f t="shared" si="16"/>
        <v>C</v>
      </c>
    </row>
    <row r="385" spans="1:10">
      <c r="A385" s="296">
        <v>89801</v>
      </c>
      <c r="B385" s="175" t="str">
        <f>VLOOKUP(A385,ORÇAMENTO!$B$15:$F$743,3,FALSE)</f>
        <v>SINAPI</v>
      </c>
      <c r="C385" s="297" t="s">
        <v>689</v>
      </c>
      <c r="D385" s="175" t="str">
        <f>VLOOKUP(A385,ORÇAMENTO!$B$15:$F$743,4,FALSE)</f>
        <v>UN</v>
      </c>
      <c r="E385" s="177">
        <f>SUMIF(ORÇAMENTO!$C$15:$C$743,C385,ORÇAMENTO!$F$15:$F$743)</f>
        <v>105</v>
      </c>
      <c r="F385" s="177">
        <f>VLOOKUP(A385,ORÇAMENTO!$B$15:$I$743,8,FALSE)</f>
        <v>11.46</v>
      </c>
      <c r="G385" s="177">
        <f>E385*F385</f>
        <v>1203.3000000000002</v>
      </c>
      <c r="H385" s="178">
        <f t="shared" si="15"/>
        <v>1.2320193299799246E-2</v>
      </c>
      <c r="I385" s="178">
        <f t="shared" si="17"/>
        <v>99.321108487169411</v>
      </c>
      <c r="J385" s="175" t="str">
        <f t="shared" si="16"/>
        <v>C</v>
      </c>
    </row>
    <row r="386" spans="1:10">
      <c r="A386" s="296">
        <v>93660</v>
      </c>
      <c r="B386" s="175" t="str">
        <f>VLOOKUP(A386,ORÇAMENTO!$B$15:$F$743,3,FALSE)</f>
        <v>SINAPI</v>
      </c>
      <c r="C386" s="297" t="s">
        <v>741</v>
      </c>
      <c r="D386" s="175" t="str">
        <f>VLOOKUP(A386,ORÇAMENTO!$B$15:$F$743,4,FALSE)</f>
        <v>UN</v>
      </c>
      <c r="E386" s="177">
        <f>SUMIF(ORÇAMENTO!$C$15:$C$743,C386,ORÇAMENTO!$F$15:$F$743)</f>
        <v>12</v>
      </c>
      <c r="F386" s="177">
        <f>VLOOKUP(A386,ORÇAMENTO!$B$15:$I$743,8,FALSE)</f>
        <v>98.75</v>
      </c>
      <c r="G386" s="177">
        <f>E386*F386</f>
        <v>1185</v>
      </c>
      <c r="H386" s="178">
        <f t="shared" si="15"/>
        <v>1.2132825613115687E-2</v>
      </c>
      <c r="I386" s="178">
        <f t="shared" si="17"/>
        <v>99.333241312782533</v>
      </c>
      <c r="J386" s="175" t="str">
        <f t="shared" si="16"/>
        <v>C</v>
      </c>
    </row>
    <row r="387" spans="1:10">
      <c r="A387" s="296">
        <v>88484</v>
      </c>
      <c r="B387" s="175" t="str">
        <f>VLOOKUP(A387,ORÇAMENTO!$B$15:$F$743,3,FALSE)</f>
        <v>SINAPI</v>
      </c>
      <c r="C387" s="297" t="s">
        <v>371</v>
      </c>
      <c r="D387" s="175" t="str">
        <f>VLOOKUP(A387,ORÇAMENTO!$B$15:$F$743,4,FALSE)</f>
        <v>M2</v>
      </c>
      <c r="E387" s="177">
        <f>SUMIF(ORÇAMENTO!$C$15:$C$743,C387,ORÇAMENTO!$F$15:$F$743)</f>
        <v>160.58000000000001</v>
      </c>
      <c r="F387" s="177">
        <f>VLOOKUP(A387,ORÇAMENTO!$B$15:$I$743,8,FALSE)</f>
        <v>6.86</v>
      </c>
      <c r="G387" s="177">
        <f>E387*F387</f>
        <v>1101.5788000000002</v>
      </c>
      <c r="H387" s="178">
        <f t="shared" si="15"/>
        <v>1.1278703358232273E-2</v>
      </c>
      <c r="I387" s="178">
        <f t="shared" si="17"/>
        <v>99.344520016140763</v>
      </c>
      <c r="J387" s="175" t="str">
        <f t="shared" si="16"/>
        <v>C</v>
      </c>
    </row>
    <row r="388" spans="1:10">
      <c r="A388" s="175" t="s">
        <v>3224</v>
      </c>
      <c r="B388" s="175" t="str">
        <f>VLOOKUP(A388,ORÇAMENTO!$B$15:$F$743,3,FALSE)</f>
        <v>PRÓPRIO</v>
      </c>
      <c r="C388" s="176" t="str">
        <f>VLOOKUP(A388,ORÇAMENTO!$B$15:$G$743,2,FALSE)</f>
        <v>CABO PARALELO 2 X 2,5MM2 PARA SOM REF. I08331/ORSE</v>
      </c>
      <c r="D388" s="175" t="str">
        <f>VLOOKUP(A388,ORÇAMENTO!$B$15:$F$743,4,FALSE)</f>
        <v>M</v>
      </c>
      <c r="E388" s="177">
        <f>SUMIF(ORÇAMENTO!$C$15:$C$743,C388,ORÇAMENTO!$F$15:$F$743)</f>
        <v>188.48</v>
      </c>
      <c r="F388" s="177">
        <f>VLOOKUP(A388,ORÇAMENTO!$B$15:$I$743,8,FALSE)</f>
        <v>5.68</v>
      </c>
      <c r="G388" s="177">
        <f>E388*F388</f>
        <v>1070.5663999999999</v>
      </c>
      <c r="H388" s="178">
        <f t="shared" si="15"/>
        <v>1.0961177585199201E-2</v>
      </c>
      <c r="I388" s="178">
        <f t="shared" si="17"/>
        <v>99.355481193725964</v>
      </c>
      <c r="J388" s="175" t="str">
        <f t="shared" si="16"/>
        <v>C</v>
      </c>
    </row>
    <row r="389" spans="1:10">
      <c r="A389" s="175" t="s">
        <v>3226</v>
      </c>
      <c r="B389" s="175" t="str">
        <f>VLOOKUP(A389,ORÇAMENTO!$B$15:$F$743,3,FALSE)</f>
        <v>PRÓPRIO</v>
      </c>
      <c r="C389" s="176" t="str">
        <f>VLOOKUP(A389,ORÇAMENTO!$B$15:$G$743,2,FALSE)</f>
        <v>CAIXA DE PASSAGEM POLAR PARA AR CONDICIONADO REF. I12184/ORSE</v>
      </c>
      <c r="D389" s="175" t="str">
        <f>VLOOKUP(A389,ORÇAMENTO!$B$15:$F$743,4,FALSE)</f>
        <v>UN</v>
      </c>
      <c r="E389" s="177">
        <f>SUMIF(ORÇAMENTO!$C$15:$C$743,C389,ORÇAMENTO!$F$15:$F$743)</f>
        <v>20</v>
      </c>
      <c r="F389" s="177">
        <f>VLOOKUP(A389,ORÇAMENTO!$B$15:$I$743,8,FALSE)</f>
        <v>53.12</v>
      </c>
      <c r="G389" s="177">
        <f>E389*F389</f>
        <v>1062.3999999999999</v>
      </c>
      <c r="H389" s="178">
        <f t="shared" si="15"/>
        <v>1.0877564499049875E-2</v>
      </c>
      <c r="I389" s="178">
        <f t="shared" si="17"/>
        <v>99.366358758225019</v>
      </c>
      <c r="J389" s="175" t="str">
        <f t="shared" si="16"/>
        <v>C</v>
      </c>
    </row>
    <row r="390" spans="1:10">
      <c r="A390" s="296">
        <v>91943</v>
      </c>
      <c r="B390" s="175" t="str">
        <f>VLOOKUP(A390,ORÇAMENTO!$B$15:$F$743,3,FALSE)</f>
        <v>SINAPI</v>
      </c>
      <c r="C390" s="297" t="s">
        <v>727</v>
      </c>
      <c r="D390" s="175" t="str">
        <f>VLOOKUP(A390,ORÇAMENTO!$B$15:$F$743,4,FALSE)</f>
        <v>UN</v>
      </c>
      <c r="E390" s="177">
        <f>SUMIF(ORÇAMENTO!$C$15:$C$743,C390,ORÇAMENTO!$F$15:$F$743)</f>
        <v>37</v>
      </c>
      <c r="F390" s="177">
        <f>VLOOKUP(A390,ORÇAMENTO!$B$15:$I$743,8,FALSE)</f>
        <v>27.85</v>
      </c>
      <c r="G390" s="177">
        <f>E390*F390</f>
        <v>1030.45</v>
      </c>
      <c r="H390" s="178">
        <f t="shared" si="15"/>
        <v>1.055043894770891E-2</v>
      </c>
      <c r="I390" s="178">
        <f t="shared" si="17"/>
        <v>99.376909197172722</v>
      </c>
      <c r="J390" s="175" t="str">
        <f t="shared" si="16"/>
        <v>C</v>
      </c>
    </row>
    <row r="391" spans="1:10" ht="25.5">
      <c r="A391" s="296" t="s">
        <v>787</v>
      </c>
      <c r="B391" s="175" t="str">
        <f>VLOOKUP(A391,ORÇAMENTO!$B$15:$F$743,3,FALSE)</f>
        <v>CAESB</v>
      </c>
      <c r="C391" s="297" t="s">
        <v>788</v>
      </c>
      <c r="D391" s="175" t="str">
        <f>VLOOKUP(A391,ORÇAMENTO!$B$15:$F$743,4,FALSE)</f>
        <v>UN</v>
      </c>
      <c r="E391" s="177">
        <f>SUMIF(ORÇAMENTO!$C$15:$C$743,C391,ORÇAMENTO!$F$15:$F$743)</f>
        <v>10</v>
      </c>
      <c r="F391" s="177">
        <f>VLOOKUP(A391,ORÇAMENTO!$B$15:$I$743,8,FALSE)</f>
        <v>102.44</v>
      </c>
      <c r="G391" s="177">
        <f>E391*F391</f>
        <v>1024.4000000000001</v>
      </c>
      <c r="H391" s="178">
        <f t="shared" si="15"/>
        <v>1.0488494985717899E-2</v>
      </c>
      <c r="I391" s="178">
        <f t="shared" si="17"/>
        <v>99.387397692158444</v>
      </c>
      <c r="J391" s="175" t="str">
        <f t="shared" si="16"/>
        <v>C</v>
      </c>
    </row>
    <row r="392" spans="1:10">
      <c r="A392" s="296">
        <v>92644</v>
      </c>
      <c r="B392" s="175" t="str">
        <f>VLOOKUP(A392,ORÇAMENTO!$B$15:$F$743,3,FALSE)</f>
        <v>SINAPI</v>
      </c>
      <c r="C392" s="297" t="s">
        <v>1655</v>
      </c>
      <c r="D392" s="175" t="str">
        <f>VLOOKUP(A392,ORÇAMENTO!$B$15:$F$743,4,FALSE)</f>
        <v>UN</v>
      </c>
      <c r="E392" s="177">
        <f>SUMIF(ORÇAMENTO!$C$15:$C$743,C392,ORÇAMENTO!$F$15:$F$743)</f>
        <v>3</v>
      </c>
      <c r="F392" s="177">
        <f>VLOOKUP(A392,ORÇAMENTO!$B$15:$I$743,8,FALSE)</f>
        <v>341.09</v>
      </c>
      <c r="G392" s="177">
        <f>E392*F392</f>
        <v>1023.27</v>
      </c>
      <c r="H392" s="178">
        <f t="shared" si="15"/>
        <v>1.0476925287031973E-2</v>
      </c>
      <c r="I392" s="178">
        <f t="shared" si="17"/>
        <v>99.397874617445481</v>
      </c>
      <c r="J392" s="175" t="str">
        <f t="shared" si="16"/>
        <v>C</v>
      </c>
    </row>
    <row r="393" spans="1:10">
      <c r="A393" s="175" t="s">
        <v>3039</v>
      </c>
      <c r="B393" s="175" t="str">
        <f>VLOOKUP(A393,ORÇAMENTO!$B$15:$F$743,3,FALSE)</f>
        <v>PRÓPRIO</v>
      </c>
      <c r="C393" s="176" t="str">
        <f>VLOOKUP(A393,ORÇAMENTO!$B$15:$G$743,2,FALSE)</f>
        <v>PLACA PARA SINALIZAÇÃO TÁTIL (INÍCIO OU FINAL) EM BRAILE PARA CORRIMÃO REF. 30.06.010/SP OBRAS</v>
      </c>
      <c r="D393" s="175" t="str">
        <f>VLOOKUP(A393,ORÇAMENTO!$B$15:$F$743,4,FALSE)</f>
        <v>UN</v>
      </c>
      <c r="E393" s="177">
        <f>SUMIF(ORÇAMENTO!$C$15:$C$743,C393,ORÇAMENTO!$F$15:$F$743)</f>
        <v>68</v>
      </c>
      <c r="F393" s="177">
        <f>VLOOKUP(A393,ORÇAMENTO!$B$15:$I$743,8,FALSE)</f>
        <v>14.78</v>
      </c>
      <c r="G393" s="177">
        <f>E393*F393</f>
        <v>1005.04</v>
      </c>
      <c r="H393" s="178">
        <f t="shared" ref="H393:H456" si="18">(G393*100)/SUM($G$8:$G$547)</f>
        <v>1.0290274307346657E-2</v>
      </c>
      <c r="I393" s="178">
        <f t="shared" si="17"/>
        <v>99.408164891752833</v>
      </c>
      <c r="J393" s="175" t="str">
        <f t="shared" ref="J393:J456" si="19">IF(I393&lt;50,"A",IF(I393&lt;80,"B","C"))</f>
        <v>C</v>
      </c>
    </row>
    <row r="394" spans="1:10">
      <c r="A394" s="296">
        <v>89497</v>
      </c>
      <c r="B394" s="175" t="str">
        <f>VLOOKUP(A394,ORÇAMENTO!$B$15:$F$743,3,FALSE)</f>
        <v>SINAPI</v>
      </c>
      <c r="C394" s="297" t="s">
        <v>628</v>
      </c>
      <c r="D394" s="175" t="str">
        <f>VLOOKUP(A394,ORÇAMENTO!$B$15:$F$743,4,FALSE)</f>
        <v>UN</v>
      </c>
      <c r="E394" s="177">
        <f>SUMIF(ORÇAMENTO!$C$15:$C$743,C394,ORÇAMENTO!$F$15:$F$743)</f>
        <v>96</v>
      </c>
      <c r="F394" s="177">
        <f>VLOOKUP(A394,ORÇAMENTO!$B$15:$I$743,8,FALSE)</f>
        <v>10.23</v>
      </c>
      <c r="G394" s="177">
        <f>E394*F394</f>
        <v>982.08</v>
      </c>
      <c r="H394" s="178">
        <f t="shared" si="18"/>
        <v>1.0055194411922914E-2</v>
      </c>
      <c r="I394" s="178">
        <f t="shared" ref="I394:I457" si="20">H394+I393</f>
        <v>99.418220086164752</v>
      </c>
      <c r="J394" s="175" t="str">
        <f t="shared" si="19"/>
        <v>C</v>
      </c>
    </row>
    <row r="395" spans="1:10">
      <c r="A395" s="296">
        <v>91974</v>
      </c>
      <c r="B395" s="175" t="str">
        <f>VLOOKUP(A395,ORÇAMENTO!$B$15:$F$743,3,FALSE)</f>
        <v>SINAPI</v>
      </c>
      <c r="C395" s="297" t="s">
        <v>780</v>
      </c>
      <c r="D395" s="175" t="str">
        <f>VLOOKUP(A395,ORÇAMENTO!$B$15:$F$743,4,FALSE)</f>
        <v>UN</v>
      </c>
      <c r="E395" s="177">
        <f>SUMIF(ORÇAMENTO!$C$15:$C$743,C395,ORÇAMENTO!$F$15:$F$743)</f>
        <v>10</v>
      </c>
      <c r="F395" s="177">
        <f>VLOOKUP(A395,ORÇAMENTO!$B$15:$I$743,8,FALSE)</f>
        <v>97.9</v>
      </c>
      <c r="G395" s="177">
        <f>E395*F395</f>
        <v>979</v>
      </c>
      <c r="H395" s="178">
        <f t="shared" si="18"/>
        <v>1.0023659304000216E-2</v>
      </c>
      <c r="I395" s="178">
        <f t="shared" si="20"/>
        <v>99.428243745468748</v>
      </c>
      <c r="J395" s="175" t="str">
        <f t="shared" si="19"/>
        <v>C</v>
      </c>
    </row>
    <row r="396" spans="1:10">
      <c r="A396" s="296">
        <v>100574</v>
      </c>
      <c r="B396" s="175" t="str">
        <f>VLOOKUP(A396,ORÇAMENTO!$B$15:$F$743,3,FALSE)</f>
        <v>SINAPI</v>
      </c>
      <c r="C396" s="297" t="s">
        <v>204</v>
      </c>
      <c r="D396" s="175" t="str">
        <f>VLOOKUP(A396,ORÇAMENTO!$B$15:$F$743,4,FALSE)</f>
        <v>M3</v>
      </c>
      <c r="E396" s="177">
        <f>SUMIF(ORÇAMENTO!$C$15:$C$743,C396,ORÇAMENTO!$F$15:$F$743)</f>
        <v>547.66</v>
      </c>
      <c r="F396" s="177">
        <f>VLOOKUP(A396,ORÇAMENTO!$B$15:$I$743,8,FALSE)</f>
        <v>1.77</v>
      </c>
      <c r="G396" s="177">
        <f>E396*F396</f>
        <v>969.3581999999999</v>
      </c>
      <c r="H396" s="178">
        <f t="shared" si="18"/>
        <v>9.9249400820622079E-3</v>
      </c>
      <c r="I396" s="178">
        <f t="shared" si="20"/>
        <v>99.438168685550806</v>
      </c>
      <c r="J396" s="175" t="str">
        <f t="shared" si="19"/>
        <v>C</v>
      </c>
    </row>
    <row r="397" spans="1:10">
      <c r="A397" s="175" t="s">
        <v>3099</v>
      </c>
      <c r="B397" s="175" t="str">
        <f>VLOOKUP(A397,ORÇAMENTO!$B$15:$F$743,3,FALSE)</f>
        <v>PRÓPRIO</v>
      </c>
      <c r="C397" s="176" t="str">
        <f>VLOOKUP(A397,ORÇAMENTO!$B$15:$G$743,2,FALSE)</f>
        <v>TERMINAL DE PRESSÃO/COMPRESSÃO PARA CABO DE 120 MM² REF. 39.10.246/SP OBRAS</v>
      </c>
      <c r="D397" s="175" t="str">
        <f>VLOOKUP(A397,ORÇAMENTO!$B$15:$F$743,4,FALSE)</f>
        <v>UN</v>
      </c>
      <c r="E397" s="177">
        <f>SUMIF(ORÇAMENTO!$C$15:$C$743,C397,ORÇAMENTO!$F$15:$F$743)</f>
        <v>18</v>
      </c>
      <c r="F397" s="177">
        <f>VLOOKUP(A397,ORÇAMENTO!$B$15:$I$743,8,FALSE)</f>
        <v>53.04</v>
      </c>
      <c r="G397" s="177">
        <f>E397*F397</f>
        <v>954.72</v>
      </c>
      <c r="H397" s="178">
        <f t="shared" si="18"/>
        <v>9.7750643623238879E-3</v>
      </c>
      <c r="I397" s="178">
        <f t="shared" si="20"/>
        <v>99.447943749913136</v>
      </c>
      <c r="J397" s="175" t="str">
        <f t="shared" si="19"/>
        <v>C</v>
      </c>
    </row>
    <row r="398" spans="1:10">
      <c r="A398" s="175" t="s">
        <v>3081</v>
      </c>
      <c r="B398" s="175" t="str">
        <f>VLOOKUP(A398,ORÇAMENTO!$B$15:$F$743,3,FALSE)</f>
        <v>PRÓPRIO</v>
      </c>
      <c r="C398" s="176" t="str">
        <f>VLOOKUP(A398,ORÇAMENTO!$B$15:$G$743,2,FALSE)</f>
        <v>QUADRO DE DISTRIBUIÇÃO EM CHAPA METALICA C/ PORTA 300X300X250 MM, COM PLACA DE MONTAGEM REF. 37.06.014/SP OBRAS</v>
      </c>
      <c r="D398" s="175" t="str">
        <f>VLOOKUP(A398,ORÇAMENTO!$B$15:$F$743,4,FALSE)</f>
        <v>M2</v>
      </c>
      <c r="E398" s="177">
        <f>SUMIF(ORÇAMENTO!$C$15:$C$743,C398,ORÇAMENTO!$F$15:$F$743)</f>
        <v>0.27</v>
      </c>
      <c r="F398" s="177">
        <f>VLOOKUP(A398,ORÇAMENTO!$B$15:$I$743,8,FALSE)</f>
        <v>3522.36</v>
      </c>
      <c r="G398" s="177">
        <f>E398*F398</f>
        <v>951.0372000000001</v>
      </c>
      <c r="H398" s="178">
        <f t="shared" si="18"/>
        <v>9.7373573832791795E-3</v>
      </c>
      <c r="I398" s="178">
        <f t="shared" si="20"/>
        <v>99.457681107296409</v>
      </c>
      <c r="J398" s="175" t="str">
        <f t="shared" si="19"/>
        <v>C</v>
      </c>
    </row>
    <row r="399" spans="1:10">
      <c r="A399" s="296">
        <v>4814</v>
      </c>
      <c r="B399" s="175" t="str">
        <f>VLOOKUP(A399,ORÇAMENTO!$B$15:$F$743,3,FALSE)</f>
        <v>SINAPI</v>
      </c>
      <c r="C399" s="297" t="s">
        <v>762</v>
      </c>
      <c r="D399" s="175" t="str">
        <f>VLOOKUP(A399,ORÇAMENTO!$B$15:$F$743,4,FALSE)</f>
        <v>UN</v>
      </c>
      <c r="E399" s="177">
        <f>SUMIF(ORÇAMENTO!$C$15:$C$743,C399,ORÇAMENTO!$F$15:$F$743)</f>
        <v>14</v>
      </c>
      <c r="F399" s="177">
        <f>VLOOKUP(A399,ORÇAMENTO!$B$15:$I$743,8,FALSE)</f>
        <v>67.55</v>
      </c>
      <c r="G399" s="177">
        <f>E399*F399</f>
        <v>945.69999999999993</v>
      </c>
      <c r="H399" s="178">
        <f t="shared" si="18"/>
        <v>9.6827115462645597E-3</v>
      </c>
      <c r="I399" s="178">
        <f t="shared" si="20"/>
        <v>99.467363818842671</v>
      </c>
      <c r="J399" s="175" t="str">
        <f t="shared" si="19"/>
        <v>C</v>
      </c>
    </row>
    <row r="400" spans="1:10">
      <c r="A400" s="296">
        <v>89395</v>
      </c>
      <c r="B400" s="175" t="str">
        <f>VLOOKUP(A400,ORÇAMENTO!$B$15:$F$743,3,FALSE)</f>
        <v>SINAPI</v>
      </c>
      <c r="C400" s="297" t="s">
        <v>609</v>
      </c>
      <c r="D400" s="175" t="str">
        <f>VLOOKUP(A400,ORÇAMENTO!$B$15:$F$743,4,FALSE)</f>
        <v>UN</v>
      </c>
      <c r="E400" s="177">
        <f>SUMIF(ORÇAMENTO!$C$15:$C$743,C400,ORÇAMENTO!$F$15:$F$743)</f>
        <v>56</v>
      </c>
      <c r="F400" s="177">
        <f>VLOOKUP(A400,ORÇAMENTO!$B$15:$I$743,8,FALSE)</f>
        <v>16.809999999999999</v>
      </c>
      <c r="G400" s="177">
        <f>E400*F400</f>
        <v>941.3599999999999</v>
      </c>
      <c r="H400" s="178">
        <f t="shared" si="18"/>
        <v>9.6382757123734848E-3</v>
      </c>
      <c r="I400" s="178">
        <f t="shared" si="20"/>
        <v>99.477002094555047</v>
      </c>
      <c r="J400" s="175" t="str">
        <f t="shared" si="19"/>
        <v>C</v>
      </c>
    </row>
    <row r="401" spans="1:10" ht="25.5">
      <c r="A401" s="296">
        <v>89531</v>
      </c>
      <c r="B401" s="175" t="str">
        <f>VLOOKUP(A401,ORÇAMENTO!$B$15:$F$743,3,FALSE)</f>
        <v>SINAPI</v>
      </c>
      <c r="C401" s="297" t="s">
        <v>694</v>
      </c>
      <c r="D401" s="175" t="str">
        <f>VLOOKUP(A401,ORÇAMENTO!$B$15:$F$743,4,FALSE)</f>
        <v>UN</v>
      </c>
      <c r="E401" s="177">
        <f>SUMIF(ORÇAMENTO!$C$15:$C$743,C401,ORÇAMENTO!$F$15:$F$743)</f>
        <v>21</v>
      </c>
      <c r="F401" s="177">
        <f>VLOOKUP(A401,ORÇAMENTO!$B$15:$I$743,8,FALSE)</f>
        <v>43.74</v>
      </c>
      <c r="G401" s="177">
        <f>E401*F401</f>
        <v>918.54000000000008</v>
      </c>
      <c r="H401" s="178">
        <f t="shared" si="18"/>
        <v>9.404629230946232E-3</v>
      </c>
      <c r="I401" s="178">
        <f t="shared" si="20"/>
        <v>99.48640672378599</v>
      </c>
      <c r="J401" s="175" t="str">
        <f t="shared" si="19"/>
        <v>C</v>
      </c>
    </row>
    <row r="402" spans="1:10">
      <c r="A402" s="296">
        <v>97102</v>
      </c>
      <c r="B402" s="175" t="str">
        <f>VLOOKUP(A402,ORÇAMENTO!$B$15:$F$743,3,FALSE)</f>
        <v>SINAPI</v>
      </c>
      <c r="C402" s="297" t="s">
        <v>2896</v>
      </c>
      <c r="D402" s="175" t="str">
        <f>VLOOKUP(A402,ORÇAMENTO!$B$15:$F$743,4,FALSE)</f>
        <v>M2</v>
      </c>
      <c r="E402" s="177">
        <f>SUMIF(ORÇAMENTO!$C$15:$C$743,C402,ORÇAMENTO!$F$15:$F$743)</f>
        <v>3.31</v>
      </c>
      <c r="F402" s="177">
        <f>VLOOKUP(A402,ORÇAMENTO!$B$15:$I$743,8,FALSE)</f>
        <v>276.08</v>
      </c>
      <c r="G402" s="177">
        <f>E402*F402</f>
        <v>913.82479999999998</v>
      </c>
      <c r="H402" s="178">
        <f t="shared" si="18"/>
        <v>9.3563518475445733E-3</v>
      </c>
      <c r="I402" s="178">
        <f t="shared" si="20"/>
        <v>99.495763075633533</v>
      </c>
      <c r="J402" s="175" t="str">
        <f t="shared" si="19"/>
        <v>C</v>
      </c>
    </row>
    <row r="403" spans="1:10">
      <c r="A403" s="296">
        <v>92001</v>
      </c>
      <c r="B403" s="175" t="str">
        <f>VLOOKUP(A403,ORÇAMENTO!$B$15:$F$743,3,FALSE)</f>
        <v>SINAPI</v>
      </c>
      <c r="C403" s="297" t="s">
        <v>770</v>
      </c>
      <c r="D403" s="175" t="str">
        <f>VLOOKUP(A403,ORÇAMENTO!$B$15:$F$743,4,FALSE)</f>
        <v>UN</v>
      </c>
      <c r="E403" s="177">
        <f>SUMIF(ORÇAMENTO!$C$15:$C$743,C403,ORÇAMENTO!$F$15:$F$743)</f>
        <v>18</v>
      </c>
      <c r="F403" s="177">
        <f>VLOOKUP(A403,ORÇAMENTO!$B$15:$I$743,8,FALSE)</f>
        <v>49.84</v>
      </c>
      <c r="G403" s="177">
        <f>E403*F403</f>
        <v>897.12000000000012</v>
      </c>
      <c r="H403" s="178">
        <f t="shared" si="18"/>
        <v>9.1853168894838362E-3</v>
      </c>
      <c r="I403" s="178">
        <f t="shared" si="20"/>
        <v>99.504948392523019</v>
      </c>
      <c r="J403" s="175" t="str">
        <f t="shared" si="19"/>
        <v>C</v>
      </c>
    </row>
    <row r="404" spans="1:10">
      <c r="A404" s="296">
        <v>94491</v>
      </c>
      <c r="B404" s="175" t="str">
        <f>VLOOKUP(A404,ORÇAMENTO!$B$15:$F$743,3,FALSE)</f>
        <v>SINAPI</v>
      </c>
      <c r="C404" s="297" t="s">
        <v>447</v>
      </c>
      <c r="D404" s="175" t="str">
        <f>VLOOKUP(A404,ORÇAMENTO!$B$15:$F$743,4,FALSE)</f>
        <v>UN</v>
      </c>
      <c r="E404" s="177">
        <f>SUMIF(ORÇAMENTO!$C$15:$C$743,C404,ORÇAMENTO!$F$15:$F$743)</f>
        <v>10</v>
      </c>
      <c r="F404" s="177">
        <f>VLOOKUP(A404,ORÇAMENTO!$B$15:$I$743,8,FALSE)</f>
        <v>89.12</v>
      </c>
      <c r="G404" s="177">
        <f>E404*F404</f>
        <v>891.2</v>
      </c>
      <c r="H404" s="178">
        <f t="shared" si="18"/>
        <v>9.1247039547752741E-3</v>
      </c>
      <c r="I404" s="178">
        <f t="shared" si="20"/>
        <v>99.514073096477802</v>
      </c>
      <c r="J404" s="175" t="str">
        <f t="shared" si="19"/>
        <v>C</v>
      </c>
    </row>
    <row r="405" spans="1:10">
      <c r="A405" s="175" t="s">
        <v>3102</v>
      </c>
      <c r="B405" s="175" t="str">
        <f>VLOOKUP(A405,ORÇAMENTO!$B$15:$F$743,3,FALSE)</f>
        <v>PRÓPRIO</v>
      </c>
      <c r="C405" s="176" t="str">
        <f>VLOOKUP(A405,ORÇAMENTO!$B$15:$G$743,2,FALSE)</f>
        <v>TERMINAL DE PRESSÃO/COMPRESSÃO PARA CABO DE 25 MM² REF. 39.10.120/SP OBRAS</v>
      </c>
      <c r="D405" s="175" t="str">
        <f>VLOOKUP(A405,ORÇAMENTO!$B$15:$F$743,4,FALSE)</f>
        <v>UN</v>
      </c>
      <c r="E405" s="177">
        <f>SUMIF(ORÇAMENTO!$C$15:$C$743,C405,ORÇAMENTO!$F$15:$F$743)</f>
        <v>40</v>
      </c>
      <c r="F405" s="177">
        <f>VLOOKUP(A405,ORÇAMENTO!$B$15:$I$743,8,FALSE)</f>
        <v>22.07</v>
      </c>
      <c r="G405" s="177">
        <f>E405*F405</f>
        <v>882.8</v>
      </c>
      <c r="H405" s="178">
        <f t="shared" si="18"/>
        <v>9.0386991149860995E-3</v>
      </c>
      <c r="I405" s="178">
        <f t="shared" si="20"/>
        <v>99.523111795592783</v>
      </c>
      <c r="J405" s="175" t="str">
        <f t="shared" si="19"/>
        <v>C</v>
      </c>
    </row>
    <row r="406" spans="1:10">
      <c r="A406" s="296">
        <v>89724</v>
      </c>
      <c r="B406" s="175" t="str">
        <f>VLOOKUP(A406,ORÇAMENTO!$B$15:$F$743,3,FALSE)</f>
        <v>SINAPI</v>
      </c>
      <c r="C406" s="297" t="s">
        <v>691</v>
      </c>
      <c r="D406" s="175" t="str">
        <f>VLOOKUP(A406,ORÇAMENTO!$B$15:$F$743,4,FALSE)</f>
        <v>UN</v>
      </c>
      <c r="E406" s="177">
        <f>SUMIF(ORÇAMENTO!$C$15:$C$743,C406,ORÇAMENTO!$F$15:$F$743)</f>
        <v>68</v>
      </c>
      <c r="F406" s="177">
        <f>VLOOKUP(A406,ORÇAMENTO!$B$15:$I$743,8,FALSE)</f>
        <v>12.88</v>
      </c>
      <c r="G406" s="177">
        <f>E406*F406</f>
        <v>875.84</v>
      </c>
      <c r="H406" s="178">
        <f t="shared" si="18"/>
        <v>8.9674379620179254E-3</v>
      </c>
      <c r="I406" s="178">
        <f t="shared" si="20"/>
        <v>99.532079233554796</v>
      </c>
      <c r="J406" s="175" t="str">
        <f t="shared" si="19"/>
        <v>C</v>
      </c>
    </row>
    <row r="407" spans="1:10">
      <c r="A407" s="296">
        <v>102500</v>
      </c>
      <c r="B407" s="175" t="str">
        <f>VLOOKUP(A407,ORÇAMENTO!$B$15:$F$743,3,FALSE)</f>
        <v>SINAPI</v>
      </c>
      <c r="C407" s="297" t="s">
        <v>358</v>
      </c>
      <c r="D407" s="175" t="str">
        <f>VLOOKUP(A407,ORÇAMENTO!$B$15:$F$743,4,FALSE)</f>
        <v>M</v>
      </c>
      <c r="E407" s="177">
        <f>SUMIF(ORÇAMENTO!$C$15:$C$743,C407,ORÇAMENTO!$F$15:$F$743)</f>
        <v>148.1</v>
      </c>
      <c r="F407" s="177">
        <f>VLOOKUP(A407,ORÇAMENTO!$B$15:$I$743,8,FALSE)</f>
        <v>5.91</v>
      </c>
      <c r="G407" s="177">
        <f>E407*F407</f>
        <v>875.27099999999996</v>
      </c>
      <c r="H407" s="178">
        <f t="shared" si="18"/>
        <v>8.9616121579893498E-3</v>
      </c>
      <c r="I407" s="178">
        <f t="shared" si="20"/>
        <v>99.541040845712786</v>
      </c>
      <c r="J407" s="175" t="str">
        <f t="shared" si="19"/>
        <v>C</v>
      </c>
    </row>
    <row r="408" spans="1:10" ht="25.5">
      <c r="A408" s="296">
        <v>98525</v>
      </c>
      <c r="B408" s="175" t="str">
        <f>VLOOKUP(A408,ORÇAMENTO!$B$15:$F$743,3,FALSE)</f>
        <v>SINAPI</v>
      </c>
      <c r="C408" s="297" t="s">
        <v>190</v>
      </c>
      <c r="D408" s="175" t="str">
        <f>VLOOKUP(A408,ORÇAMENTO!$B$15:$F$743,4,FALSE)</f>
        <v>M2</v>
      </c>
      <c r="E408" s="177">
        <f>SUMIF(ORÇAMENTO!$C$15:$C$743,C408,ORÇAMENTO!$F$15:$F$743)</f>
        <v>1107.6199999999999</v>
      </c>
      <c r="F408" s="177">
        <f>VLOOKUP(A408,ORÇAMENTO!$B$15:$I$743,8,FALSE)</f>
        <v>0.78</v>
      </c>
      <c r="G408" s="177">
        <f>E408*F408</f>
        <v>863.94359999999995</v>
      </c>
      <c r="H408" s="178">
        <f t="shared" si="18"/>
        <v>8.8456346315336481E-3</v>
      </c>
      <c r="I408" s="178">
        <f t="shared" si="20"/>
        <v>99.549886480344313</v>
      </c>
      <c r="J408" s="175" t="str">
        <f t="shared" si="19"/>
        <v>C</v>
      </c>
    </row>
    <row r="409" spans="1:10" ht="25.5">
      <c r="A409" s="296">
        <v>100324</v>
      </c>
      <c r="B409" s="175" t="str">
        <f>VLOOKUP(A409,ORÇAMENTO!$B$15:$F$743,3,FALSE)</f>
        <v>SINAPI</v>
      </c>
      <c r="C409" s="297" t="s">
        <v>3556</v>
      </c>
      <c r="D409" s="175" t="str">
        <f>VLOOKUP(A409,ORÇAMENTO!$B$15:$F$743,4,FALSE)</f>
        <v>M3</v>
      </c>
      <c r="E409" s="177">
        <f>SUMIF(ORÇAMENTO!$C$15:$C$743,C409,ORÇAMENTO!$F$15:$F$743)</f>
        <v>2.35</v>
      </c>
      <c r="F409" s="177">
        <f>VLOOKUP(A409,ORÇAMENTO!$B$15:$I$743,8,FALSE)</f>
        <v>366.39</v>
      </c>
      <c r="G409" s="177">
        <f>E409*F409</f>
        <v>861.01649999999995</v>
      </c>
      <c r="H409" s="178">
        <f t="shared" si="18"/>
        <v>8.8156650164685404E-3</v>
      </c>
      <c r="I409" s="178">
        <f t="shared" si="20"/>
        <v>99.558702145360783</v>
      </c>
      <c r="J409" s="175" t="str">
        <f t="shared" si="19"/>
        <v>C</v>
      </c>
    </row>
    <row r="410" spans="1:10">
      <c r="A410" s="296">
        <v>103669</v>
      </c>
      <c r="B410" s="175" t="str">
        <f>VLOOKUP(A410,ORÇAMENTO!$B$15:$F$743,3,FALSE)</f>
        <v>SINAPI</v>
      </c>
      <c r="C410" s="297" t="s">
        <v>1888</v>
      </c>
      <c r="D410" s="175" t="str">
        <f>VLOOKUP(A410,ORÇAMENTO!$B$15:$F$743,4,FALSE)</f>
        <v>M3</v>
      </c>
      <c r="E410" s="177">
        <f>SUMIF(ORÇAMENTO!$C$15:$C$743,C410,ORÇAMENTO!$F$15:$F$743)</f>
        <v>0.75</v>
      </c>
      <c r="F410" s="177">
        <f>VLOOKUP(A410,ORÇAMENTO!$B$15:$I$743,8,FALSE)</f>
        <v>1144.06</v>
      </c>
      <c r="G410" s="177">
        <f>E410*F410</f>
        <v>858.04499999999996</v>
      </c>
      <c r="H410" s="178">
        <f t="shared" si="18"/>
        <v>8.7852408043931213E-3</v>
      </c>
      <c r="I410" s="178">
        <f t="shared" si="20"/>
        <v>99.567487386165183</v>
      </c>
      <c r="J410" s="175" t="str">
        <f t="shared" si="19"/>
        <v>C</v>
      </c>
    </row>
    <row r="411" spans="1:10">
      <c r="A411" s="296">
        <v>89554</v>
      </c>
      <c r="B411" s="175" t="str">
        <f>VLOOKUP(A411,ORÇAMENTO!$B$15:$F$743,3,FALSE)</f>
        <v>SINAPI</v>
      </c>
      <c r="C411" s="297" t="s">
        <v>665</v>
      </c>
      <c r="D411" s="175" t="str">
        <f>VLOOKUP(A411,ORÇAMENTO!$B$15:$F$743,4,FALSE)</f>
        <v>UN</v>
      </c>
      <c r="E411" s="177">
        <f>SUMIF(ORÇAMENTO!$C$15:$C$743,C411,ORÇAMENTO!$F$15:$F$743)</f>
        <v>26</v>
      </c>
      <c r="F411" s="177">
        <f>VLOOKUP(A411,ORÇAMENTO!$B$15:$I$743,8,FALSE)</f>
        <v>32.71</v>
      </c>
      <c r="G411" s="177">
        <f>E411*F411</f>
        <v>850.46</v>
      </c>
      <c r="H411" s="178">
        <f t="shared" si="18"/>
        <v>8.7075804817977782E-3</v>
      </c>
      <c r="I411" s="178">
        <f t="shared" si="20"/>
        <v>99.57619496664698</v>
      </c>
      <c r="J411" s="175" t="str">
        <f t="shared" si="19"/>
        <v>C</v>
      </c>
    </row>
    <row r="412" spans="1:10">
      <c r="A412" s="296">
        <v>94499</v>
      </c>
      <c r="B412" s="175" t="str">
        <f>VLOOKUP(A412,ORÇAMENTO!$B$15:$F$743,3,FALSE)</f>
        <v>SINAPI</v>
      </c>
      <c r="C412" s="297" t="s">
        <v>1100</v>
      </c>
      <c r="D412" s="175" t="str">
        <f>VLOOKUP(A412,ORÇAMENTO!$B$15:$F$743,4,FALSE)</f>
        <v>UN</v>
      </c>
      <c r="E412" s="177">
        <f>SUMIF(ORÇAMENTO!$C$15:$C$743,C412,ORÇAMENTO!$F$15:$F$743)</f>
        <v>2</v>
      </c>
      <c r="F412" s="177">
        <f>VLOOKUP(A412,ORÇAMENTO!$B$15:$I$743,8,FALSE)</f>
        <v>421.39</v>
      </c>
      <c r="G412" s="177">
        <f>E412*F412</f>
        <v>842.78</v>
      </c>
      <c r="H412" s="178">
        <f t="shared" si="18"/>
        <v>8.6289474854191039E-3</v>
      </c>
      <c r="I412" s="178">
        <f t="shared" si="20"/>
        <v>99.5848239141324</v>
      </c>
      <c r="J412" s="175" t="str">
        <f t="shared" si="19"/>
        <v>C</v>
      </c>
    </row>
    <row r="413" spans="1:10" ht="25.5">
      <c r="A413" s="296">
        <v>37560</v>
      </c>
      <c r="B413" s="175" t="str">
        <f>VLOOKUP(A413,ORÇAMENTO!$B$15:$F$743,3,FALSE)</f>
        <v>SINAPI</v>
      </c>
      <c r="C413" s="297" t="s">
        <v>503</v>
      </c>
      <c r="D413" s="175" t="str">
        <f>VLOOKUP(A413,ORÇAMENTO!$B$15:$F$743,4,FALSE)</f>
        <v>UN</v>
      </c>
      <c r="E413" s="177">
        <f>SUMIF(ORÇAMENTO!$C$15:$C$743,C413,ORÇAMENTO!$F$15:$F$743)</f>
        <v>14</v>
      </c>
      <c r="F413" s="177">
        <f>VLOOKUP(A413,ORÇAMENTO!$B$15:$I$743,8,FALSE)</f>
        <v>60.14</v>
      </c>
      <c r="G413" s="177">
        <f>E413*F413</f>
        <v>841.96</v>
      </c>
      <c r="H413" s="178">
        <f t="shared" si="18"/>
        <v>8.6205517748682552E-3</v>
      </c>
      <c r="I413" s="178">
        <f t="shared" si="20"/>
        <v>99.593444465907268</v>
      </c>
      <c r="J413" s="175" t="str">
        <f t="shared" si="19"/>
        <v>C</v>
      </c>
    </row>
    <row r="414" spans="1:10">
      <c r="A414" s="175" t="s">
        <v>3197</v>
      </c>
      <c r="B414" s="175" t="str">
        <f>VLOOKUP(A414,ORÇAMENTO!$B$15:$F$743,3,FALSE)</f>
        <v>PRÓPRIO</v>
      </c>
      <c r="C414" s="176" t="str">
        <f>VLOOKUP(A414,ORÇAMENTO!$B$15:$G$743,2,FALSE)</f>
        <v>SINALIZAÇÃO PARA DEFICIENTES/IDOSO - PLACA METÁLICA 50 X 70 CM - "ESTACIONAMENTO RESERVADO" REF. S07319/ORSE</v>
      </c>
      <c r="D414" s="175" t="str">
        <f>VLOOKUP(A414,ORÇAMENTO!$B$15:$F$743,4,FALSE)</f>
        <v>UN</v>
      </c>
      <c r="E414" s="177">
        <f>SUMIF(ORÇAMENTO!$C$15:$C$743,C414,ORÇAMENTO!$F$15:$F$743)</f>
        <v>2</v>
      </c>
      <c r="F414" s="177">
        <f>VLOOKUP(A414,ORÇAMENTO!$B$15:$I$743,8,FALSE)</f>
        <v>413.95</v>
      </c>
      <c r="G414" s="177">
        <f>E414*F414</f>
        <v>827.9</v>
      </c>
      <c r="H414" s="178">
        <f t="shared" si="18"/>
        <v>8.4765960549354237E-3</v>
      </c>
      <c r="I414" s="178">
        <f t="shared" si="20"/>
        <v>99.601921061962202</v>
      </c>
      <c r="J414" s="175" t="str">
        <f t="shared" si="19"/>
        <v>C</v>
      </c>
    </row>
    <row r="415" spans="1:10">
      <c r="A415" s="296">
        <v>94798</v>
      </c>
      <c r="B415" s="175" t="str">
        <f>VLOOKUP(A415,ORÇAMENTO!$B$15:$F$743,3,FALSE)</f>
        <v>SINAPI</v>
      </c>
      <c r="C415" s="297" t="s">
        <v>437</v>
      </c>
      <c r="D415" s="175" t="str">
        <f>VLOOKUP(A415,ORÇAMENTO!$B$15:$F$743,4,FALSE)</f>
        <v>UN</v>
      </c>
      <c r="E415" s="177">
        <f>SUMIF(ORÇAMENTO!$C$15:$C$743,C415,ORÇAMENTO!$F$15:$F$743)</f>
        <v>3</v>
      </c>
      <c r="F415" s="177">
        <f>VLOOKUP(A415,ORÇAMENTO!$B$15:$I$743,8,FALSE)</f>
        <v>275.49</v>
      </c>
      <c r="G415" s="177">
        <f>E415*F415</f>
        <v>826.47</v>
      </c>
      <c r="H415" s="178">
        <f t="shared" si="18"/>
        <v>8.4619547548284574E-3</v>
      </c>
      <c r="I415" s="178">
        <f t="shared" si="20"/>
        <v>99.610383016717023</v>
      </c>
      <c r="J415" s="175" t="str">
        <f t="shared" si="19"/>
        <v>C</v>
      </c>
    </row>
    <row r="416" spans="1:10" ht="25.5">
      <c r="A416" s="175" t="s">
        <v>3209</v>
      </c>
      <c r="B416" s="175" t="str">
        <f>VLOOKUP(A416,ORÇAMENTO!$B$15:$F$743,3,FALSE)</f>
        <v>PRÓPRIO</v>
      </c>
      <c r="C416" s="176" t="str">
        <f>VLOOKUP(A416,ORÇAMENTO!$B$15:$G$743,2,FALSE)</f>
        <v>PEDRA ORNAMENTAL TAMANHO MEDIO (SEIXO ROLADO BRANCO), 1 A 1,50 TON, PARA PAISAGISMO (INCLUSO TRANSPORTE) REF. I10306/ORSE</v>
      </c>
      <c r="D416" s="175" t="str">
        <f>VLOOKUP(A416,ORÇAMENTO!$B$15:$F$743,4,FALSE)</f>
        <v>UN</v>
      </c>
      <c r="E416" s="177">
        <f>SUMIF(ORÇAMENTO!$C$15:$C$743,C416,ORÇAMENTO!$F$15:$F$743)</f>
        <v>1</v>
      </c>
      <c r="F416" s="177">
        <f>VLOOKUP(A416,ORÇAMENTO!$B$15:$I$743,8,FALSE)</f>
        <v>800.25</v>
      </c>
      <c r="G416" s="177">
        <f>E416*F416</f>
        <v>800.25</v>
      </c>
      <c r="H416" s="178">
        <f t="shared" si="18"/>
        <v>8.1934967906293898E-3</v>
      </c>
      <c r="I416" s="178">
        <f t="shared" si="20"/>
        <v>99.618576513507648</v>
      </c>
      <c r="J416" s="175" t="str">
        <f t="shared" si="19"/>
        <v>C</v>
      </c>
    </row>
    <row r="417" spans="1:10">
      <c r="A417" s="175" t="s">
        <v>3041</v>
      </c>
      <c r="B417" s="175" t="str">
        <f>VLOOKUP(A417,ORÇAMENTO!$B$15:$F$743,3,FALSE)</f>
        <v>PRÓPRIO</v>
      </c>
      <c r="C417" s="176" t="str">
        <f>VLOOKUP(A417,ORÇAMENTO!$B$15:$G$743,2,FALSE)</f>
        <v>PLACA DE IDENTIFICAÇÃO EM ALUMÍNIO PARA WC, COM DESENHO UNIVERSAL DE ACESSIBILIDADE REF. 30.06.080/SP OBRAS</v>
      </c>
      <c r="D417" s="175" t="str">
        <f>VLOOKUP(A417,ORÇAMENTO!$B$15:$F$743,4,FALSE)</f>
        <v>UN</v>
      </c>
      <c r="E417" s="177">
        <f>SUMIF(ORÇAMENTO!$C$15:$C$743,C417,ORÇAMENTO!$F$15:$F$743)</f>
        <v>18</v>
      </c>
      <c r="F417" s="177">
        <f>VLOOKUP(A417,ORÇAMENTO!$B$15:$I$743,8,FALSE)</f>
        <v>44.05</v>
      </c>
      <c r="G417" s="177">
        <f>E417*F417</f>
        <v>792.9</v>
      </c>
      <c r="H417" s="178">
        <f t="shared" si="18"/>
        <v>8.1182425558138632E-3</v>
      </c>
      <c r="I417" s="178">
        <f t="shared" si="20"/>
        <v>99.626694756063458</v>
      </c>
      <c r="J417" s="175" t="str">
        <f t="shared" si="19"/>
        <v>C</v>
      </c>
    </row>
    <row r="418" spans="1:10">
      <c r="A418" s="296">
        <v>37560</v>
      </c>
      <c r="B418" s="175" t="str">
        <f>VLOOKUP(A418,ORÇAMENTO!$B$15:$F$743,3,FALSE)</f>
        <v>SINAPI</v>
      </c>
      <c r="C418" s="297" t="s">
        <v>3877</v>
      </c>
      <c r="D418" s="175" t="str">
        <f>VLOOKUP(A418,ORÇAMENTO!$B$15:$F$743,4,FALSE)</f>
        <v>UN</v>
      </c>
      <c r="E418" s="177">
        <f>SUMIF(ORÇAMENTO!$C$15:$C$743,C418,ORÇAMENTO!$F$15:$F$743)</f>
        <v>13</v>
      </c>
      <c r="F418" s="177">
        <f>VLOOKUP(A418,ORÇAMENTO!$B$15:$I$743,8,FALSE)</f>
        <v>60.14</v>
      </c>
      <c r="G418" s="177">
        <f>E418*F418</f>
        <v>781.82</v>
      </c>
      <c r="H418" s="178">
        <f t="shared" si="18"/>
        <v>8.004798076663381E-3</v>
      </c>
      <c r="I418" s="178">
        <f t="shared" si="20"/>
        <v>99.634699554140127</v>
      </c>
      <c r="J418" s="175" t="str">
        <f t="shared" si="19"/>
        <v>C</v>
      </c>
    </row>
    <row r="419" spans="1:10">
      <c r="A419" s="296">
        <v>102613</v>
      </c>
      <c r="B419" s="175" t="str">
        <f>VLOOKUP(A419,ORÇAMENTO!$B$15:$F$743,3,FALSE)</f>
        <v>SINAPI</v>
      </c>
      <c r="C419" s="297" t="s">
        <v>3498</v>
      </c>
      <c r="D419" s="175" t="str">
        <f>VLOOKUP(A419,ORÇAMENTO!$B$15:$F$743,4,FALSE)</f>
        <v>UN</v>
      </c>
      <c r="E419" s="177">
        <f>SUMIF(ORÇAMENTO!$C$15:$C$743,C419,ORÇAMENTO!$F$15:$F$743)</f>
        <v>1</v>
      </c>
      <c r="F419" s="177">
        <f>VLOOKUP(A419,ORÇAMENTO!$B$15:$I$743,8,FALSE)</f>
        <v>748.51</v>
      </c>
      <c r="G419" s="177">
        <f>E419*F419</f>
        <v>748.51</v>
      </c>
      <c r="H419" s="178">
        <f t="shared" si="18"/>
        <v>7.6637479322136893E-3</v>
      </c>
      <c r="I419" s="178">
        <f t="shared" si="20"/>
        <v>99.64236330207234</v>
      </c>
      <c r="J419" s="175" t="str">
        <f t="shared" si="19"/>
        <v>C</v>
      </c>
    </row>
    <row r="420" spans="1:10">
      <c r="A420" s="296">
        <v>92267</v>
      </c>
      <c r="B420" s="175" t="str">
        <f>VLOOKUP(A420,ORÇAMENTO!$B$15:$F$743,3,FALSE)</f>
        <v>SINAPI</v>
      </c>
      <c r="C420" s="297" t="s">
        <v>1056</v>
      </c>
      <c r="D420" s="175" t="str">
        <f>VLOOKUP(A420,ORÇAMENTO!$B$15:$F$743,4,FALSE)</f>
        <v>M2</v>
      </c>
      <c r="E420" s="177">
        <f>SUMIF(ORÇAMENTO!$C$15:$C$743,C420,ORÇAMENTO!$F$15:$F$743)</f>
        <v>15.6</v>
      </c>
      <c r="F420" s="177">
        <f>VLOOKUP(A420,ORÇAMENTO!$B$15:$I$743,8,FALSE)</f>
        <v>47.47</v>
      </c>
      <c r="G420" s="177">
        <f>E420*F420</f>
        <v>740.53199999999993</v>
      </c>
      <c r="H420" s="178">
        <f t="shared" si="18"/>
        <v>7.5820638117567807E-3</v>
      </c>
      <c r="I420" s="178">
        <f t="shared" si="20"/>
        <v>99.649945365884093</v>
      </c>
      <c r="J420" s="175" t="str">
        <f t="shared" si="19"/>
        <v>C</v>
      </c>
    </row>
    <row r="421" spans="1:10" ht="25.5">
      <c r="A421" s="175" t="s">
        <v>3115</v>
      </c>
      <c r="B421" s="175" t="str">
        <f>VLOOKUP(A421,ORÇAMENTO!$B$15:$F$743,3,FALSE)</f>
        <v>PRÓPRIO</v>
      </c>
      <c r="C421" s="176" t="str">
        <f>VLOOKUP(A421,ORÇAMENTO!$B$15:$G$743,2,FALSE)</f>
        <v>SOLDA EXOTÉRMICA CONEXÃO CABO-CABO HORIZONTAL EM T, BITOLA DO CABO DE 16-16MM² A 50-35MM², 70-35MM² E 95-35MM² REF. 42.20.150/SP OBRAS</v>
      </c>
      <c r="D421" s="175" t="str">
        <f>VLOOKUP(A421,ORÇAMENTO!$B$15:$F$743,4,FALSE)</f>
        <v>UN</v>
      </c>
      <c r="E421" s="177">
        <f>SUMIF(ORÇAMENTO!$C$15:$C$743,C421,ORÇAMENTO!$F$15:$F$743)</f>
        <v>15</v>
      </c>
      <c r="F421" s="177">
        <f>VLOOKUP(A421,ORÇAMENTO!$B$15:$I$743,8,FALSE)</f>
        <v>46.2</v>
      </c>
      <c r="G421" s="177">
        <f>E421*F421</f>
        <v>693</v>
      </c>
      <c r="H421" s="178">
        <f t="shared" si="18"/>
        <v>7.095399282606895E-3</v>
      </c>
      <c r="I421" s="178">
        <f t="shared" si="20"/>
        <v>99.657040765166698</v>
      </c>
      <c r="J421" s="175" t="str">
        <f t="shared" si="19"/>
        <v>C</v>
      </c>
    </row>
    <row r="422" spans="1:10">
      <c r="A422" s="175" t="s">
        <v>3130</v>
      </c>
      <c r="B422" s="175" t="str">
        <f>VLOOKUP(A422,ORÇAMENTO!$B$15:$F$743,3,FALSE)</f>
        <v>PRÓPRIO</v>
      </c>
      <c r="C422" s="176" t="str">
        <f>VLOOKUP(A422,ORÇAMENTO!$B$15:$G$743,2,FALSE)</f>
        <v>RÉGUA COM 8 TOMADAS 2P+T 250 V, COM CABO TIPO FILTRO DE LINHA REF. P.13.000.030526/SP OBRAS</v>
      </c>
      <c r="D422" s="175" t="str">
        <f>VLOOKUP(A422,ORÇAMENTO!$B$15:$F$743,4,FALSE)</f>
        <v>UN</v>
      </c>
      <c r="E422" s="177">
        <f>SUMIF(ORÇAMENTO!$C$15:$C$743,C422,ORÇAMENTO!$F$15:$F$743)</f>
        <v>6</v>
      </c>
      <c r="F422" s="177">
        <f>VLOOKUP(A422,ORÇAMENTO!$B$15:$I$743,8,FALSE)</f>
        <v>115.23</v>
      </c>
      <c r="G422" s="177">
        <f>E422*F422</f>
        <v>691.38</v>
      </c>
      <c r="H422" s="178">
        <f t="shared" si="18"/>
        <v>7.0788126349332686E-3</v>
      </c>
      <c r="I422" s="178">
        <f t="shared" si="20"/>
        <v>99.664119577801628</v>
      </c>
      <c r="J422" s="175" t="str">
        <f t="shared" si="19"/>
        <v>C</v>
      </c>
    </row>
    <row r="423" spans="1:10">
      <c r="A423" s="296">
        <v>89713</v>
      </c>
      <c r="B423" s="175" t="str">
        <f>VLOOKUP(A423,ORÇAMENTO!$B$15:$F$743,3,FALSE)</f>
        <v>SINAPI</v>
      </c>
      <c r="C423" s="297" t="s">
        <v>711</v>
      </c>
      <c r="D423" s="175" t="str">
        <f>VLOOKUP(A423,ORÇAMENTO!$B$15:$F$743,4,FALSE)</f>
        <v>M</v>
      </c>
      <c r="E423" s="177">
        <f>SUMIF(ORÇAMENTO!$C$15:$C$743,C423,ORÇAMENTO!$F$15:$F$743)</f>
        <v>16.399999999999999</v>
      </c>
      <c r="F423" s="177">
        <f>VLOOKUP(A423,ORÇAMENTO!$B$15:$I$743,8,FALSE)</f>
        <v>41.85</v>
      </c>
      <c r="G423" s="177">
        <f>E423*F423</f>
        <v>686.33999999999992</v>
      </c>
      <c r="H423" s="178">
        <f t="shared" si="18"/>
        <v>7.0272097310597617E-3</v>
      </c>
      <c r="I423" s="178">
        <f t="shared" si="20"/>
        <v>99.671146787532692</v>
      </c>
      <c r="J423" s="175" t="str">
        <f t="shared" si="19"/>
        <v>C</v>
      </c>
    </row>
    <row r="424" spans="1:10">
      <c r="A424" s="296">
        <v>93655</v>
      </c>
      <c r="B424" s="175" t="str">
        <f>VLOOKUP(A424,ORÇAMENTO!$B$15:$F$743,3,FALSE)</f>
        <v>SINAPI</v>
      </c>
      <c r="C424" s="297" t="s">
        <v>740</v>
      </c>
      <c r="D424" s="175" t="str">
        <f>VLOOKUP(A424,ORÇAMENTO!$B$15:$F$743,4,FALSE)</f>
        <v>UN</v>
      </c>
      <c r="E424" s="177">
        <f>SUMIF(ORÇAMENTO!$C$15:$C$743,C424,ORÇAMENTO!$F$15:$F$743)</f>
        <v>31</v>
      </c>
      <c r="F424" s="177">
        <f>VLOOKUP(A424,ORÇAMENTO!$B$15:$I$743,8,FALSE)</f>
        <v>22.12</v>
      </c>
      <c r="G424" s="177">
        <f>E424*F424</f>
        <v>685.72</v>
      </c>
      <c r="H424" s="178">
        <f t="shared" si="18"/>
        <v>7.0208617547896099E-3</v>
      </c>
      <c r="I424" s="178">
        <f t="shared" si="20"/>
        <v>99.678167649287488</v>
      </c>
      <c r="J424" s="175" t="str">
        <f t="shared" si="19"/>
        <v>C</v>
      </c>
    </row>
    <row r="425" spans="1:10">
      <c r="A425" s="296">
        <v>95648</v>
      </c>
      <c r="B425" s="175" t="str">
        <f>VLOOKUP(A425,ORÇAMENTO!$B$15:$F$743,3,FALSE)</f>
        <v>SINAPI</v>
      </c>
      <c r="C425" s="297" t="s">
        <v>152</v>
      </c>
      <c r="D425" s="175" t="str">
        <f>VLOOKUP(A425,ORÇAMENTO!$B$15:$F$743,4,FALSE)</f>
        <v>UN</v>
      </c>
      <c r="E425" s="177">
        <f>SUMIF(ORÇAMENTO!$C$15:$C$743,C425,ORÇAMENTO!$F$15:$F$743)</f>
        <v>1</v>
      </c>
      <c r="F425" s="177">
        <f>VLOOKUP(A425,ORÇAMENTO!$B$15:$I$743,8,FALSE)</f>
        <v>665.04</v>
      </c>
      <c r="G425" s="177">
        <f>E425*F425</f>
        <v>665.04</v>
      </c>
      <c r="H425" s="178">
        <f t="shared" si="18"/>
        <v>6.8091260301657852E-3</v>
      </c>
      <c r="I425" s="178">
        <f t="shared" si="20"/>
        <v>99.684976775317651</v>
      </c>
      <c r="J425" s="175" t="str">
        <f t="shared" si="19"/>
        <v>C</v>
      </c>
    </row>
    <row r="426" spans="1:10">
      <c r="A426" s="296">
        <v>94678</v>
      </c>
      <c r="B426" s="175" t="str">
        <f>VLOOKUP(A426,ORÇAMENTO!$B$15:$F$743,3,FALSE)</f>
        <v>SINAPI</v>
      </c>
      <c r="C426" s="297" t="s">
        <v>626</v>
      </c>
      <c r="D426" s="175" t="str">
        <f>VLOOKUP(A426,ORÇAMENTO!$B$15:$F$743,4,FALSE)</f>
        <v>UN</v>
      </c>
      <c r="E426" s="177">
        <f>SUMIF(ORÇAMENTO!$C$15:$C$743,C426,ORÇAMENTO!$F$15:$F$743)</f>
        <v>65</v>
      </c>
      <c r="F426" s="177">
        <f>VLOOKUP(A426,ORÇAMENTO!$B$15:$I$743,8,FALSE)</f>
        <v>10.23</v>
      </c>
      <c r="G426" s="177">
        <f>E426*F426</f>
        <v>664.95</v>
      </c>
      <c r="H426" s="178">
        <f t="shared" si="18"/>
        <v>6.8082045497394727E-3</v>
      </c>
      <c r="I426" s="178">
        <f t="shared" si="20"/>
        <v>99.691784979867393</v>
      </c>
      <c r="J426" s="175" t="str">
        <f t="shared" si="19"/>
        <v>C</v>
      </c>
    </row>
    <row r="427" spans="1:10">
      <c r="A427" s="175" t="s">
        <v>3119</v>
      </c>
      <c r="B427" s="175" t="str">
        <f>VLOOKUP(A427,ORÇAMENTO!$B$15:$F$743,3,FALSE)</f>
        <v>PRÓPRIO</v>
      </c>
      <c r="C427" s="176" t="str">
        <f>VLOOKUP(A427,ORÇAMENTO!$B$15:$G$743,2,FALSE)</f>
        <v>CAIXA DE EQUALIZAÇÃO, DE EMBUTIR, EM AÇO COM BARRAMENTO, DE 400 X 400 MM E TAMPA REF. 42.05.370/SP OBRAS</v>
      </c>
      <c r="D427" s="175" t="str">
        <f>VLOOKUP(A427,ORÇAMENTO!$B$15:$F$743,4,FALSE)</f>
        <v>UN</v>
      </c>
      <c r="E427" s="177">
        <f>SUMIF(ORÇAMENTO!$C$15:$C$743,C427,ORÇAMENTO!$F$15:$F$743)</f>
        <v>1</v>
      </c>
      <c r="F427" s="177">
        <f>VLOOKUP(A427,ORÇAMENTO!$B$15:$I$743,8,FALSE)</f>
        <v>660.8</v>
      </c>
      <c r="G427" s="177">
        <f>E427*F427</f>
        <v>660.8</v>
      </c>
      <c r="H427" s="178">
        <f t="shared" si="18"/>
        <v>6.7657140634150596E-3</v>
      </c>
      <c r="I427" s="178">
        <f t="shared" si="20"/>
        <v>99.698550693930812</v>
      </c>
      <c r="J427" s="175" t="str">
        <f t="shared" si="19"/>
        <v>C</v>
      </c>
    </row>
    <row r="428" spans="1:10">
      <c r="A428" s="296">
        <v>89493</v>
      </c>
      <c r="B428" s="175" t="str">
        <f>VLOOKUP(A428,ORÇAMENTO!$B$15:$F$743,3,FALSE)</f>
        <v>SINAPI</v>
      </c>
      <c r="C428" s="297" t="s">
        <v>636</v>
      </c>
      <c r="D428" s="175" t="str">
        <f>VLOOKUP(A428,ORÇAMENTO!$B$15:$F$743,4,FALSE)</f>
        <v>UN</v>
      </c>
      <c r="E428" s="177">
        <f>SUMIF(ORÇAMENTO!$C$15:$C$743,C428,ORÇAMENTO!$F$15:$F$743)</f>
        <v>52</v>
      </c>
      <c r="F428" s="177">
        <f>VLOOKUP(A428,ORÇAMENTO!$B$15:$I$743,8,FALSE)</f>
        <v>12.23</v>
      </c>
      <c r="G428" s="177">
        <f>E428*F428</f>
        <v>635.96</v>
      </c>
      <c r="H428" s="178">
        <f t="shared" si="18"/>
        <v>6.5113854657527859E-3</v>
      </c>
      <c r="I428" s="178">
        <f t="shared" si="20"/>
        <v>99.705062079396569</v>
      </c>
      <c r="J428" s="175" t="str">
        <f t="shared" si="19"/>
        <v>C</v>
      </c>
    </row>
    <row r="429" spans="1:10">
      <c r="A429" s="175" t="s">
        <v>3261</v>
      </c>
      <c r="B429" s="175" t="str">
        <f>VLOOKUP(A429,ORÇAMENTO!$B$15:$F$743,3,FALSE)</f>
        <v>PRÓPRIO</v>
      </c>
      <c r="C429" s="176" t="str">
        <f>VLOOKUP(A429,ORÇAMENTO!$B$15:$G$743,2,FALSE)</f>
        <v>SIRENE PARA ALARME DE EMERGENCIA- ELETRODUTO DE PVC REF. 09.08.087/SP EDUCAÇÃO</v>
      </c>
      <c r="D429" s="175" t="str">
        <f>VLOOKUP(A429,ORÇAMENTO!$B$15:$F$743,4,FALSE)</f>
        <v>UN</v>
      </c>
      <c r="E429" s="177">
        <f>SUMIF(ORÇAMENTO!$C$15:$C$743,C429,ORÇAMENTO!$F$15:$F$743)</f>
        <v>4</v>
      </c>
      <c r="F429" s="177">
        <f>VLOOKUP(A429,ORÇAMENTO!$B$15:$I$743,8,FALSE)</f>
        <v>155.31</v>
      </c>
      <c r="G429" s="177">
        <f>E429*F429</f>
        <v>621.24</v>
      </c>
      <c r="H429" s="178">
        <f t="shared" si="18"/>
        <v>6.3606722226936616E-3</v>
      </c>
      <c r="I429" s="178">
        <f t="shared" si="20"/>
        <v>99.711422751619267</v>
      </c>
      <c r="J429" s="175" t="str">
        <f t="shared" si="19"/>
        <v>C</v>
      </c>
    </row>
    <row r="430" spans="1:10" ht="25.5">
      <c r="A430" s="296">
        <v>104790</v>
      </c>
      <c r="B430" s="175" t="str">
        <f>VLOOKUP(A430,ORÇAMENTO!$B$15:$F$743,3,FALSE)</f>
        <v>SINAPI</v>
      </c>
      <c r="C430" s="297" t="s">
        <v>1978</v>
      </c>
      <c r="D430" s="175" t="str">
        <f>VLOOKUP(A430,ORÇAMENTO!$B$15:$F$743,4,FALSE)</f>
        <v>M3</v>
      </c>
      <c r="E430" s="177">
        <f>SUMIF(ORÇAMENTO!$C$15:$C$743,C430,ORÇAMENTO!$F$15:$F$743)</f>
        <v>4.32</v>
      </c>
      <c r="F430" s="177">
        <f>VLOOKUP(A430,ORÇAMENTO!$B$15:$I$743,8,FALSE)</f>
        <v>141.74</v>
      </c>
      <c r="G430" s="177">
        <f>E430*F430</f>
        <v>612.31680000000006</v>
      </c>
      <c r="H430" s="178">
        <f t="shared" si="18"/>
        <v>6.2693105100261907E-3</v>
      </c>
      <c r="I430" s="178">
        <f t="shared" si="20"/>
        <v>99.717692062129288</v>
      </c>
      <c r="J430" s="175" t="str">
        <f t="shared" si="19"/>
        <v>C</v>
      </c>
    </row>
    <row r="431" spans="1:10">
      <c r="A431" s="175" t="s">
        <v>3108</v>
      </c>
      <c r="B431" s="175" t="str">
        <f>VLOOKUP(A431,ORÇAMENTO!$B$15:$F$743,3,FALSE)</f>
        <v>PRÓPRIO</v>
      </c>
      <c r="C431" s="176" t="str">
        <f>VLOOKUP(A431,ORÇAMENTO!$B$15:$G$743,2,FALSE)</f>
        <v>CAPTOR TIPO TERMINAL AÉREO, H= 300 MM EM ALUMÍNIO REF. 42.01.086/SP OBRAS</v>
      </c>
      <c r="D431" s="175" t="str">
        <f>VLOOKUP(A431,ORÇAMENTO!$B$15:$F$743,4,FALSE)</f>
        <v>UN</v>
      </c>
      <c r="E431" s="177">
        <f>SUMIF(ORÇAMENTO!$C$15:$C$743,C431,ORÇAMENTO!$F$15:$F$743)</f>
        <v>27</v>
      </c>
      <c r="F431" s="177">
        <f>VLOOKUP(A431,ORÇAMENTO!$B$15:$I$743,8,FALSE)</f>
        <v>22.1</v>
      </c>
      <c r="G431" s="177">
        <f>E431*F431</f>
        <v>596.70000000000005</v>
      </c>
      <c r="H431" s="178">
        <f t="shared" si="18"/>
        <v>6.1094152264524306E-3</v>
      </c>
      <c r="I431" s="178">
        <f t="shared" si="20"/>
        <v>99.723801477355735</v>
      </c>
      <c r="J431" s="175" t="str">
        <f t="shared" si="19"/>
        <v>C</v>
      </c>
    </row>
    <row r="432" spans="1:10">
      <c r="A432" s="175" t="s">
        <v>3109</v>
      </c>
      <c r="B432" s="175" t="str">
        <f>VLOOKUP(A432,ORÇAMENTO!$B$15:$F$743,3,FALSE)</f>
        <v>PRÓPRIO</v>
      </c>
      <c r="C432" s="176" t="str">
        <f>VLOOKUP(A432,ORÇAMENTO!$B$15:$G$743,2,FALSE)</f>
        <v>TERMINAL DE PRESSÃO/COMPRESSÃO PARA CABO DE 50 MM² REF. 39.10.160/SP OBRAS</v>
      </c>
      <c r="D432" s="175" t="str">
        <f>VLOOKUP(A432,ORÇAMENTO!$B$15:$F$743,4,FALSE)</f>
        <v>UN</v>
      </c>
      <c r="E432" s="177">
        <f>SUMIF(ORÇAMENTO!$C$15:$C$743,C432,ORÇAMENTO!$F$15:$F$743)</f>
        <v>20</v>
      </c>
      <c r="F432" s="177">
        <f>VLOOKUP(A432,ORÇAMENTO!$B$15:$I$743,8,FALSE)</f>
        <v>29.62</v>
      </c>
      <c r="G432" s="177">
        <f>E432*F432</f>
        <v>592.4</v>
      </c>
      <c r="H432" s="178">
        <f t="shared" si="18"/>
        <v>6.0653889394174957E-3</v>
      </c>
      <c r="I432" s="178">
        <f t="shared" si="20"/>
        <v>99.729866866295154</v>
      </c>
      <c r="J432" s="175" t="str">
        <f t="shared" si="19"/>
        <v>C</v>
      </c>
    </row>
    <row r="433" spans="1:10">
      <c r="A433" s="296">
        <v>97668</v>
      </c>
      <c r="B433" s="175" t="str">
        <f>VLOOKUP(A433,ORÇAMENTO!$B$15:$F$743,3,FALSE)</f>
        <v>SINAPI</v>
      </c>
      <c r="C433" s="297" t="s">
        <v>459</v>
      </c>
      <c r="D433" s="175" t="str">
        <f>VLOOKUP(A433,ORÇAMENTO!$B$15:$F$743,4,FALSE)</f>
        <v>M</v>
      </c>
      <c r="E433" s="177">
        <f>SUMIF(ORÇAMENTO!$C$15:$C$743,C433,ORÇAMENTO!$F$15:$F$743)</f>
        <v>38.21</v>
      </c>
      <c r="F433" s="177">
        <f>VLOOKUP(A433,ORÇAMENTO!$B$15:$I$743,8,FALSE)</f>
        <v>15.49</v>
      </c>
      <c r="G433" s="177">
        <f>E433*F433</f>
        <v>591.87290000000007</v>
      </c>
      <c r="H433" s="178">
        <f t="shared" si="18"/>
        <v>6.0599921357207256E-3</v>
      </c>
      <c r="I433" s="178">
        <f t="shared" si="20"/>
        <v>99.735926858430872</v>
      </c>
      <c r="J433" s="175" t="str">
        <f t="shared" si="19"/>
        <v>C</v>
      </c>
    </row>
    <row r="434" spans="1:10">
      <c r="A434" s="296">
        <v>99062</v>
      </c>
      <c r="B434" s="175" t="str">
        <f>VLOOKUP(A434,ORÇAMENTO!$B$15:$F$743,3,FALSE)</f>
        <v>SINAPI</v>
      </c>
      <c r="C434" s="297" t="s">
        <v>182</v>
      </c>
      <c r="D434" s="175" t="str">
        <f>VLOOKUP(A434,ORÇAMENTO!$B$15:$F$743,4,FALSE)</f>
        <v>UN</v>
      </c>
      <c r="E434" s="177">
        <f>SUMIF(ORÇAMENTO!$C$15:$C$743,C434,ORÇAMENTO!$F$15:$F$743)</f>
        <v>200</v>
      </c>
      <c r="F434" s="177">
        <f>VLOOKUP(A434,ORÇAMENTO!$B$15:$I$743,8,FALSE)</f>
        <v>2.68</v>
      </c>
      <c r="G434" s="177">
        <f>E434*F434</f>
        <v>536</v>
      </c>
      <c r="H434" s="178">
        <f t="shared" si="18"/>
        <v>5.4879278722616102E-3</v>
      </c>
      <c r="I434" s="178">
        <f t="shared" si="20"/>
        <v>99.741414786303139</v>
      </c>
      <c r="J434" s="175" t="str">
        <f t="shared" si="19"/>
        <v>C</v>
      </c>
    </row>
    <row r="435" spans="1:10">
      <c r="A435" s="296">
        <v>102607</v>
      </c>
      <c r="B435" s="175" t="str">
        <f>VLOOKUP(A435,ORÇAMENTO!$B$15:$F$743,3,FALSE)</f>
        <v>SINAPI</v>
      </c>
      <c r="C435" s="297" t="s">
        <v>158</v>
      </c>
      <c r="D435" s="175" t="str">
        <f>VLOOKUP(A435,ORÇAMENTO!$B$15:$F$743,4,FALSE)</f>
        <v>UN</v>
      </c>
      <c r="E435" s="177">
        <f>SUMIF(ORÇAMENTO!$C$15:$C$743,C435,ORÇAMENTO!$F$15:$F$743)</f>
        <v>1</v>
      </c>
      <c r="F435" s="177">
        <f>VLOOKUP(A435,ORÇAMENTO!$B$15:$I$743,8,FALSE)</f>
        <v>534.28</v>
      </c>
      <c r="G435" s="177">
        <f>E435*F435</f>
        <v>534.28</v>
      </c>
      <c r="H435" s="178">
        <f t="shared" si="18"/>
        <v>5.4703173574476363E-3</v>
      </c>
      <c r="I435" s="178">
        <f t="shared" si="20"/>
        <v>99.746885103660588</v>
      </c>
      <c r="J435" s="175" t="str">
        <f t="shared" si="19"/>
        <v>C</v>
      </c>
    </row>
    <row r="436" spans="1:10">
      <c r="A436" s="175" t="s">
        <v>3215</v>
      </c>
      <c r="B436" s="175" t="str">
        <f>VLOOKUP(A436,ORÇAMENTO!$B$15:$F$743,3,FALSE)</f>
        <v>PRÓPRIO</v>
      </c>
      <c r="C436" s="176" t="str">
        <f>VLOOKUP(A436,ORÇAMENTO!$B$15:$G$743,2,FALSE)</f>
        <v>TÊ SANITÁRIO EM PVC RÍGIDO SOLDÁVEL, PARA ESGOTO PRIMÁRIO, DIÂM = 75 X 50MM REV. 01 - 10/2022 REF. S01586/ORSE</v>
      </c>
      <c r="D436" s="175" t="str">
        <f>VLOOKUP(A436,ORÇAMENTO!$B$15:$F$743,4,FALSE)</f>
        <v>UN</v>
      </c>
      <c r="E436" s="177">
        <f>SUMIF(ORÇAMENTO!$C$15:$C$743,C436,ORÇAMENTO!$F$15:$F$743)</f>
        <v>8</v>
      </c>
      <c r="F436" s="177">
        <f>VLOOKUP(A436,ORÇAMENTO!$B$15:$I$743,8,FALSE)</f>
        <v>66.739999999999995</v>
      </c>
      <c r="G436" s="177">
        <f>E436*F436</f>
        <v>533.91999999999996</v>
      </c>
      <c r="H436" s="178">
        <f t="shared" si="18"/>
        <v>5.4666314357423853E-3</v>
      </c>
      <c r="I436" s="178">
        <f t="shared" si="20"/>
        <v>99.752351735096326</v>
      </c>
      <c r="J436" s="175" t="str">
        <f t="shared" si="19"/>
        <v>C</v>
      </c>
    </row>
    <row r="437" spans="1:10">
      <c r="A437" s="175" t="s">
        <v>3160</v>
      </c>
      <c r="B437" s="175" t="str">
        <f>VLOOKUP(A437,ORÇAMENTO!$B$15:$F$743,3,FALSE)</f>
        <v>PRÓPRIO</v>
      </c>
      <c r="C437" s="176" t="str">
        <f>VLOOKUP(A437,ORÇAMENTO!$B$15:$G$743,2,FALSE)</f>
        <v>LOCAÇÃO DE MURO, INCLUSIVE EXECUÇÃO DE GABARITO DE MADEIRA REF. S04816/ORSE</v>
      </c>
      <c r="D437" s="175" t="str">
        <f>VLOOKUP(A437,ORÇAMENTO!$B$15:$F$743,4,FALSE)</f>
        <v>M</v>
      </c>
      <c r="E437" s="177">
        <f>SUMIF(ORÇAMENTO!$C$15:$C$743,C437,ORÇAMENTO!$F$15:$F$743)</f>
        <v>422.78</v>
      </c>
      <c r="F437" s="177">
        <f>VLOOKUP(A437,ORÇAMENTO!$B$15:$I$743,8,FALSE)</f>
        <v>1.25</v>
      </c>
      <c r="G437" s="177">
        <f>E437*F437</f>
        <v>528.47499999999991</v>
      </c>
      <c r="H437" s="178">
        <f t="shared" si="18"/>
        <v>5.4108818699504738E-3</v>
      </c>
      <c r="I437" s="178">
        <f t="shared" si="20"/>
        <v>99.757762616966275</v>
      </c>
      <c r="J437" s="175" t="str">
        <f t="shared" si="19"/>
        <v>C</v>
      </c>
    </row>
    <row r="438" spans="1:10" ht="25.5">
      <c r="A438" s="296">
        <v>89985</v>
      </c>
      <c r="B438" s="175" t="str">
        <f>VLOOKUP(A438,ORÇAMENTO!$B$15:$F$743,3,FALSE)</f>
        <v>SINAPI</v>
      </c>
      <c r="C438" s="297" t="s">
        <v>2917</v>
      </c>
      <c r="D438" s="175" t="str">
        <f>VLOOKUP(A438,ORÇAMENTO!$B$15:$F$743,4,FALSE)</f>
        <v>UN</v>
      </c>
      <c r="E438" s="177">
        <f>SUMIF(ORÇAMENTO!$C$15:$C$743,C438,ORÇAMENTO!$F$15:$F$743)</f>
        <v>4</v>
      </c>
      <c r="F438" s="177">
        <f>VLOOKUP(A438,ORÇAMENTO!$B$15:$I$743,8,FALSE)</f>
        <v>129.4</v>
      </c>
      <c r="G438" s="177">
        <f>E438*F438</f>
        <v>517.6</v>
      </c>
      <c r="H438" s="178">
        <f t="shared" si="18"/>
        <v>5.2995363184377038E-3</v>
      </c>
      <c r="I438" s="178">
        <f t="shared" si="20"/>
        <v>99.763062153284707</v>
      </c>
      <c r="J438" s="175" t="str">
        <f t="shared" si="19"/>
        <v>C</v>
      </c>
    </row>
    <row r="439" spans="1:10" ht="25.5">
      <c r="A439" s="296">
        <v>100560</v>
      </c>
      <c r="B439" s="175" t="str">
        <f>VLOOKUP(A439,ORÇAMENTO!$B$15:$F$743,3,FALSE)</f>
        <v>SINAPI</v>
      </c>
      <c r="C439" s="297" t="s">
        <v>513</v>
      </c>
      <c r="D439" s="175" t="str">
        <f>VLOOKUP(A439,ORÇAMENTO!$B$15:$F$743,4,FALSE)</f>
        <v>UN</v>
      </c>
      <c r="E439" s="177">
        <f>SUMIF(ORÇAMENTO!$C$15:$C$743,C439,ORÇAMENTO!$F$15:$F$743)</f>
        <v>4</v>
      </c>
      <c r="F439" s="177">
        <f>VLOOKUP(A439,ORÇAMENTO!$B$15:$I$743,8,FALSE)</f>
        <v>128.80000000000001</v>
      </c>
      <c r="G439" s="177">
        <f>E439*F439</f>
        <v>515.20000000000005</v>
      </c>
      <c r="H439" s="178">
        <f t="shared" si="18"/>
        <v>5.2749635070693688E-3</v>
      </c>
      <c r="I439" s="178">
        <f t="shared" si="20"/>
        <v>99.76833711679177</v>
      </c>
      <c r="J439" s="175" t="str">
        <f t="shared" si="19"/>
        <v>C</v>
      </c>
    </row>
    <row r="440" spans="1:10">
      <c r="A440" s="296">
        <v>89443</v>
      </c>
      <c r="B440" s="175" t="str">
        <f>VLOOKUP(A440,ORÇAMENTO!$B$15:$F$743,3,FALSE)</f>
        <v>SINAPI</v>
      </c>
      <c r="C440" s="297" t="s">
        <v>1626</v>
      </c>
      <c r="D440" s="175" t="str">
        <f>VLOOKUP(A440,ORÇAMENTO!$B$15:$F$743,4,FALSE)</f>
        <v>UN</v>
      </c>
      <c r="E440" s="177">
        <f>SUMIF(ORÇAMENTO!$C$15:$C$743,C440,ORÇAMENTO!$F$15:$F$743)</f>
        <v>24</v>
      </c>
      <c r="F440" s="177">
        <f>VLOOKUP(A440,ORÇAMENTO!$B$15:$I$743,8,FALSE)</f>
        <v>21.4</v>
      </c>
      <c r="G440" s="177">
        <f>E440*F440</f>
        <v>513.59999999999991</v>
      </c>
      <c r="H440" s="178">
        <f t="shared" si="18"/>
        <v>5.2585816328238107E-3</v>
      </c>
      <c r="I440" s="178">
        <f t="shared" si="20"/>
        <v>99.7735956984246</v>
      </c>
      <c r="J440" s="175" t="str">
        <f t="shared" si="19"/>
        <v>C</v>
      </c>
    </row>
    <row r="441" spans="1:10">
      <c r="A441" s="296">
        <v>96114</v>
      </c>
      <c r="B441" s="175" t="str">
        <f>VLOOKUP(A441,ORÇAMENTO!$B$15:$F$743,3,FALSE)</f>
        <v>SINAPI</v>
      </c>
      <c r="C441" s="297" t="s">
        <v>1945</v>
      </c>
      <c r="D441" s="175" t="str">
        <f>VLOOKUP(A441,ORÇAMENTO!$B$15:$F$743,4,FALSE)</f>
        <v>M2</v>
      </c>
      <c r="E441" s="177">
        <f>SUMIF(ORÇAMENTO!$C$15:$C$743,C441,ORÇAMENTO!$F$15:$F$743)</f>
        <v>5.92</v>
      </c>
      <c r="F441" s="177">
        <f>VLOOKUP(A441,ORÇAMENTO!$B$15:$I$743,8,FALSE)</f>
        <v>85.76</v>
      </c>
      <c r="G441" s="177">
        <f>E441*F441</f>
        <v>507.69920000000002</v>
      </c>
      <c r="H441" s="178">
        <f t="shared" si="18"/>
        <v>5.1981652806061965E-3</v>
      </c>
      <c r="I441" s="178">
        <f t="shared" si="20"/>
        <v>99.778793863705204</v>
      </c>
      <c r="J441" s="175" t="str">
        <f t="shared" si="19"/>
        <v>C</v>
      </c>
    </row>
    <row r="442" spans="1:10">
      <c r="A442" s="296">
        <v>92668</v>
      </c>
      <c r="B442" s="175" t="str">
        <f>VLOOKUP(A442,ORÇAMENTO!$B$15:$F$743,3,FALSE)</f>
        <v>SINAPI</v>
      </c>
      <c r="C442" s="297" t="s">
        <v>1657</v>
      </c>
      <c r="D442" s="175" t="str">
        <f>VLOOKUP(A442,ORÇAMENTO!$B$15:$F$743,4,FALSE)</f>
        <v>UN</v>
      </c>
      <c r="E442" s="177">
        <f>SUMIF(ORÇAMENTO!$C$15:$C$743,C442,ORÇAMENTO!$F$15:$F$743)</f>
        <v>3</v>
      </c>
      <c r="F442" s="177">
        <f>VLOOKUP(A442,ORÇAMENTO!$B$15:$I$743,8,FALSE)</f>
        <v>161.63999999999999</v>
      </c>
      <c r="G442" s="177">
        <f>E442*F442</f>
        <v>484.91999999999996</v>
      </c>
      <c r="H442" s="178">
        <f t="shared" si="18"/>
        <v>4.9649365369722007E-3</v>
      </c>
      <c r="I442" s="178">
        <f t="shared" si="20"/>
        <v>99.783758800242182</v>
      </c>
      <c r="J442" s="175" t="str">
        <f t="shared" si="19"/>
        <v>C</v>
      </c>
    </row>
    <row r="443" spans="1:10" ht="25.5">
      <c r="A443" s="296" t="s">
        <v>1872</v>
      </c>
      <c r="B443" s="175" t="str">
        <f>VLOOKUP(A443,ORÇAMENTO!$B$15:$F$743,3,FALSE)</f>
        <v>CAESB</v>
      </c>
      <c r="C443" s="297" t="s">
        <v>1873</v>
      </c>
      <c r="D443" s="175" t="str">
        <f>VLOOKUP(A443,ORÇAMENTO!$B$15:$F$743,4,FALSE)</f>
        <v>UN</v>
      </c>
      <c r="E443" s="177">
        <f>SUMIF(ORÇAMENTO!$C$15:$C$743,C443,ORÇAMENTO!$F$15:$F$743)</f>
        <v>3</v>
      </c>
      <c r="F443" s="177">
        <f>VLOOKUP(A443,ORÇAMENTO!$B$15:$I$743,8,FALSE)</f>
        <v>158.80000000000001</v>
      </c>
      <c r="G443" s="177">
        <f>E443*F443</f>
        <v>476.40000000000003</v>
      </c>
      <c r="H443" s="178">
        <f t="shared" si="18"/>
        <v>4.8777030566146103E-3</v>
      </c>
      <c r="I443" s="178">
        <f t="shared" si="20"/>
        <v>99.788636503298804</v>
      </c>
      <c r="J443" s="175" t="str">
        <f t="shared" si="19"/>
        <v>C</v>
      </c>
    </row>
    <row r="444" spans="1:10">
      <c r="A444" s="296">
        <v>104011</v>
      </c>
      <c r="B444" s="175" t="str">
        <f>VLOOKUP(A444,ORÇAMENTO!$B$15:$F$743,3,FALSE)</f>
        <v>SINAPI</v>
      </c>
      <c r="C444" s="297" t="s">
        <v>607</v>
      </c>
      <c r="D444" s="175" t="str">
        <f>VLOOKUP(A444,ORÇAMENTO!$B$15:$F$743,4,FALSE)</f>
        <v>UN</v>
      </c>
      <c r="E444" s="177">
        <f>SUMIF(ORÇAMENTO!$C$15:$C$743,C444,ORÇAMENTO!$F$15:$F$743)</f>
        <v>15</v>
      </c>
      <c r="F444" s="177">
        <f>VLOOKUP(A444,ORÇAMENTO!$B$15:$I$743,8,FALSE)</f>
        <v>31.08</v>
      </c>
      <c r="G444" s="177">
        <f>E444*F444</f>
        <v>466.2</v>
      </c>
      <c r="H444" s="178">
        <f t="shared" si="18"/>
        <v>4.7732686082991834E-3</v>
      </c>
      <c r="I444" s="178">
        <f t="shared" si="20"/>
        <v>99.793409771907108</v>
      </c>
      <c r="J444" s="175" t="str">
        <f t="shared" si="19"/>
        <v>C</v>
      </c>
    </row>
    <row r="445" spans="1:10">
      <c r="A445" s="296">
        <v>91865</v>
      </c>
      <c r="B445" s="175" t="str">
        <f>VLOOKUP(A445,ORÇAMENTO!$B$15:$F$743,3,FALSE)</f>
        <v>SINAPI</v>
      </c>
      <c r="C445" s="297" t="s">
        <v>715</v>
      </c>
      <c r="D445" s="175" t="str">
        <f>VLOOKUP(A445,ORÇAMENTO!$B$15:$F$743,4,FALSE)</f>
        <v>M</v>
      </c>
      <c r="E445" s="177">
        <f>SUMIF(ORÇAMENTO!$C$15:$C$743,C445,ORÇAMENTO!$F$15:$F$743)</f>
        <v>17.239999999999998</v>
      </c>
      <c r="F445" s="177">
        <f>VLOOKUP(A445,ORÇAMENTO!$B$15:$I$743,8,FALSE)</f>
        <v>26.63</v>
      </c>
      <c r="G445" s="177">
        <f>E445*F445</f>
        <v>459.10119999999995</v>
      </c>
      <c r="H445" s="178">
        <f t="shared" si="18"/>
        <v>4.7005863277402079E-3</v>
      </c>
      <c r="I445" s="178">
        <f t="shared" si="20"/>
        <v>99.798110358234851</v>
      </c>
      <c r="J445" s="175" t="str">
        <f t="shared" si="19"/>
        <v>C</v>
      </c>
    </row>
    <row r="446" spans="1:10">
      <c r="A446" s="296">
        <v>92666</v>
      </c>
      <c r="B446" s="175" t="str">
        <f>VLOOKUP(A446,ORÇAMENTO!$B$15:$F$743,3,FALSE)</f>
        <v>SINAPI</v>
      </c>
      <c r="C446" s="297" t="s">
        <v>1648</v>
      </c>
      <c r="D446" s="175" t="str">
        <f>VLOOKUP(A446,ORÇAMENTO!$B$15:$F$743,4,FALSE)</f>
        <v>UN</v>
      </c>
      <c r="E446" s="177">
        <f>SUMIF(ORÇAMENTO!$C$15:$C$743,C446,ORÇAMENTO!$F$15:$F$743)</f>
        <v>4</v>
      </c>
      <c r="F446" s="177">
        <f>VLOOKUP(A446,ORÇAMENTO!$B$15:$I$743,8,FALSE)</f>
        <v>114.59</v>
      </c>
      <c r="G446" s="177">
        <f>E446*F446</f>
        <v>458.36</v>
      </c>
      <c r="H446" s="178">
        <f t="shared" si="18"/>
        <v>4.692997424495954E-3</v>
      </c>
      <c r="I446" s="178">
        <f t="shared" si="20"/>
        <v>99.80280335565935</v>
      </c>
      <c r="J446" s="175" t="str">
        <f t="shared" si="19"/>
        <v>C</v>
      </c>
    </row>
    <row r="447" spans="1:10">
      <c r="A447" s="296">
        <v>97667</v>
      </c>
      <c r="B447" s="175" t="str">
        <f>VLOOKUP(A447,ORÇAMENTO!$B$15:$F$743,3,FALSE)</f>
        <v>SINAPI</v>
      </c>
      <c r="C447" s="297" t="s">
        <v>461</v>
      </c>
      <c r="D447" s="175" t="str">
        <f>VLOOKUP(A447,ORÇAMENTO!$B$15:$F$743,4,FALSE)</f>
        <v>M</v>
      </c>
      <c r="E447" s="177">
        <f>SUMIF(ORÇAMENTO!$C$15:$C$743,C447,ORÇAMENTO!$F$15:$F$743)</f>
        <v>42.12</v>
      </c>
      <c r="F447" s="177">
        <f>VLOOKUP(A447,ORÇAMENTO!$B$15:$I$743,8,FALSE)</f>
        <v>10.87</v>
      </c>
      <c r="G447" s="177">
        <f>E447*F447</f>
        <v>457.84439999999995</v>
      </c>
      <c r="H447" s="178">
        <f t="shared" si="18"/>
        <v>4.6877183655203228E-3</v>
      </c>
      <c r="I447" s="178">
        <f t="shared" si="20"/>
        <v>99.807491074024867</v>
      </c>
      <c r="J447" s="175" t="str">
        <f t="shared" si="19"/>
        <v>C</v>
      </c>
    </row>
    <row r="448" spans="1:10">
      <c r="A448" s="175" t="s">
        <v>3104</v>
      </c>
      <c r="B448" s="175" t="str">
        <f>VLOOKUP(A448,ORÇAMENTO!$B$15:$F$743,3,FALSE)</f>
        <v>PRÓPRIO</v>
      </c>
      <c r="C448" s="176" t="str">
        <f>VLOOKUP(A448,ORÇAMENTO!$B$15:$G$743,2,FALSE)</f>
        <v>TERMINAL DE PRESSÃO/COMPRESSÃO PARA CABO DE 16 MM² REF. 39.10.080/SP OBRAS</v>
      </c>
      <c r="D448" s="175" t="str">
        <f>VLOOKUP(A448,ORÇAMENTO!$B$15:$F$743,4,FALSE)</f>
        <v>UN</v>
      </c>
      <c r="E448" s="177">
        <f>SUMIF(ORÇAMENTO!$C$15:$C$743,C448,ORÇAMENTO!$F$15:$F$743)</f>
        <v>20</v>
      </c>
      <c r="F448" s="177">
        <f>VLOOKUP(A448,ORÇAMENTO!$B$15:$I$743,8,FALSE)</f>
        <v>22.53</v>
      </c>
      <c r="G448" s="177">
        <f>E448*F448</f>
        <v>450.6</v>
      </c>
      <c r="H448" s="178">
        <f t="shared" si="18"/>
        <v>4.613545334405003E-3</v>
      </c>
      <c r="I448" s="178">
        <f t="shared" si="20"/>
        <v>99.812104619359275</v>
      </c>
      <c r="J448" s="175" t="str">
        <f t="shared" si="19"/>
        <v>C</v>
      </c>
    </row>
    <row r="449" spans="1:10">
      <c r="A449" s="175" t="s">
        <v>3128</v>
      </c>
      <c r="B449" s="175" t="str">
        <f>VLOOKUP(A449,ORÇAMENTO!$B$15:$F$743,3,FALSE)</f>
        <v>PRÓPRIO</v>
      </c>
      <c r="C449" s="176" t="str">
        <f>VLOOKUP(A449,ORÇAMENTO!$B$15:$G$743,2,FALSE)</f>
        <v>GUIA ORGANIZADORA DE CABOS PARA RACK, 19´ 1 U REF. 66.20.150/SP OBRAS</v>
      </c>
      <c r="D449" s="175" t="str">
        <f>VLOOKUP(A449,ORÇAMENTO!$B$15:$F$743,4,FALSE)</f>
        <v>UN</v>
      </c>
      <c r="E449" s="177">
        <f>SUMIF(ORÇAMENTO!$C$15:$C$743,C449,ORÇAMENTO!$F$15:$F$743)</f>
        <v>11</v>
      </c>
      <c r="F449" s="177">
        <f>VLOOKUP(A449,ORÇAMENTO!$B$15:$I$743,8,FALSE)</f>
        <v>40.47</v>
      </c>
      <c r="G449" s="177">
        <f>E449*F449</f>
        <v>445.16999999999996</v>
      </c>
      <c r="H449" s="178">
        <f t="shared" si="18"/>
        <v>4.5579493486841427E-3</v>
      </c>
      <c r="I449" s="178">
        <f t="shared" si="20"/>
        <v>99.816662568707955</v>
      </c>
      <c r="J449" s="175" t="str">
        <f t="shared" si="19"/>
        <v>C</v>
      </c>
    </row>
    <row r="450" spans="1:10">
      <c r="A450" s="296">
        <v>96545</v>
      </c>
      <c r="B450" s="175" t="str">
        <f>VLOOKUP(A450,ORÇAMENTO!$B$15:$F$743,3,FALSE)</f>
        <v>SINAPI</v>
      </c>
      <c r="C450" s="297" t="s">
        <v>281</v>
      </c>
      <c r="D450" s="175" t="str">
        <f>VLOOKUP(A450,ORÇAMENTO!$B$15:$F$743,4,FALSE)</f>
        <v>KG</v>
      </c>
      <c r="E450" s="177">
        <f>SUMIF(ORÇAMENTO!$C$15:$C$743,C450,ORÇAMENTO!$F$15:$F$743)</f>
        <v>21</v>
      </c>
      <c r="F450" s="177">
        <f>VLOOKUP(A450,ORÇAMENTO!$B$15:$I$743,8,FALSE)</f>
        <v>20.91</v>
      </c>
      <c r="G450" s="177">
        <f>E450*F450</f>
        <v>439.11</v>
      </c>
      <c r="H450" s="178">
        <f t="shared" si="18"/>
        <v>4.4959029999790965E-3</v>
      </c>
      <c r="I450" s="178">
        <f t="shared" si="20"/>
        <v>99.821158471707932</v>
      </c>
      <c r="J450" s="175" t="str">
        <f t="shared" si="19"/>
        <v>C</v>
      </c>
    </row>
    <row r="451" spans="1:10">
      <c r="A451" s="296">
        <v>93664</v>
      </c>
      <c r="B451" s="175" t="str">
        <f>VLOOKUP(A451,ORÇAMENTO!$B$15:$F$743,3,FALSE)</f>
        <v>SINAPI</v>
      </c>
      <c r="C451" s="297" t="s">
        <v>747</v>
      </c>
      <c r="D451" s="175" t="str">
        <f>VLOOKUP(A451,ORÇAMENTO!$B$15:$F$743,4,FALSE)</f>
        <v>UN</v>
      </c>
      <c r="E451" s="177">
        <f>SUMIF(ORÇAMENTO!$C$15:$C$743,C451,ORÇAMENTO!$F$15:$F$743)</f>
        <v>4</v>
      </c>
      <c r="F451" s="177">
        <f>VLOOKUP(A451,ORÇAMENTO!$B$15:$I$743,8,FALSE)</f>
        <v>107.84</v>
      </c>
      <c r="G451" s="177">
        <f>E451*F451</f>
        <v>431.36</v>
      </c>
      <c r="H451" s="178">
        <f t="shared" si="18"/>
        <v>4.4165532966021796E-3</v>
      </c>
      <c r="I451" s="178">
        <f t="shared" si="20"/>
        <v>99.825575025004539</v>
      </c>
      <c r="J451" s="175" t="str">
        <f t="shared" si="19"/>
        <v>C</v>
      </c>
    </row>
    <row r="452" spans="1:10">
      <c r="A452" s="296">
        <v>97054</v>
      </c>
      <c r="B452" s="175" t="str">
        <f>VLOOKUP(A452,ORÇAMENTO!$B$15:$F$743,3,FALSE)</f>
        <v>SINAPI</v>
      </c>
      <c r="C452" s="297" t="s">
        <v>764</v>
      </c>
      <c r="D452" s="175" t="str">
        <f>VLOOKUP(A452,ORÇAMENTO!$B$15:$F$743,4,FALSE)</f>
        <v>UN</v>
      </c>
      <c r="E452" s="177">
        <f>SUMIF(ORÇAMENTO!$C$15:$C$743,C452,ORÇAMENTO!$F$15:$F$743)</f>
        <v>14</v>
      </c>
      <c r="F452" s="177">
        <f>VLOOKUP(A452,ORÇAMENTO!$B$15:$I$743,8,FALSE)</f>
        <v>30.5</v>
      </c>
      <c r="G452" s="177">
        <f>E452*F452</f>
        <v>427</v>
      </c>
      <c r="H452" s="178">
        <f t="shared" si="18"/>
        <v>4.3719126892830364E-3</v>
      </c>
      <c r="I452" s="178">
        <f t="shared" si="20"/>
        <v>99.829946937693819</v>
      </c>
      <c r="J452" s="175" t="str">
        <f t="shared" si="19"/>
        <v>C</v>
      </c>
    </row>
    <row r="453" spans="1:10">
      <c r="A453" s="296">
        <v>89485</v>
      </c>
      <c r="B453" s="175" t="str">
        <f>VLOOKUP(A453,ORÇAMENTO!$B$15:$F$743,3,FALSE)</f>
        <v>SINAPI</v>
      </c>
      <c r="C453" s="297" t="s">
        <v>638</v>
      </c>
      <c r="D453" s="175" t="str">
        <f>VLOOKUP(A453,ORÇAMENTO!$B$15:$F$743,4,FALSE)</f>
        <v>UN</v>
      </c>
      <c r="E453" s="177">
        <f>SUMIF(ORÇAMENTO!$C$15:$C$743,C453,ORÇAMENTO!$F$15:$F$743)</f>
        <v>55</v>
      </c>
      <c r="F453" s="177">
        <f>VLOOKUP(A453,ORÇAMENTO!$B$15:$I$743,8,FALSE)</f>
        <v>7.7</v>
      </c>
      <c r="G453" s="177">
        <f>E453*F453</f>
        <v>423.5</v>
      </c>
      <c r="H453" s="178">
        <f t="shared" si="18"/>
        <v>4.3360773393708802E-3</v>
      </c>
      <c r="I453" s="178">
        <f t="shared" si="20"/>
        <v>99.834283015033193</v>
      </c>
      <c r="J453" s="175" t="str">
        <f t="shared" si="19"/>
        <v>C</v>
      </c>
    </row>
    <row r="454" spans="1:10" ht="25.5">
      <c r="A454" s="296">
        <v>97667</v>
      </c>
      <c r="B454" s="175" t="str">
        <f>VLOOKUP(A454,ORÇAMENTO!$B$15:$F$743,3,FALSE)</f>
        <v>SINAPI</v>
      </c>
      <c r="C454" s="297" t="s">
        <v>521</v>
      </c>
      <c r="D454" s="175" t="str">
        <f>VLOOKUP(A454,ORÇAMENTO!$B$15:$F$743,4,FALSE)</f>
        <v>M</v>
      </c>
      <c r="E454" s="177">
        <f>SUMIF(ORÇAMENTO!$C$15:$C$743,C454,ORÇAMENTO!$F$15:$F$743)</f>
        <v>38.82</v>
      </c>
      <c r="F454" s="177">
        <f>VLOOKUP(A454,ORÇAMENTO!$B$15:$I$743,8,FALSE)</f>
        <v>10.87</v>
      </c>
      <c r="G454" s="177">
        <f>E454*F454</f>
        <v>421.97339999999997</v>
      </c>
      <c r="H454" s="178">
        <f t="shared" si="18"/>
        <v>4.3204469836063374E-3</v>
      </c>
      <c r="I454" s="178">
        <f t="shared" si="20"/>
        <v>99.838603462016806</v>
      </c>
      <c r="J454" s="175" t="str">
        <f t="shared" si="19"/>
        <v>C</v>
      </c>
    </row>
    <row r="455" spans="1:10">
      <c r="A455" s="296">
        <v>93662</v>
      </c>
      <c r="B455" s="175" t="str">
        <f>VLOOKUP(A455,ORÇAMENTO!$B$15:$F$743,3,FALSE)</f>
        <v>SINAPI</v>
      </c>
      <c r="C455" s="297" t="s">
        <v>744</v>
      </c>
      <c r="D455" s="175" t="str">
        <f>VLOOKUP(A455,ORÇAMENTO!$B$15:$F$743,4,FALSE)</f>
        <v>UN</v>
      </c>
      <c r="E455" s="177">
        <f>SUMIF(ORÇAMENTO!$C$15:$C$743,C455,ORÇAMENTO!$F$15:$F$743)</f>
        <v>4</v>
      </c>
      <c r="F455" s="177">
        <f>VLOOKUP(A455,ORÇAMENTO!$B$15:$I$743,8,FALSE)</f>
        <v>103.78</v>
      </c>
      <c r="G455" s="177">
        <f>E455*F455</f>
        <v>415.12</v>
      </c>
      <c r="H455" s="178">
        <f t="shared" si="18"/>
        <v>4.2502772730097747E-3</v>
      </c>
      <c r="I455" s="178">
        <f t="shared" si="20"/>
        <v>99.842853739289822</v>
      </c>
      <c r="J455" s="175" t="str">
        <f t="shared" si="19"/>
        <v>C</v>
      </c>
    </row>
    <row r="456" spans="1:10">
      <c r="A456" s="175" t="s">
        <v>3211</v>
      </c>
      <c r="B456" s="175" t="str">
        <f>VLOOKUP(A456,ORÇAMENTO!$B$15:$F$743,3,FALSE)</f>
        <v>PRÓPRIO</v>
      </c>
      <c r="C456" s="176" t="str">
        <f>VLOOKUP(A456,ORÇAMENTO!$B$15:$G$743,2,FALSE)</f>
        <v>LIMITADOR DE GRAMA COM BORDA FINA, L=12,5CM REF. S07657/ORSE</v>
      </c>
      <c r="D456" s="175" t="str">
        <f>VLOOKUP(A456,ORÇAMENTO!$B$15:$F$743,4,FALSE)</f>
        <v>M</v>
      </c>
      <c r="E456" s="177">
        <f>SUMIF(ORÇAMENTO!$C$15:$C$743,C456,ORÇAMENTO!$F$15:$F$743)</f>
        <v>17.760000000000002</v>
      </c>
      <c r="F456" s="177">
        <f>VLOOKUP(A456,ORÇAMENTO!$B$15:$I$743,8,FALSE)</f>
        <v>22.93</v>
      </c>
      <c r="G456" s="177">
        <f>E456*F456</f>
        <v>407.23680000000002</v>
      </c>
      <c r="H456" s="178">
        <f t="shared" si="18"/>
        <v>4.1695637786019158E-3</v>
      </c>
      <c r="I456" s="178">
        <f t="shared" si="20"/>
        <v>99.847023303068426</v>
      </c>
      <c r="J456" s="175" t="str">
        <f t="shared" si="19"/>
        <v>C</v>
      </c>
    </row>
    <row r="457" spans="1:10">
      <c r="A457" s="296">
        <v>93661</v>
      </c>
      <c r="B457" s="175" t="str">
        <f>VLOOKUP(A457,ORÇAMENTO!$B$15:$F$743,3,FALSE)</f>
        <v>SINAPI</v>
      </c>
      <c r="C457" s="297" t="s">
        <v>742</v>
      </c>
      <c r="D457" s="175" t="str">
        <f>VLOOKUP(A457,ORÇAMENTO!$B$15:$F$743,4,FALSE)</f>
        <v>UN</v>
      </c>
      <c r="E457" s="177">
        <f>SUMIF(ORÇAMENTO!$C$15:$C$743,C457,ORÇAMENTO!$F$15:$F$743)</f>
        <v>4</v>
      </c>
      <c r="F457" s="177">
        <f>VLOOKUP(A457,ORÇAMENTO!$B$15:$I$743,8,FALSE)</f>
        <v>100.45</v>
      </c>
      <c r="G457" s="177">
        <f>E457*F457</f>
        <v>401.8</v>
      </c>
      <c r="H457" s="178">
        <f t="shared" ref="H457:H520" si="21">(G457*100)/SUM($G$8:$G$547)</f>
        <v>4.1138981699155126E-3</v>
      </c>
      <c r="I457" s="178">
        <f t="shared" si="20"/>
        <v>99.851137201238345</v>
      </c>
      <c r="J457" s="175" t="str">
        <f t="shared" ref="J457:J520" si="22">IF(I457&lt;50,"A",IF(I457&lt;80,"B","C"))</f>
        <v>C</v>
      </c>
    </row>
    <row r="458" spans="1:10">
      <c r="A458" s="175" t="s">
        <v>3144</v>
      </c>
      <c r="B458" s="175" t="str">
        <f>VLOOKUP(A458,ORÇAMENTO!$B$15:$F$743,3,FALSE)</f>
        <v>PRÓPRIO</v>
      </c>
      <c r="C458" s="176" t="str">
        <f>VLOOKUP(A458,ORÇAMENTO!$B$15:$G$743,2,FALSE)</f>
        <v>BOTOEIRA PARA ACIONAMENTO DE BOMBA DE INCÊNDIO TIPO QUEBRA-VIDRO REF. 50.01.090/SP OBRAS</v>
      </c>
      <c r="D458" s="175" t="str">
        <f>VLOOKUP(A458,ORÇAMENTO!$B$15:$F$743,4,FALSE)</f>
        <v>UN</v>
      </c>
      <c r="E458" s="177">
        <f>SUMIF(ORÇAMENTO!$C$15:$C$743,C458,ORÇAMENTO!$F$15:$F$743)</f>
        <v>4</v>
      </c>
      <c r="F458" s="177">
        <f>VLOOKUP(A458,ORÇAMENTO!$B$15:$I$743,8,FALSE)</f>
        <v>100.33</v>
      </c>
      <c r="G458" s="177">
        <f>E458*F458</f>
        <v>401.32</v>
      </c>
      <c r="H458" s="178">
        <f t="shared" si="21"/>
        <v>4.1089836076418458E-3</v>
      </c>
      <c r="I458" s="178">
        <f t="shared" ref="I458:I521" si="23">H458+I457</f>
        <v>99.855246184845981</v>
      </c>
      <c r="J458" s="175" t="str">
        <f t="shared" si="22"/>
        <v>C</v>
      </c>
    </row>
    <row r="459" spans="1:10">
      <c r="A459" s="175" t="s">
        <v>3139</v>
      </c>
      <c r="B459" s="175" t="str">
        <f>VLOOKUP(A459,ORÇAMENTO!$B$15:$F$743,3,FALSE)</f>
        <v>PRÓPRIO</v>
      </c>
      <c r="C459" s="176" t="str">
        <f>VLOOKUP(A459,ORÇAMENTO!$B$15:$G$743,2,FALSE)</f>
        <v>PLACA EM AÇO INOX HORÁRIO DE FUNCIONAMENTO REF. S10760/ORSE</v>
      </c>
      <c r="D459" s="175" t="str">
        <f>VLOOKUP(A459,ORÇAMENTO!$B$15:$F$743,4,FALSE)</f>
        <v>UN</v>
      </c>
      <c r="E459" s="177">
        <f>SUMIF(ORÇAMENTO!$C$15:$C$743,C459,ORÇAMENTO!$F$15:$F$743)</f>
        <v>1</v>
      </c>
      <c r="F459" s="177">
        <f>VLOOKUP(A459,ORÇAMENTO!$B$15:$I$743,8,FALSE)</f>
        <v>384.92</v>
      </c>
      <c r="G459" s="177">
        <f>E459*F459</f>
        <v>384.92</v>
      </c>
      <c r="H459" s="178">
        <f t="shared" si="21"/>
        <v>3.9410693966248859E-3</v>
      </c>
      <c r="I459" s="178">
        <f t="shared" si="23"/>
        <v>99.859187254242613</v>
      </c>
      <c r="J459" s="175" t="str">
        <f t="shared" si="22"/>
        <v>C</v>
      </c>
    </row>
    <row r="460" spans="1:10">
      <c r="A460" s="296">
        <v>94693</v>
      </c>
      <c r="B460" s="175" t="str">
        <f>VLOOKUP(A460,ORÇAMENTO!$B$15:$F$743,3,FALSE)</f>
        <v>SINAPI</v>
      </c>
      <c r="C460" s="297" t="s">
        <v>617</v>
      </c>
      <c r="D460" s="175" t="str">
        <f>VLOOKUP(A460,ORÇAMENTO!$B$15:$F$743,4,FALSE)</f>
        <v>UN</v>
      </c>
      <c r="E460" s="177">
        <f>SUMIF(ORÇAMENTO!$C$15:$C$743,C460,ORÇAMENTO!$F$15:$F$743)</f>
        <v>18</v>
      </c>
      <c r="F460" s="177">
        <f>VLOOKUP(A460,ORÇAMENTO!$B$15:$I$743,8,FALSE)</f>
        <v>21.16</v>
      </c>
      <c r="G460" s="177">
        <f>E460*F460</f>
        <v>380.88</v>
      </c>
      <c r="H460" s="178">
        <f t="shared" si="21"/>
        <v>3.8997051641548545E-3</v>
      </c>
      <c r="I460" s="178">
        <f t="shared" si="23"/>
        <v>99.863086959406772</v>
      </c>
      <c r="J460" s="175" t="str">
        <f t="shared" si="22"/>
        <v>C</v>
      </c>
    </row>
    <row r="461" spans="1:10">
      <c r="A461" s="175" t="s">
        <v>3607</v>
      </c>
      <c r="B461" s="175" t="str">
        <f>VLOOKUP(A461,ORÇAMENTO!$B$15:$F$743,3,FALSE)</f>
        <v>PRÓPRIO</v>
      </c>
      <c r="C461" s="176" t="str">
        <f>VLOOKUP(A461,ORÇAMENTO!$B$15:$G$743,2,FALSE)</f>
        <v>DEMOLIÇÃO DE CONSTRUÇÕES PROVISÓRIAS EM MADEIRA REF. 04.50.010/SP EDUCAÇÃO</v>
      </c>
      <c r="D461" s="175" t="str">
        <f>VLOOKUP(A461,ORÇAMENTO!$B$15:$F$743,4,FALSE)</f>
        <v>M2</v>
      </c>
      <c r="E461" s="177">
        <f>SUMIF(ORÇAMENTO!$C$15:$C$743,C461,ORÇAMENTO!$F$15:$F$743)</f>
        <v>43.2</v>
      </c>
      <c r="F461" s="177">
        <f>VLOOKUP(A461,ORÇAMENTO!$B$15:$I$743,8,FALSE)</f>
        <v>8.58</v>
      </c>
      <c r="G461" s="177">
        <f>E461*F461</f>
        <v>370.65600000000001</v>
      </c>
      <c r="H461" s="178">
        <f t="shared" si="21"/>
        <v>3.7950249877257447E-3</v>
      </c>
      <c r="I461" s="178">
        <f t="shared" si="23"/>
        <v>99.866881984394496</v>
      </c>
      <c r="J461" s="175" t="str">
        <f t="shared" si="22"/>
        <v>C</v>
      </c>
    </row>
    <row r="462" spans="1:10">
      <c r="A462" s="175" t="s">
        <v>3101</v>
      </c>
      <c r="B462" s="175" t="str">
        <f>VLOOKUP(A462,ORÇAMENTO!$B$15:$F$743,3,FALSE)</f>
        <v>PRÓPRIO</v>
      </c>
      <c r="C462" s="176" t="str">
        <f>VLOOKUP(A462,ORÇAMENTO!$B$15:$G$743,2,FALSE)</f>
        <v>TERMINAL DE PRESSÃO/COMPRESSÃO PARA CABO DE 70 MM² REF. 39.10.200/ SP OBRAS</v>
      </c>
      <c r="D462" s="175" t="str">
        <f>VLOOKUP(A462,ORÇAMENTO!$B$15:$F$743,4,FALSE)</f>
        <v>UN</v>
      </c>
      <c r="E462" s="177">
        <f>SUMIF(ORÇAMENTO!$C$15:$C$743,C462,ORÇAMENTO!$F$15:$F$743)</f>
        <v>12</v>
      </c>
      <c r="F462" s="177">
        <f>VLOOKUP(A462,ORÇAMENTO!$B$15:$I$743,8,FALSE)</f>
        <v>29.81</v>
      </c>
      <c r="G462" s="177">
        <f>E462*F462</f>
        <v>357.71999999999997</v>
      </c>
      <c r="H462" s="178">
        <f t="shared" si="21"/>
        <v>3.6625775344504164E-3</v>
      </c>
      <c r="I462" s="178">
        <f t="shared" si="23"/>
        <v>99.870544561928952</v>
      </c>
      <c r="J462" s="175" t="str">
        <f t="shared" si="22"/>
        <v>C</v>
      </c>
    </row>
    <row r="463" spans="1:10">
      <c r="A463" s="175" t="s">
        <v>3159</v>
      </c>
      <c r="B463" s="175" t="str">
        <f>VLOOKUP(A463,ORÇAMENTO!$B$15:$F$743,3,FALSE)</f>
        <v>PRÓPRIO</v>
      </c>
      <c r="C463" s="176" t="str">
        <f>VLOOKUP(A463,ORÇAMENTO!$B$15:$G$743,2,FALSE)</f>
        <v>PLACA DE INAUGURAÇÃO DE OBRA EM ALUMÍNIO 0,15 X 0,39 M REF.S03239/ORSE</v>
      </c>
      <c r="D463" s="175" t="str">
        <f>VLOOKUP(A463,ORÇAMENTO!$B$15:$F$743,4,FALSE)</f>
        <v>UN</v>
      </c>
      <c r="E463" s="177">
        <f>SUMIF(ORÇAMENTO!$C$15:$C$743,C463,ORÇAMENTO!$F$15:$F$743)</f>
        <v>1</v>
      </c>
      <c r="F463" s="177">
        <f>VLOOKUP(A463,ORÇAMENTO!$B$15:$I$743,8,FALSE)</f>
        <v>357.67</v>
      </c>
      <c r="G463" s="177">
        <f>E463*F463</f>
        <v>357.67</v>
      </c>
      <c r="H463" s="178">
        <f t="shared" si="21"/>
        <v>3.6620656008802426E-3</v>
      </c>
      <c r="I463" s="178">
        <f t="shared" si="23"/>
        <v>99.87420662752983</v>
      </c>
      <c r="J463" s="175" t="str">
        <f t="shared" si="22"/>
        <v>C</v>
      </c>
    </row>
    <row r="464" spans="1:10">
      <c r="A464" s="296">
        <v>92379</v>
      </c>
      <c r="B464" s="175" t="str">
        <f>VLOOKUP(A464,ORÇAMENTO!$B$15:$F$743,3,FALSE)</f>
        <v>SINAPI</v>
      </c>
      <c r="C464" s="297" t="s">
        <v>1670</v>
      </c>
      <c r="D464" s="175" t="str">
        <f>VLOOKUP(A464,ORÇAMENTO!$B$15:$F$743,4,FALSE)</f>
        <v>UN</v>
      </c>
      <c r="E464" s="177">
        <f>SUMIF(ORÇAMENTO!$C$15:$C$743,C464,ORÇAMENTO!$F$15:$F$743)</f>
        <v>2</v>
      </c>
      <c r="F464" s="177">
        <f>VLOOKUP(A464,ORÇAMENTO!$B$15:$I$743,8,FALSE)</f>
        <v>175.08</v>
      </c>
      <c r="G464" s="177">
        <f>E464*F464</f>
        <v>350.16</v>
      </c>
      <c r="H464" s="178">
        <f t="shared" si="21"/>
        <v>3.5851731786401592E-3</v>
      </c>
      <c r="I464" s="178">
        <f t="shared" si="23"/>
        <v>99.877791800708465</v>
      </c>
      <c r="J464" s="175" t="str">
        <f t="shared" si="22"/>
        <v>C</v>
      </c>
    </row>
    <row r="465" spans="1:10">
      <c r="A465" s="296">
        <v>98520</v>
      </c>
      <c r="B465" s="175" t="str">
        <f>VLOOKUP(A465,ORÇAMENTO!$B$15:$F$743,3,FALSE)</f>
        <v>SINAPI</v>
      </c>
      <c r="C465" s="297" t="s">
        <v>1899</v>
      </c>
      <c r="D465" s="175" t="str">
        <f>VLOOKUP(A465,ORÇAMENTO!$B$15:$F$743,4,FALSE)</f>
        <v>M2</v>
      </c>
      <c r="E465" s="177">
        <f>SUMIF(ORÇAMENTO!$C$15:$C$743,C465,ORÇAMENTO!$F$15:$F$743)</f>
        <v>53.21</v>
      </c>
      <c r="F465" s="177">
        <f>VLOOKUP(A465,ORÇAMENTO!$B$15:$I$743,8,FALSE)</f>
        <v>6.53</v>
      </c>
      <c r="G465" s="177">
        <f>E465*F465</f>
        <v>347.46129999999999</v>
      </c>
      <c r="H465" s="178">
        <f t="shared" si="21"/>
        <v>3.557542076123606E-3</v>
      </c>
      <c r="I465" s="178">
        <f t="shared" si="23"/>
        <v>99.881349342784588</v>
      </c>
      <c r="J465" s="175" t="str">
        <f t="shared" si="22"/>
        <v>C</v>
      </c>
    </row>
    <row r="466" spans="1:10">
      <c r="A466" s="296">
        <v>95577</v>
      </c>
      <c r="B466" s="175" t="str">
        <f>VLOOKUP(A466,ORÇAMENTO!$B$15:$F$743,3,FALSE)</f>
        <v>SINAPI</v>
      </c>
      <c r="C466" s="297" t="s">
        <v>3547</v>
      </c>
      <c r="D466" s="175" t="str">
        <f>VLOOKUP(A466,ORÇAMENTO!$B$15:$F$743,4,FALSE)</f>
        <v>KG</v>
      </c>
      <c r="E466" s="177">
        <f>SUMIF(ORÇAMENTO!$C$15:$C$743,C466,ORÇAMENTO!$F$15:$F$743)</f>
        <v>25</v>
      </c>
      <c r="F466" s="177">
        <f>VLOOKUP(A466,ORÇAMENTO!$B$15:$I$743,8,FALSE)</f>
        <v>13.77</v>
      </c>
      <c r="G466" s="177">
        <f>E466*F466</f>
        <v>344.25</v>
      </c>
      <c r="H466" s="178">
        <f t="shared" si="21"/>
        <v>3.524662630645633E-3</v>
      </c>
      <c r="I466" s="178">
        <f t="shared" si="23"/>
        <v>99.884874005415227</v>
      </c>
      <c r="J466" s="175" t="str">
        <f t="shared" si="22"/>
        <v>C</v>
      </c>
    </row>
    <row r="467" spans="1:10">
      <c r="A467" s="175" t="s">
        <v>3111</v>
      </c>
      <c r="B467" s="175" t="str">
        <f>VLOOKUP(A467,ORÇAMENTO!$B$15:$F$743,3,FALSE)</f>
        <v>PRÓPRIO</v>
      </c>
      <c r="C467" s="176" t="str">
        <f>VLOOKUP(A467,ORÇAMENTO!$B$15:$G$743,2,FALSE)</f>
        <v>TERMINAL DE PRESSÃO/COMPRESSÃO PARA CABO DE 35 MM² REF. 39.10.130/SP OBRAS</v>
      </c>
      <c r="D467" s="175" t="str">
        <f>VLOOKUP(A467,ORÇAMENTO!$B$15:$F$743,4,FALSE)</f>
        <v>UN</v>
      </c>
      <c r="E467" s="177">
        <f>SUMIF(ORÇAMENTO!$C$15:$C$743,C467,ORÇAMENTO!$F$15:$F$743)</f>
        <v>15</v>
      </c>
      <c r="F467" s="177">
        <f>VLOOKUP(A467,ORÇAMENTO!$B$15:$I$743,8,FALSE)</f>
        <v>22.88</v>
      </c>
      <c r="G467" s="177">
        <f>E467*F467</f>
        <v>343.2</v>
      </c>
      <c r="H467" s="178">
        <f t="shared" si="21"/>
        <v>3.5139120256719859E-3</v>
      </c>
      <c r="I467" s="178">
        <f t="shared" si="23"/>
        <v>99.888387917440895</v>
      </c>
      <c r="J467" s="175" t="str">
        <f t="shared" si="22"/>
        <v>C</v>
      </c>
    </row>
    <row r="468" spans="1:10">
      <c r="A468" s="296">
        <v>99622</v>
      </c>
      <c r="B468" s="175" t="str">
        <f>VLOOKUP(A468,ORÇAMENTO!$B$15:$F$743,3,FALSE)</f>
        <v>SINAPI</v>
      </c>
      <c r="C468" s="297" t="s">
        <v>451</v>
      </c>
      <c r="D468" s="175" t="str">
        <f>VLOOKUP(A468,ORÇAMENTO!$B$15:$F$743,4,FALSE)</f>
        <v>UN</v>
      </c>
      <c r="E468" s="177">
        <f>SUMIF(ORÇAMENTO!$C$15:$C$743,C468,ORÇAMENTO!$F$15:$F$743)</f>
        <v>1</v>
      </c>
      <c r="F468" s="177">
        <f>VLOOKUP(A468,ORÇAMENTO!$B$15:$I$743,8,FALSE)</f>
        <v>342.8</v>
      </c>
      <c r="G468" s="177">
        <f>E468*F468</f>
        <v>342.8</v>
      </c>
      <c r="H468" s="178">
        <f t="shared" si="21"/>
        <v>3.5098165571105966E-3</v>
      </c>
      <c r="I468" s="178">
        <f t="shared" si="23"/>
        <v>99.891897733998007</v>
      </c>
      <c r="J468" s="175" t="str">
        <f t="shared" si="22"/>
        <v>C</v>
      </c>
    </row>
    <row r="469" spans="1:10">
      <c r="A469" s="175" t="s">
        <v>3890</v>
      </c>
      <c r="B469" s="175" t="str">
        <f>VLOOKUP(A469,ORÇAMENTO!$B$15:$F$743,3,FALSE)</f>
        <v>PRÓPRIO</v>
      </c>
      <c r="C469" s="176" t="str">
        <f>VLOOKUP(A469,ORÇAMENTO!$B$15:$G$743,2,FALSE)</f>
        <v>DESTRAVADOR MAGNÉTICO (ELETROIMÃ) PARA PORTA DE EMERGÊNCIA DE 24VCC REF. 50.05.022</v>
      </c>
      <c r="D469" s="175" t="str">
        <f>VLOOKUP(A469,ORÇAMENTO!$B$15:$F$743,4,FALSE)</f>
        <v>UN</v>
      </c>
      <c r="E469" s="177">
        <f>SUMIF(ORÇAMENTO!$C$15:$C$743,C469,ORÇAMENTO!$F$15:$F$743)</f>
        <v>1</v>
      </c>
      <c r="F469" s="177">
        <f>VLOOKUP(A469,ORÇAMENTO!$B$15:$I$743,8,FALSE)</f>
        <v>323.86</v>
      </c>
      <c r="G469" s="177">
        <f>E469*F469</f>
        <v>323.86</v>
      </c>
      <c r="H469" s="178">
        <f t="shared" si="21"/>
        <v>3.3158961207288154E-3</v>
      </c>
      <c r="I469" s="178">
        <f t="shared" si="23"/>
        <v>99.895213630118732</v>
      </c>
      <c r="J469" s="175" t="str">
        <f t="shared" si="22"/>
        <v>C</v>
      </c>
    </row>
    <row r="470" spans="1:10">
      <c r="A470" s="175" t="s">
        <v>3380</v>
      </c>
      <c r="B470" s="175" t="str">
        <f>VLOOKUP(A470,ORÇAMENTO!$B$15:$F$743,3,FALSE)</f>
        <v>COMPOSIÇÃO</v>
      </c>
      <c r="C470" s="176" t="str">
        <f>VLOOKUP(A470,ORÇAMENTO!$B$15:$G$743,2,FALSE)</f>
        <v>ART DE EXECUÇÃO DE OBRA</v>
      </c>
      <c r="D470" s="175" t="str">
        <f>VLOOKUP(A470,ORÇAMENTO!$B$15:$F$743,4,FALSE)</f>
        <v>UN</v>
      </c>
      <c r="E470" s="177">
        <f>SUMIF(ORÇAMENTO!$C$15:$C$743,C470,ORÇAMENTO!$F$15:$F$743)</f>
        <v>1</v>
      </c>
      <c r="F470" s="177">
        <f>VLOOKUP(A470,ORÇAMENTO!$B$15:$I$743,8,FALSE)</f>
        <v>320.89999999999998</v>
      </c>
      <c r="G470" s="177">
        <f>E470*F470</f>
        <v>320.89999999999998</v>
      </c>
      <c r="H470" s="178">
        <f t="shared" si="21"/>
        <v>3.2855896533745344E-3</v>
      </c>
      <c r="I470" s="178">
        <f t="shared" si="23"/>
        <v>99.898499219772106</v>
      </c>
      <c r="J470" s="175" t="str">
        <f t="shared" si="22"/>
        <v>C</v>
      </c>
    </row>
    <row r="471" spans="1:10">
      <c r="A471" s="296">
        <v>95237</v>
      </c>
      <c r="B471" s="175" t="str">
        <f>VLOOKUP(A471,ORÇAMENTO!$B$15:$F$743,3,FALSE)</f>
        <v>SINAPI</v>
      </c>
      <c r="C471" s="297" t="s">
        <v>1628</v>
      </c>
      <c r="D471" s="175" t="str">
        <f>VLOOKUP(A471,ORÇAMENTO!$B$15:$F$743,4,FALSE)</f>
        <v>UN</v>
      </c>
      <c r="E471" s="177">
        <f>SUMIF(ORÇAMENTO!$C$15:$C$743,C471,ORÇAMENTO!$F$15:$F$743)</f>
        <v>11</v>
      </c>
      <c r="F471" s="177">
        <f>VLOOKUP(A471,ORÇAMENTO!$B$15:$I$743,8,FALSE)</f>
        <v>28.33</v>
      </c>
      <c r="G471" s="177">
        <f>E471*F471</f>
        <v>311.63</v>
      </c>
      <c r="H471" s="178">
        <f t="shared" si="21"/>
        <v>3.1906771694643387E-3</v>
      </c>
      <c r="I471" s="178">
        <f t="shared" si="23"/>
        <v>99.901689896941576</v>
      </c>
      <c r="J471" s="175" t="str">
        <f t="shared" si="22"/>
        <v>C</v>
      </c>
    </row>
    <row r="472" spans="1:10">
      <c r="A472" s="175" t="s">
        <v>3202</v>
      </c>
      <c r="B472" s="175" t="str">
        <f>VLOOKUP(A472,ORÇAMENTO!$B$15:$F$743,3,FALSE)</f>
        <v>PRÓPRIO</v>
      </c>
      <c r="C472" s="176" t="str">
        <f>VLOOKUP(A472,ORÇAMENTO!$B$15:$G$743,2,FALSE)</f>
        <v>FORNECIMENTO E INSTALAÇÃODE DE TAPETE EM PVC, DEMARCAÇÃO PARA ÁREA RESERVADA A CADEIRANTE REF. I13028/ORSE</v>
      </c>
      <c r="D472" s="175" t="str">
        <f>VLOOKUP(A472,ORÇAMENTO!$B$15:$F$743,4,FALSE)</f>
        <v>M2</v>
      </c>
      <c r="E472" s="177">
        <f>SUMIF(ORÇAMENTO!$C$15:$C$743,C472,ORÇAMENTO!$F$15:$F$743)</f>
        <v>2</v>
      </c>
      <c r="F472" s="177">
        <f>VLOOKUP(A472,ORÇAMENTO!$B$15:$I$743,8,FALSE)</f>
        <v>155.08000000000001</v>
      </c>
      <c r="G472" s="177">
        <f>E472*F472</f>
        <v>310.16000000000003</v>
      </c>
      <c r="H472" s="178">
        <f t="shared" si="21"/>
        <v>3.1756263225012336E-3</v>
      </c>
      <c r="I472" s="178">
        <f t="shared" si="23"/>
        <v>99.904865523264078</v>
      </c>
      <c r="J472" s="175" t="str">
        <f t="shared" si="22"/>
        <v>C</v>
      </c>
    </row>
    <row r="473" spans="1:10">
      <c r="A473" s="296">
        <v>89634</v>
      </c>
      <c r="B473" s="175" t="str">
        <f>VLOOKUP(A473,ORÇAMENTO!$B$15:$F$743,3,FALSE)</f>
        <v>SINAPI</v>
      </c>
      <c r="C473" s="297" t="s">
        <v>2915</v>
      </c>
      <c r="D473" s="175" t="str">
        <f>VLOOKUP(A473,ORÇAMENTO!$B$15:$F$743,4,FALSE)</f>
        <v>M</v>
      </c>
      <c r="E473" s="177">
        <f>SUMIF(ORÇAMENTO!$C$15:$C$743,C473,ORÇAMENTO!$F$15:$F$743)</f>
        <v>7.02</v>
      </c>
      <c r="F473" s="177">
        <f>VLOOKUP(A473,ORÇAMENTO!$B$15:$I$743,8,FALSE)</f>
        <v>43.92</v>
      </c>
      <c r="G473" s="177">
        <f>E473*F473</f>
        <v>308.3184</v>
      </c>
      <c r="H473" s="178">
        <f t="shared" si="21"/>
        <v>3.1567707852445969E-3</v>
      </c>
      <c r="I473" s="178">
        <f t="shared" si="23"/>
        <v>99.908022294049317</v>
      </c>
      <c r="J473" s="175" t="str">
        <f t="shared" si="22"/>
        <v>C</v>
      </c>
    </row>
    <row r="474" spans="1:10">
      <c r="A474" s="296">
        <v>98510</v>
      </c>
      <c r="B474" s="175" t="str">
        <f>VLOOKUP(A474,ORÇAMENTO!$B$15:$F$743,3,FALSE)</f>
        <v>SINAPI</v>
      </c>
      <c r="C474" s="297" t="s">
        <v>2897</v>
      </c>
      <c r="D474" s="175" t="str">
        <f>VLOOKUP(A474,ORÇAMENTO!$B$15:$F$743,4,FALSE)</f>
        <v>UN</v>
      </c>
      <c r="E474" s="177">
        <f>SUMIF(ORÇAMENTO!$C$15:$C$743,C474,ORÇAMENTO!$F$15:$F$743)</f>
        <v>3</v>
      </c>
      <c r="F474" s="177">
        <f>VLOOKUP(A474,ORÇAMENTO!$B$15:$I$743,8,FALSE)</f>
        <v>102.37</v>
      </c>
      <c r="G474" s="177">
        <f>E474*F474</f>
        <v>307.11</v>
      </c>
      <c r="H474" s="178">
        <f t="shared" si="21"/>
        <v>3.14439837472064E-3</v>
      </c>
      <c r="I474" s="178">
        <f t="shared" si="23"/>
        <v>99.911166692424032</v>
      </c>
      <c r="J474" s="175" t="str">
        <f t="shared" si="22"/>
        <v>C</v>
      </c>
    </row>
    <row r="475" spans="1:10" ht="25.5">
      <c r="A475" s="296">
        <v>92335</v>
      </c>
      <c r="B475" s="175" t="str">
        <f>VLOOKUP(A475,ORÇAMENTO!$B$15:$F$743,3,FALSE)</f>
        <v>SINAPI</v>
      </c>
      <c r="C475" s="297" t="s">
        <v>1635</v>
      </c>
      <c r="D475" s="175" t="str">
        <f>VLOOKUP(A475,ORÇAMENTO!$B$15:$F$743,4,FALSE)</f>
        <v>M</v>
      </c>
      <c r="E475" s="177">
        <f>SUMIF(ORÇAMENTO!$C$15:$C$743,C475,ORÇAMENTO!$F$15:$F$743)</f>
        <v>2.67</v>
      </c>
      <c r="F475" s="177">
        <f>VLOOKUP(A475,ORÇAMENTO!$B$15:$I$743,8,FALSE)</f>
        <v>112.99</v>
      </c>
      <c r="G475" s="177">
        <f>E475*F475</f>
        <v>301.68329999999997</v>
      </c>
      <c r="H475" s="178">
        <f t="shared" si="21"/>
        <v>3.0888361766154122E-3</v>
      </c>
      <c r="I475" s="178">
        <f t="shared" si="23"/>
        <v>99.914255528600648</v>
      </c>
      <c r="J475" s="175" t="str">
        <f t="shared" si="22"/>
        <v>C</v>
      </c>
    </row>
    <row r="476" spans="1:10">
      <c r="A476" s="296">
        <v>89403</v>
      </c>
      <c r="B476" s="175" t="str">
        <f>VLOOKUP(A476,ORÇAMENTO!$B$15:$F$743,3,FALSE)</f>
        <v>SINAPI</v>
      </c>
      <c r="C476" s="297" t="s">
        <v>706</v>
      </c>
      <c r="D476" s="175" t="str">
        <f>VLOOKUP(A476,ORÇAMENTO!$B$15:$F$743,4,FALSE)</f>
        <v>M</v>
      </c>
      <c r="E476" s="177">
        <f>SUMIF(ORÇAMENTO!$C$15:$C$743,C476,ORÇAMENTO!$F$15:$F$743)</f>
        <v>12.83</v>
      </c>
      <c r="F476" s="177">
        <f>VLOOKUP(A476,ORÇAMENTO!$B$15:$I$743,8,FALSE)</f>
        <v>23.51</v>
      </c>
      <c r="G476" s="177">
        <f>E476*F476</f>
        <v>301.63330000000002</v>
      </c>
      <c r="H476" s="178">
        <f t="shared" si="21"/>
        <v>3.0883242430452388E-3</v>
      </c>
      <c r="I476" s="178">
        <f t="shared" si="23"/>
        <v>99.9173438528437</v>
      </c>
      <c r="J476" s="175" t="str">
        <f t="shared" si="22"/>
        <v>C</v>
      </c>
    </row>
    <row r="477" spans="1:10">
      <c r="A477" s="296">
        <v>95693</v>
      </c>
      <c r="B477" s="175" t="str">
        <f>VLOOKUP(A477,ORÇAMENTO!$B$15:$F$743,3,FALSE)</f>
        <v>SINAPI</v>
      </c>
      <c r="C477" s="297" t="s">
        <v>3718</v>
      </c>
      <c r="D477" s="175" t="str">
        <f>VLOOKUP(A477,ORÇAMENTO!$B$15:$F$743,4,FALSE)</f>
        <v>UN</v>
      </c>
      <c r="E477" s="177">
        <f>SUMIF(ORÇAMENTO!$C$15:$C$743,C477,ORÇAMENTO!$F$15:$F$743)</f>
        <v>5</v>
      </c>
      <c r="F477" s="177">
        <f>VLOOKUP(A477,ORÇAMENTO!$B$15:$I$743,8,FALSE)</f>
        <v>59.53</v>
      </c>
      <c r="G477" s="177">
        <f>E477*F477</f>
        <v>297.64999999999998</v>
      </c>
      <c r="H477" s="178">
        <f t="shared" si="21"/>
        <v>3.0475405432437833E-3</v>
      </c>
      <c r="I477" s="178">
        <f t="shared" si="23"/>
        <v>99.92039139338695</v>
      </c>
      <c r="J477" s="175" t="str">
        <f t="shared" si="22"/>
        <v>C</v>
      </c>
    </row>
    <row r="478" spans="1:10">
      <c r="A478" s="296">
        <v>90373</v>
      </c>
      <c r="B478" s="175" t="str">
        <f>VLOOKUP(A478,ORÇAMENTO!$B$15:$F$743,3,FALSE)</f>
        <v>SINAPI</v>
      </c>
      <c r="C478" s="297" t="s">
        <v>624</v>
      </c>
      <c r="D478" s="175" t="str">
        <f>VLOOKUP(A478,ORÇAMENTO!$B$15:$F$743,4,FALSE)</f>
        <v>UN</v>
      </c>
      <c r="E478" s="177">
        <f>SUMIF(ORÇAMENTO!$C$15:$C$743,C478,ORÇAMENTO!$F$15:$F$743)</f>
        <v>18</v>
      </c>
      <c r="F478" s="177">
        <f>VLOOKUP(A478,ORÇAMENTO!$B$15:$I$743,8,FALSE)</f>
        <v>15.98</v>
      </c>
      <c r="G478" s="177">
        <f>E478*F478</f>
        <v>287.64</v>
      </c>
      <c r="H478" s="178">
        <f t="shared" si="21"/>
        <v>2.9450514424950178E-3</v>
      </c>
      <c r="I478" s="178">
        <f t="shared" si="23"/>
        <v>99.923336444829445</v>
      </c>
      <c r="J478" s="175" t="str">
        <f t="shared" si="22"/>
        <v>C</v>
      </c>
    </row>
    <row r="479" spans="1:10">
      <c r="A479" s="296">
        <v>89817</v>
      </c>
      <c r="B479" s="175" t="str">
        <f>VLOOKUP(A479,ORÇAMENTO!$B$15:$F$743,3,FALSE)</f>
        <v>SINAPI</v>
      </c>
      <c r="C479" s="297" t="s">
        <v>669</v>
      </c>
      <c r="D479" s="175" t="str">
        <f>VLOOKUP(A479,ORÇAMENTO!$B$15:$F$743,4,FALSE)</f>
        <v>UN</v>
      </c>
      <c r="E479" s="177">
        <f>SUMIF(ORÇAMENTO!$C$15:$C$743,C479,ORÇAMENTO!$F$15:$F$743)</f>
        <v>17</v>
      </c>
      <c r="F479" s="177">
        <f>VLOOKUP(A479,ORÇAMENTO!$B$15:$I$743,8,FALSE)</f>
        <v>16.79</v>
      </c>
      <c r="G479" s="177">
        <f>E479*F479</f>
        <v>285.43</v>
      </c>
      <c r="H479" s="178">
        <f t="shared" si="21"/>
        <v>2.922423978693342E-3</v>
      </c>
      <c r="I479" s="178">
        <f t="shared" si="23"/>
        <v>99.926258868808134</v>
      </c>
      <c r="J479" s="175" t="str">
        <f t="shared" si="22"/>
        <v>C</v>
      </c>
    </row>
    <row r="480" spans="1:10">
      <c r="A480" s="296">
        <v>94492</v>
      </c>
      <c r="B480" s="175" t="str">
        <f>VLOOKUP(A480,ORÇAMENTO!$B$15:$F$743,3,FALSE)</f>
        <v>SINAPI</v>
      </c>
      <c r="C480" s="297" t="s">
        <v>449</v>
      </c>
      <c r="D480" s="175" t="str">
        <f>VLOOKUP(A480,ORÇAMENTO!$B$15:$F$743,4,FALSE)</f>
        <v>UN</v>
      </c>
      <c r="E480" s="177">
        <f>SUMIF(ORÇAMENTO!$C$15:$C$743,C480,ORÇAMENTO!$F$15:$F$743)</f>
        <v>3</v>
      </c>
      <c r="F480" s="177">
        <f>VLOOKUP(A480,ORÇAMENTO!$B$15:$I$743,8,FALSE)</f>
        <v>91.69</v>
      </c>
      <c r="G480" s="177">
        <f>E480*F480</f>
        <v>275.07</v>
      </c>
      <c r="H480" s="178">
        <f t="shared" si="21"/>
        <v>2.8163513429533601E-3</v>
      </c>
      <c r="I480" s="178">
        <f t="shared" si="23"/>
        <v>99.929075220151091</v>
      </c>
      <c r="J480" s="175" t="str">
        <f t="shared" si="22"/>
        <v>C</v>
      </c>
    </row>
    <row r="481" spans="1:10" ht="25.5">
      <c r="A481" s="296">
        <v>92765</v>
      </c>
      <c r="B481" s="175" t="str">
        <f>VLOOKUP(A481,ORÇAMENTO!$B$15:$F$743,3,FALSE)</f>
        <v>SINAPI</v>
      </c>
      <c r="C481" s="297" t="s">
        <v>292</v>
      </c>
      <c r="D481" s="175" t="str">
        <f>VLOOKUP(A481,ORÇAMENTO!$B$15:$F$743,4,FALSE)</f>
        <v>KG</v>
      </c>
      <c r="E481" s="177">
        <f>SUMIF(ORÇAMENTO!$C$15:$C$743,C481,ORÇAMENTO!$F$15:$F$743)</f>
        <v>21</v>
      </c>
      <c r="F481" s="177">
        <f>VLOOKUP(A481,ORÇAMENTO!$B$15:$I$743,8,FALSE)</f>
        <v>13.06</v>
      </c>
      <c r="G481" s="177">
        <f>E481*F481</f>
        <v>274.26</v>
      </c>
      <c r="H481" s="178">
        <f t="shared" si="21"/>
        <v>2.8080580191165469E-3</v>
      </c>
      <c r="I481" s="178">
        <f t="shared" si="23"/>
        <v>99.931883278170204</v>
      </c>
      <c r="J481" s="175" t="str">
        <f t="shared" si="22"/>
        <v>C</v>
      </c>
    </row>
    <row r="482" spans="1:10">
      <c r="A482" s="175" t="s">
        <v>3259</v>
      </c>
      <c r="B482" s="175" t="str">
        <f>VLOOKUP(A482,ORÇAMENTO!$B$15:$F$743,3,FALSE)</f>
        <v>PRÓPRIO</v>
      </c>
      <c r="C482" s="176" t="str">
        <f>VLOOKUP(A482,ORÇAMENTO!$B$15:$G$743,2,FALSE)</f>
        <v>EXTINTOR PORTATIL DE PO QUIMICO BC CAPACIDADE 6 KG REF. 08.08.048/SP EDUCAÇÃO</v>
      </c>
      <c r="D482" s="175" t="str">
        <f>VLOOKUP(A482,ORÇAMENTO!$B$15:$F$743,4,FALSE)</f>
        <v>UN</v>
      </c>
      <c r="E482" s="177">
        <f>SUMIF(ORÇAMENTO!$C$15:$C$743,C482,ORÇAMENTO!$F$15:$F$743)</f>
        <v>1</v>
      </c>
      <c r="F482" s="177">
        <f>VLOOKUP(A482,ORÇAMENTO!$B$15:$I$743,8,FALSE)</f>
        <v>264.07</v>
      </c>
      <c r="G482" s="177">
        <f>E482*F482</f>
        <v>264.07</v>
      </c>
      <c r="H482" s="178">
        <f t="shared" si="21"/>
        <v>2.7037259575151554E-3</v>
      </c>
      <c r="I482" s="178">
        <f t="shared" si="23"/>
        <v>99.934587004127721</v>
      </c>
      <c r="J482" s="175" t="str">
        <f t="shared" si="22"/>
        <v>C</v>
      </c>
    </row>
    <row r="483" spans="1:10">
      <c r="A483" s="296">
        <v>89796</v>
      </c>
      <c r="B483" s="175" t="str">
        <f>VLOOKUP(A483,ORÇAMENTO!$B$15:$F$743,3,FALSE)</f>
        <v>SINAPI</v>
      </c>
      <c r="C483" s="297" t="s">
        <v>652</v>
      </c>
      <c r="D483" s="175" t="str">
        <f>VLOOKUP(A483,ORÇAMENTO!$B$15:$F$743,4,FALSE)</f>
        <v>UN</v>
      </c>
      <c r="E483" s="177">
        <f>SUMIF(ORÇAMENTO!$C$15:$C$743,C483,ORÇAMENTO!$F$15:$F$743)</f>
        <v>5</v>
      </c>
      <c r="F483" s="177">
        <f>VLOOKUP(A483,ORÇAMENTO!$B$15:$I$743,8,FALSE)</f>
        <v>51.51</v>
      </c>
      <c r="G483" s="177">
        <f>E483*F483</f>
        <v>257.55</v>
      </c>
      <c r="H483" s="178">
        <f t="shared" si="21"/>
        <v>2.6369698199645106E-3</v>
      </c>
      <c r="I483" s="178">
        <f t="shared" si="23"/>
        <v>99.937223973947681</v>
      </c>
      <c r="J483" s="175" t="str">
        <f t="shared" si="22"/>
        <v>C</v>
      </c>
    </row>
    <row r="484" spans="1:10">
      <c r="A484" s="296">
        <v>104004</v>
      </c>
      <c r="B484" s="175" t="str">
        <f>VLOOKUP(A484,ORÇAMENTO!$B$15:$F$743,3,FALSE)</f>
        <v>SINAPI</v>
      </c>
      <c r="C484" s="297" t="s">
        <v>605</v>
      </c>
      <c r="D484" s="175" t="str">
        <f>VLOOKUP(A484,ORÇAMENTO!$B$15:$F$743,4,FALSE)</f>
        <v>UN</v>
      </c>
      <c r="E484" s="177">
        <f>SUMIF(ORÇAMENTO!$C$15:$C$743,C484,ORÇAMENTO!$F$15:$F$743)</f>
        <v>7</v>
      </c>
      <c r="F484" s="177">
        <f>VLOOKUP(A484,ORÇAMENTO!$B$15:$I$743,8,FALSE)</f>
        <v>36.54</v>
      </c>
      <c r="G484" s="177">
        <f>E484*F484</f>
        <v>255.78</v>
      </c>
      <c r="H484" s="178">
        <f t="shared" si="21"/>
        <v>2.6188473715803629E-3</v>
      </c>
      <c r="I484" s="178">
        <f t="shared" si="23"/>
        <v>99.93984282131926</v>
      </c>
      <c r="J484" s="175" t="str">
        <f t="shared" si="22"/>
        <v>C</v>
      </c>
    </row>
    <row r="485" spans="1:10">
      <c r="A485" s="296">
        <v>89809</v>
      </c>
      <c r="B485" s="175" t="str">
        <f>VLOOKUP(A485,ORÇAMENTO!$B$15:$F$743,3,FALSE)</f>
        <v>SINAPI</v>
      </c>
      <c r="C485" s="297" t="s">
        <v>683</v>
      </c>
      <c r="D485" s="175" t="str">
        <f>VLOOKUP(A485,ORÇAMENTO!$B$15:$F$743,4,FALSE)</f>
        <v>UN</v>
      </c>
      <c r="E485" s="177">
        <f>SUMIF(ORÇAMENTO!$C$15:$C$743,C485,ORÇAMENTO!$F$15:$F$743)</f>
        <v>7</v>
      </c>
      <c r="F485" s="177">
        <f>VLOOKUP(A485,ORÇAMENTO!$B$15:$I$743,8,FALSE)</f>
        <v>34.729999999999997</v>
      </c>
      <c r="G485" s="177">
        <f>E485*F485</f>
        <v>243.10999999999999</v>
      </c>
      <c r="H485" s="178">
        <f t="shared" si="21"/>
        <v>2.4891234048983581E-3</v>
      </c>
      <c r="I485" s="178">
        <f t="shared" si="23"/>
        <v>99.94233194472416</v>
      </c>
      <c r="J485" s="175" t="str">
        <f t="shared" si="22"/>
        <v>C</v>
      </c>
    </row>
    <row r="486" spans="1:10">
      <c r="A486" s="296">
        <v>89498</v>
      </c>
      <c r="B486" s="175" t="str">
        <f>VLOOKUP(A486,ORÇAMENTO!$B$15:$F$743,3,FALSE)</f>
        <v>SINAPI</v>
      </c>
      <c r="C486" s="297" t="s">
        <v>634</v>
      </c>
      <c r="D486" s="175" t="str">
        <f>VLOOKUP(A486,ORÇAMENTO!$B$15:$F$743,4,FALSE)</f>
        <v>UN</v>
      </c>
      <c r="E486" s="177">
        <f>SUMIF(ORÇAMENTO!$C$15:$C$743,C486,ORÇAMENTO!$F$15:$F$743)</f>
        <v>15</v>
      </c>
      <c r="F486" s="177">
        <f>VLOOKUP(A486,ORÇAMENTO!$B$15:$I$743,8,FALSE)</f>
        <v>16.059999999999999</v>
      </c>
      <c r="G486" s="177">
        <f>E486*F486</f>
        <v>240.89999999999998</v>
      </c>
      <c r="H486" s="178">
        <f t="shared" si="21"/>
        <v>2.4664959410966823E-3</v>
      </c>
      <c r="I486" s="178">
        <f t="shared" si="23"/>
        <v>99.944798440665252</v>
      </c>
      <c r="J486" s="175" t="str">
        <f t="shared" si="22"/>
        <v>C</v>
      </c>
    </row>
    <row r="487" spans="1:10">
      <c r="A487" s="175" t="s">
        <v>3008</v>
      </c>
      <c r="B487" s="175" t="str">
        <f>VLOOKUP(A487,ORÇAMENTO!$B$15:$F$743,3,FALSE)</f>
        <v>PRÓPRIO</v>
      </c>
      <c r="C487" s="176" t="str">
        <f>VLOOKUP(A487,ORÇAMENTO!$B$15:$G$743,2,FALSE)</f>
        <v>PELÍCULA ADESIVA PARA VIDROS - USO INTERNO REF. 32.06.240/SP OBRAS</v>
      </c>
      <c r="D487" s="175" t="str">
        <f>VLOOKUP(A487,ORÇAMENTO!$B$15:$F$743,4,FALSE)</f>
        <v>M2</v>
      </c>
      <c r="E487" s="177">
        <f>SUMIF(ORÇAMENTO!$C$15:$C$743,C487,ORÇAMENTO!$F$15:$F$743)</f>
        <v>2.42</v>
      </c>
      <c r="F487" s="177">
        <f>VLOOKUP(A487,ORÇAMENTO!$B$15:$I$743,8,FALSE)</f>
        <v>97.56</v>
      </c>
      <c r="G487" s="177">
        <f>E487*F487</f>
        <v>236.09520000000001</v>
      </c>
      <c r="H487" s="178">
        <f t="shared" si="21"/>
        <v>2.4173011727372747E-3</v>
      </c>
      <c r="I487" s="178">
        <f t="shared" si="23"/>
        <v>99.947215741837994</v>
      </c>
      <c r="J487" s="175" t="str">
        <f t="shared" si="22"/>
        <v>C</v>
      </c>
    </row>
    <row r="488" spans="1:10" ht="25.5">
      <c r="A488" s="296">
        <v>94793</v>
      </c>
      <c r="B488" s="175" t="str">
        <f>VLOOKUP(A488,ORÇAMENTO!$B$15:$F$743,3,FALSE)</f>
        <v>SINAPI</v>
      </c>
      <c r="C488" s="297" t="s">
        <v>1954</v>
      </c>
      <c r="D488" s="175" t="str">
        <f>VLOOKUP(A488,ORÇAMENTO!$B$15:$F$743,4,FALSE)</f>
        <v>UN</v>
      </c>
      <c r="E488" s="177">
        <f>SUMIF(ORÇAMENTO!$C$15:$C$743,C488,ORÇAMENTO!$F$15:$F$743)</f>
        <v>1</v>
      </c>
      <c r="F488" s="177">
        <f>VLOOKUP(A488,ORÇAMENTO!$B$15:$I$743,8,FALSE)</f>
        <v>227.8</v>
      </c>
      <c r="G488" s="177">
        <f>E488*F488</f>
        <v>227.8</v>
      </c>
      <c r="H488" s="178">
        <f t="shared" si="21"/>
        <v>2.332369345711184E-3</v>
      </c>
      <c r="I488" s="178">
        <f t="shared" si="23"/>
        <v>99.949548111183702</v>
      </c>
      <c r="J488" s="175" t="str">
        <f t="shared" si="22"/>
        <v>C</v>
      </c>
    </row>
    <row r="489" spans="1:10">
      <c r="A489" s="296">
        <v>89699</v>
      </c>
      <c r="B489" s="175" t="str">
        <f>VLOOKUP(A489,ORÇAMENTO!$B$15:$F$743,3,FALSE)</f>
        <v>SINAPI</v>
      </c>
      <c r="C489" s="297" t="s">
        <v>1631</v>
      </c>
      <c r="D489" s="175" t="str">
        <f>VLOOKUP(A489,ORÇAMENTO!$B$15:$F$743,4,FALSE)</f>
        <v>UN</v>
      </c>
      <c r="E489" s="177">
        <f>SUMIF(ORÇAMENTO!$C$15:$C$743,C489,ORÇAMENTO!$F$15:$F$743)</f>
        <v>1</v>
      </c>
      <c r="F489" s="177">
        <f>VLOOKUP(A489,ORÇAMENTO!$B$15:$I$743,8,FALSE)</f>
        <v>227.03</v>
      </c>
      <c r="G489" s="177">
        <f>E489*F489</f>
        <v>227.03</v>
      </c>
      <c r="H489" s="178">
        <f t="shared" si="21"/>
        <v>2.32448556873051E-3</v>
      </c>
      <c r="I489" s="178">
        <f t="shared" si="23"/>
        <v>99.951872596752438</v>
      </c>
      <c r="J489" s="175" t="str">
        <f t="shared" si="22"/>
        <v>C</v>
      </c>
    </row>
    <row r="490" spans="1:10">
      <c r="A490" s="296">
        <v>97113</v>
      </c>
      <c r="B490" s="175" t="str">
        <f>VLOOKUP(A490,ORÇAMENTO!$B$15:$F$743,3,FALSE)</f>
        <v>SINAPI</v>
      </c>
      <c r="C490" s="297" t="s">
        <v>412</v>
      </c>
      <c r="D490" s="175" t="str">
        <f>VLOOKUP(A490,ORÇAMENTO!$B$15:$F$743,4,FALSE)</f>
        <v>M2</v>
      </c>
      <c r="E490" s="177">
        <f>SUMIF(ORÇAMENTO!$C$15:$C$743,C490,ORÇAMENTO!$F$15:$F$743)</f>
        <v>65.09</v>
      </c>
      <c r="F490" s="177">
        <f>VLOOKUP(A490,ORÇAMENTO!$B$15:$I$743,8,FALSE)</f>
        <v>3.41</v>
      </c>
      <c r="G490" s="177">
        <f>E490*F490</f>
        <v>221.95690000000002</v>
      </c>
      <c r="H490" s="178">
        <f t="shared" si="21"/>
        <v>2.2725437648335504E-3</v>
      </c>
      <c r="I490" s="178">
        <f t="shared" si="23"/>
        <v>99.954145140517269</v>
      </c>
      <c r="J490" s="175" t="str">
        <f t="shared" si="22"/>
        <v>C</v>
      </c>
    </row>
    <row r="491" spans="1:10">
      <c r="A491" s="296">
        <v>92681</v>
      </c>
      <c r="B491" s="175" t="str">
        <f>VLOOKUP(A491,ORÇAMENTO!$B$15:$F$743,3,FALSE)</f>
        <v>SINAPI</v>
      </c>
      <c r="C491" s="297" t="s">
        <v>1662</v>
      </c>
      <c r="D491" s="175" t="str">
        <f>VLOOKUP(A491,ORÇAMENTO!$B$15:$F$743,4,FALSE)</f>
        <v>UN</v>
      </c>
      <c r="E491" s="177">
        <f>SUMIF(ORÇAMENTO!$C$15:$C$743,C491,ORÇAMENTO!$F$15:$F$743)</f>
        <v>3</v>
      </c>
      <c r="F491" s="177">
        <f>VLOOKUP(A491,ORÇAMENTO!$B$15:$I$743,8,FALSE)</f>
        <v>69.709999999999994</v>
      </c>
      <c r="G491" s="177">
        <f>E491*F491</f>
        <v>209.13</v>
      </c>
      <c r="H491" s="178">
        <f t="shared" si="21"/>
        <v>2.1412133506083404E-3</v>
      </c>
      <c r="I491" s="178">
        <f t="shared" si="23"/>
        <v>99.956286353867881</v>
      </c>
      <c r="J491" s="175" t="str">
        <f t="shared" si="22"/>
        <v>C</v>
      </c>
    </row>
    <row r="492" spans="1:10">
      <c r="A492" s="296">
        <v>98510</v>
      </c>
      <c r="B492" s="175" t="str">
        <f>VLOOKUP(A492,ORÇAMENTO!$B$15:$F$743,3,FALSE)</f>
        <v>SINAPI</v>
      </c>
      <c r="C492" s="297" t="s">
        <v>2003</v>
      </c>
      <c r="D492" s="175" t="str">
        <f>VLOOKUP(A492,ORÇAMENTO!$B$15:$F$743,4,FALSE)</f>
        <v>UN</v>
      </c>
      <c r="E492" s="177">
        <f>SUMIF(ORÇAMENTO!$C$15:$C$743,C492,ORÇAMENTO!$F$15:$F$743)</f>
        <v>2</v>
      </c>
      <c r="F492" s="177">
        <f>VLOOKUP(A492,ORÇAMENTO!$B$15:$I$743,8,FALSE)</f>
        <v>102.37</v>
      </c>
      <c r="G492" s="177">
        <f>E492*F492</f>
        <v>204.74</v>
      </c>
      <c r="H492" s="178">
        <f t="shared" si="21"/>
        <v>2.0962655831470935E-3</v>
      </c>
      <c r="I492" s="178">
        <f t="shared" si="23"/>
        <v>99.958382619451029</v>
      </c>
      <c r="J492" s="175" t="str">
        <f t="shared" si="22"/>
        <v>C</v>
      </c>
    </row>
    <row r="493" spans="1:10">
      <c r="A493" s="296">
        <v>92665</v>
      </c>
      <c r="B493" s="175" t="str">
        <f>VLOOKUP(A493,ORÇAMENTO!$B$15:$F$743,3,FALSE)</f>
        <v>SINAPI</v>
      </c>
      <c r="C493" s="297" t="s">
        <v>1668</v>
      </c>
      <c r="D493" s="175" t="str">
        <f>VLOOKUP(A493,ORÇAMENTO!$B$15:$F$743,4,FALSE)</f>
        <v>UN</v>
      </c>
      <c r="E493" s="177">
        <f>SUMIF(ORÇAMENTO!$C$15:$C$743,C493,ORÇAMENTO!$F$15:$F$743)</f>
        <v>2</v>
      </c>
      <c r="F493" s="177">
        <f>VLOOKUP(A493,ORÇAMENTO!$B$15:$I$743,8,FALSE)</f>
        <v>100.57</v>
      </c>
      <c r="G493" s="177">
        <f>E493*F493</f>
        <v>201.14</v>
      </c>
      <c r="H493" s="178">
        <f t="shared" si="21"/>
        <v>2.0594063660945901E-3</v>
      </c>
      <c r="I493" s="178">
        <f t="shared" si="23"/>
        <v>99.96044202581713</v>
      </c>
      <c r="J493" s="175" t="str">
        <f t="shared" si="22"/>
        <v>C</v>
      </c>
    </row>
    <row r="494" spans="1:10" ht="25.5">
      <c r="A494" s="296" t="s">
        <v>2005</v>
      </c>
      <c r="B494" s="175" t="str">
        <f>VLOOKUP(A494,ORÇAMENTO!$B$15:$F$743,3,FALSE)</f>
        <v>CAESB</v>
      </c>
      <c r="C494" s="297" t="s">
        <v>2006</v>
      </c>
      <c r="D494" s="175" t="str">
        <f>VLOOKUP(A494,ORÇAMENTO!$B$15:$F$743,4,FALSE)</f>
        <v>UN</v>
      </c>
      <c r="E494" s="177">
        <f>SUMIF(ORÇAMENTO!$C$15:$C$743,C494,ORÇAMENTO!$F$15:$F$743)</f>
        <v>18</v>
      </c>
      <c r="F494" s="177">
        <f>VLOOKUP(A494,ORÇAMENTO!$B$15:$I$743,8,FALSE)</f>
        <v>11.14</v>
      </c>
      <c r="G494" s="177">
        <f>E494*F494</f>
        <v>200.52</v>
      </c>
      <c r="H494" s="178">
        <f t="shared" si="21"/>
        <v>2.0530583898244366E-3</v>
      </c>
      <c r="I494" s="178">
        <f t="shared" si="23"/>
        <v>99.96249508420695</v>
      </c>
      <c r="J494" s="175" t="str">
        <f t="shared" si="22"/>
        <v>C</v>
      </c>
    </row>
    <row r="495" spans="1:10">
      <c r="A495" s="296">
        <v>94490</v>
      </c>
      <c r="B495" s="175" t="str">
        <f>VLOOKUP(A495,ORÇAMENTO!$B$15:$F$743,3,FALSE)</f>
        <v>SINAPI</v>
      </c>
      <c r="C495" s="297" t="s">
        <v>445</v>
      </c>
      <c r="D495" s="175" t="str">
        <f>VLOOKUP(A495,ORÇAMENTO!$B$15:$F$743,4,FALSE)</f>
        <v>UN</v>
      </c>
      <c r="E495" s="177">
        <f>SUMIF(ORÇAMENTO!$C$15:$C$743,C495,ORÇAMENTO!$F$15:$F$743)</f>
        <v>3</v>
      </c>
      <c r="F495" s="177">
        <f>VLOOKUP(A495,ORÇAMENTO!$B$15:$I$743,8,FALSE)</f>
        <v>65.59</v>
      </c>
      <c r="G495" s="177">
        <f>E495*F495</f>
        <v>196.77</v>
      </c>
      <c r="H495" s="178">
        <f t="shared" si="21"/>
        <v>2.0146633720614124E-3</v>
      </c>
      <c r="I495" s="178">
        <f t="shared" si="23"/>
        <v>99.964509747579015</v>
      </c>
      <c r="J495" s="175" t="str">
        <f t="shared" si="22"/>
        <v>C</v>
      </c>
    </row>
    <row r="496" spans="1:10">
      <c r="A496" s="175">
        <v>37558</v>
      </c>
      <c r="B496" s="175" t="str">
        <f>VLOOKUP(A496,ORÇAMENTO!$B$15:$F$743,3,FALSE)</f>
        <v>SINAPI</v>
      </c>
      <c r="C496" s="176" t="s">
        <v>3880</v>
      </c>
      <c r="D496" s="175" t="str">
        <f>VLOOKUP(A496,ORÇAMENTO!$B$15:$F$743,4,FALSE)</f>
        <v>UN</v>
      </c>
      <c r="E496" s="177">
        <f>SUMIF(ORÇAMENTO!$C$15:$C$743,C496,ORÇAMENTO!$F$15:$F$743)</f>
        <v>3</v>
      </c>
      <c r="F496" s="177">
        <f>VLOOKUP(A496,ORÇAMENTO!$B$15:$I$743,8,FALSE)</f>
        <v>56.96</v>
      </c>
      <c r="G496" s="177">
        <f>E496*F496</f>
        <v>170.88</v>
      </c>
      <c r="H496" s="178">
        <f t="shared" si="21"/>
        <v>1.7495841694254923E-3</v>
      </c>
      <c r="I496" s="178">
        <f t="shared" si="23"/>
        <v>99.966259331748446</v>
      </c>
      <c r="J496" s="175" t="str">
        <f t="shared" si="22"/>
        <v>C</v>
      </c>
    </row>
    <row r="497" spans="1:10">
      <c r="A497" s="296">
        <v>97091</v>
      </c>
      <c r="B497" s="175" t="str">
        <f>VLOOKUP(A497,ORÇAMENTO!$B$15:$F$743,3,FALSE)</f>
        <v>SINAPI</v>
      </c>
      <c r="C497" s="297" t="s">
        <v>2895</v>
      </c>
      <c r="D497" s="175" t="str">
        <f>VLOOKUP(A497,ORÇAMENTO!$B$15:$F$743,4,FALSE)</f>
        <v>KG</v>
      </c>
      <c r="E497" s="177">
        <f>SUMIF(ORÇAMENTO!$C$15:$C$743,C497,ORÇAMENTO!$F$15:$F$743)</f>
        <v>8.35</v>
      </c>
      <c r="F497" s="177">
        <f>VLOOKUP(A497,ORÇAMENTO!$B$15:$I$743,8,FALSE)</f>
        <v>16.920000000000002</v>
      </c>
      <c r="G497" s="177">
        <f>E497*F497</f>
        <v>141.28200000000001</v>
      </c>
      <c r="H497" s="178">
        <f t="shared" si="21"/>
        <v>1.4465399732254941E-3</v>
      </c>
      <c r="I497" s="178">
        <f t="shared" si="23"/>
        <v>99.967705871721677</v>
      </c>
      <c r="J497" s="175" t="str">
        <f t="shared" si="22"/>
        <v>C</v>
      </c>
    </row>
    <row r="498" spans="1:10">
      <c r="A498" s="296">
        <v>89545</v>
      </c>
      <c r="B498" s="175" t="str">
        <f>VLOOKUP(A498,ORÇAMENTO!$B$15:$F$743,3,FALSE)</f>
        <v>SINAPI</v>
      </c>
      <c r="C498" s="297" t="s">
        <v>3558</v>
      </c>
      <c r="D498" s="175" t="str">
        <f>VLOOKUP(A498,ORÇAMENTO!$B$15:$F$743,4,FALSE)</f>
        <v>UN</v>
      </c>
      <c r="E498" s="177">
        <f>SUMIF(ORÇAMENTO!$C$15:$C$743,C498,ORÇAMENTO!$F$15:$F$743)</f>
        <v>7</v>
      </c>
      <c r="F498" s="177">
        <f>VLOOKUP(A498,ORÇAMENTO!$B$15:$I$743,8,FALSE)</f>
        <v>19.14</v>
      </c>
      <c r="G498" s="177">
        <f>E498*F498</f>
        <v>133.98000000000002</v>
      </c>
      <c r="H498" s="178">
        <f t="shared" si="21"/>
        <v>1.3717771946373332E-3</v>
      </c>
      <c r="I498" s="178">
        <f t="shared" si="23"/>
        <v>99.969077648916311</v>
      </c>
      <c r="J498" s="175" t="str">
        <f t="shared" si="22"/>
        <v>C</v>
      </c>
    </row>
    <row r="499" spans="1:10">
      <c r="A499" s="175" t="s">
        <v>3205</v>
      </c>
      <c r="B499" s="175" t="str">
        <f>VLOOKUP(A499,ORÇAMENTO!$B$15:$F$743,3,FALSE)</f>
        <v>PRÓPRIO</v>
      </c>
      <c r="C499" s="176" t="str">
        <f>VLOOKUP(A499,ORÇAMENTO!$B$15:$G$743,2,FALSE)</f>
        <v>ADESIVO PARA MESA, COM SINALIZAÇÃO PARA DEFICIENTES REF. S10719/ORSE</v>
      </c>
      <c r="D499" s="175" t="str">
        <f>VLOOKUP(A499,ORÇAMENTO!$B$15:$F$743,4,FALSE)</f>
        <v>UN</v>
      </c>
      <c r="E499" s="177">
        <f>SUMIF(ORÇAMENTO!$C$15:$C$743,C499,ORÇAMENTO!$F$15:$F$743)</f>
        <v>2</v>
      </c>
      <c r="F499" s="177">
        <f>VLOOKUP(A499,ORÇAMENTO!$B$15:$I$743,8,FALSE)</f>
        <v>64.02</v>
      </c>
      <c r="G499" s="177">
        <f>E499*F499</f>
        <v>128.04</v>
      </c>
      <c r="H499" s="178">
        <f t="shared" si="21"/>
        <v>1.3109594865007026E-3</v>
      </c>
      <c r="I499" s="178">
        <f t="shared" si="23"/>
        <v>99.970388608402814</v>
      </c>
      <c r="J499" s="175" t="str">
        <f t="shared" si="22"/>
        <v>C</v>
      </c>
    </row>
    <row r="500" spans="1:10">
      <c r="A500" s="296">
        <v>95583</v>
      </c>
      <c r="B500" s="175" t="str">
        <f>VLOOKUP(A500,ORÇAMENTO!$B$15:$F$743,3,FALSE)</f>
        <v>SINAPI</v>
      </c>
      <c r="C500" s="297" t="s">
        <v>3546</v>
      </c>
      <c r="D500" s="175" t="str">
        <f>VLOOKUP(A500,ORÇAMENTO!$B$15:$F$743,4,FALSE)</f>
        <v>KG</v>
      </c>
      <c r="E500" s="177">
        <f>SUMIF(ORÇAMENTO!$C$15:$C$743,C500,ORÇAMENTO!$F$15:$F$743)</f>
        <v>6</v>
      </c>
      <c r="F500" s="177">
        <f>VLOOKUP(A500,ORÇAMENTO!$B$15:$I$743,8,FALSE)</f>
        <v>20.9</v>
      </c>
      <c r="G500" s="177">
        <f>E500*F500</f>
        <v>125.39999999999999</v>
      </c>
      <c r="H500" s="178">
        <f t="shared" si="21"/>
        <v>1.2839293939955333E-3</v>
      </c>
      <c r="I500" s="178">
        <f t="shared" si="23"/>
        <v>99.971672537796806</v>
      </c>
      <c r="J500" s="175" t="str">
        <f t="shared" si="22"/>
        <v>C</v>
      </c>
    </row>
    <row r="501" spans="1:10">
      <c r="A501" s="296">
        <v>38091</v>
      </c>
      <c r="B501" s="175" t="str">
        <f>VLOOKUP(A501,ORÇAMENTO!$B$15:$F$743,3,FALSE)</f>
        <v>SINAPI</v>
      </c>
      <c r="C501" s="297" t="s">
        <v>535</v>
      </c>
      <c r="D501" s="175" t="str">
        <f>VLOOKUP(A501,ORÇAMENTO!$B$15:$F$743,4,FALSE)</f>
        <v>UN</v>
      </c>
      <c r="E501" s="177">
        <f>SUMIF(ORÇAMENTO!$C$15:$C$743,C501,ORÇAMENTO!$F$15:$F$743)</f>
        <v>30</v>
      </c>
      <c r="F501" s="177">
        <f>VLOOKUP(A501,ORÇAMENTO!$B$15:$I$743,8,FALSE)</f>
        <v>4.0999999999999996</v>
      </c>
      <c r="G501" s="177">
        <f>E501*F501</f>
        <v>122.99999999999999</v>
      </c>
      <c r="H501" s="178">
        <f t="shared" si="21"/>
        <v>1.2593565826271977E-3</v>
      </c>
      <c r="I501" s="178">
        <f t="shared" si="23"/>
        <v>99.972931894379428</v>
      </c>
      <c r="J501" s="175" t="str">
        <f t="shared" si="22"/>
        <v>C</v>
      </c>
    </row>
    <row r="502" spans="1:10">
      <c r="A502" s="296">
        <v>89797</v>
      </c>
      <c r="B502" s="175" t="str">
        <f>VLOOKUP(A502,ORÇAMENTO!$B$15:$F$743,3,FALSE)</f>
        <v>SINAPI</v>
      </c>
      <c r="C502" s="297" t="s">
        <v>675</v>
      </c>
      <c r="D502" s="175" t="str">
        <f>VLOOKUP(A502,ORÇAMENTO!$B$15:$F$743,4,FALSE)</f>
        <v>UN</v>
      </c>
      <c r="E502" s="177">
        <f>SUMIF(ORÇAMENTO!$C$15:$C$743,C502,ORÇAMENTO!$F$15:$F$743)</f>
        <v>2</v>
      </c>
      <c r="F502" s="177">
        <f>VLOOKUP(A502,ORÇAMENTO!$B$15:$I$743,8,FALSE)</f>
        <v>60.5</v>
      </c>
      <c r="G502" s="177">
        <f>E502*F502</f>
        <v>121</v>
      </c>
      <c r="H502" s="178">
        <f t="shared" si="21"/>
        <v>1.2388792398202516E-3</v>
      </c>
      <c r="I502" s="178">
        <f t="shared" si="23"/>
        <v>99.97417077361925</v>
      </c>
      <c r="J502" s="175" t="str">
        <f t="shared" si="22"/>
        <v>C</v>
      </c>
    </row>
    <row r="503" spans="1:10" ht="25.5">
      <c r="A503" s="296">
        <v>96542</v>
      </c>
      <c r="B503" s="175" t="str">
        <f>VLOOKUP(A503,ORÇAMENTO!$B$15:$F$743,3,FALSE)</f>
        <v>SINAPI</v>
      </c>
      <c r="C503" s="297" t="s">
        <v>1889</v>
      </c>
      <c r="D503" s="175" t="str">
        <f>VLOOKUP(A503,ORÇAMENTO!$B$15:$F$743,4,FALSE)</f>
        <v>M2</v>
      </c>
      <c r="E503" s="177">
        <f>SUMIF(ORÇAMENTO!$C$15:$C$743,C503,ORÇAMENTO!$F$15:$F$743)</f>
        <v>0.96</v>
      </c>
      <c r="F503" s="177">
        <f>VLOOKUP(A503,ORÇAMENTO!$B$15:$I$743,8,FALSE)</f>
        <v>116.75</v>
      </c>
      <c r="G503" s="177">
        <f>E503*F503</f>
        <v>112.08</v>
      </c>
      <c r="H503" s="178">
        <f t="shared" si="21"/>
        <v>1.147550290901271E-3</v>
      </c>
      <c r="I503" s="178">
        <f t="shared" si="23"/>
        <v>99.975318323910145</v>
      </c>
      <c r="J503" s="175" t="str">
        <f t="shared" si="22"/>
        <v>C</v>
      </c>
    </row>
    <row r="504" spans="1:10">
      <c r="A504" s="296">
        <v>89644</v>
      </c>
      <c r="B504" s="175" t="str">
        <f>VLOOKUP(A504,ORÇAMENTO!$B$15:$F$743,3,FALSE)</f>
        <v>SINAPI</v>
      </c>
      <c r="C504" s="297" t="s">
        <v>2912</v>
      </c>
      <c r="D504" s="175" t="str">
        <f>VLOOKUP(A504,ORÇAMENTO!$B$15:$F$743,4,FALSE)</f>
        <v>UN</v>
      </c>
      <c r="E504" s="177">
        <f>SUMIF(ORÇAMENTO!$C$15:$C$743,C504,ORÇAMENTO!$F$15:$F$743)</f>
        <v>4</v>
      </c>
      <c r="F504" s="177">
        <f>VLOOKUP(A504,ORÇAMENTO!$B$15:$I$743,8,FALSE)</f>
        <v>26.82</v>
      </c>
      <c r="G504" s="177">
        <f>E504*F504</f>
        <v>107.28</v>
      </c>
      <c r="H504" s="178">
        <f t="shared" si="21"/>
        <v>1.0984046681645999E-3</v>
      </c>
      <c r="I504" s="178">
        <f t="shared" si="23"/>
        <v>99.976416728578315</v>
      </c>
      <c r="J504" s="175" t="str">
        <f t="shared" si="22"/>
        <v>C</v>
      </c>
    </row>
    <row r="505" spans="1:10">
      <c r="A505" s="296">
        <v>104356</v>
      </c>
      <c r="B505" s="175" t="str">
        <f>VLOOKUP(A505,ORÇAMENTO!$B$15:$F$743,3,FALSE)</f>
        <v>SINAPI</v>
      </c>
      <c r="C505" s="297" t="s">
        <v>659</v>
      </c>
      <c r="D505" s="175" t="str">
        <f>VLOOKUP(A505,ORÇAMENTO!$B$15:$F$743,4,FALSE)</f>
        <v>UN</v>
      </c>
      <c r="E505" s="177">
        <f>SUMIF(ORÇAMENTO!$C$15:$C$743,C505,ORÇAMENTO!$F$15:$F$743)</f>
        <v>3</v>
      </c>
      <c r="F505" s="177">
        <f>VLOOKUP(A505,ORÇAMENTO!$B$15:$I$743,8,FALSE)</f>
        <v>34.89</v>
      </c>
      <c r="G505" s="177">
        <f>E505*F505</f>
        <v>104.67</v>
      </c>
      <c r="H505" s="178">
        <f t="shared" si="21"/>
        <v>1.0716817358015348E-3</v>
      </c>
      <c r="I505" s="178">
        <f t="shared" si="23"/>
        <v>99.977488410314109</v>
      </c>
      <c r="J505" s="175" t="str">
        <f t="shared" si="22"/>
        <v>C</v>
      </c>
    </row>
    <row r="506" spans="1:10" ht="25.5">
      <c r="A506" s="175" t="s">
        <v>3878</v>
      </c>
      <c r="B506" s="175" t="str">
        <f>VLOOKUP(A506,ORÇAMENTO!$B$15:$F$743,3,FALSE)</f>
        <v>CAESB</v>
      </c>
      <c r="C506" s="176" t="str">
        <f>VLOOKUP(A506,ORÇAMENTO!$B$15:$G$743,2,FALSE)</f>
        <v>PLACA DE SINALIZAÇÃO PROIBIDO FUMAR EM PVC. (ESPESSURA:2,0 MM)</v>
      </c>
      <c r="D506" s="175" t="str">
        <f>VLOOKUP(A506,ORÇAMENTO!$B$15:$F$743,4,FALSE)</f>
        <v>UN</v>
      </c>
      <c r="E506" s="177">
        <f>SUMIF(ORÇAMENTO!$C$15:$C$743,C506,ORÇAMENTO!$F$15:$F$743)</f>
        <v>8</v>
      </c>
      <c r="F506" s="177">
        <f>VLOOKUP(A506,ORÇAMENTO!$B$15:$I$743,8,FALSE)</f>
        <v>12.99</v>
      </c>
      <c r="G506" s="177">
        <f>E506*F506</f>
        <v>103.92</v>
      </c>
      <c r="H506" s="178">
        <f t="shared" si="21"/>
        <v>1.06400273224893E-3</v>
      </c>
      <c r="I506" s="178">
        <f t="shared" si="23"/>
        <v>99.978552413046359</v>
      </c>
      <c r="J506" s="175" t="str">
        <f t="shared" si="22"/>
        <v>C</v>
      </c>
    </row>
    <row r="507" spans="1:10">
      <c r="A507" s="175" t="s">
        <v>3097</v>
      </c>
      <c r="B507" s="175" t="str">
        <f>VLOOKUP(A507,ORÇAMENTO!$B$15:$F$743,3,FALSE)</f>
        <v>PRÓPRIO</v>
      </c>
      <c r="C507" s="176" t="str">
        <f>VLOOKUP(A507,ORÇAMENTO!$B$15:$G$743,2,FALSE)</f>
        <v>TOMADA STECK SOBREPOR 63A 4P 3F+T REF. 40.04.080/SP OBRAS</v>
      </c>
      <c r="D507" s="175" t="str">
        <f>VLOOKUP(A507,ORÇAMENTO!$B$15:$F$743,4,FALSE)</f>
        <v>CJ</v>
      </c>
      <c r="E507" s="177">
        <f>SUMIF(ORÇAMENTO!$C$15:$C$743,C507,ORÇAMENTO!$F$15:$F$743)</f>
        <v>2</v>
      </c>
      <c r="F507" s="177">
        <f>VLOOKUP(A507,ORÇAMENTO!$B$15:$I$743,8,FALSE)</f>
        <v>51.34</v>
      </c>
      <c r="G507" s="177">
        <f>E507*F507</f>
        <v>102.68</v>
      </c>
      <c r="H507" s="178">
        <f t="shared" si="21"/>
        <v>1.0513067797086233E-3</v>
      </c>
      <c r="I507" s="178">
        <f t="shared" si="23"/>
        <v>99.979603719826073</v>
      </c>
      <c r="J507" s="175" t="str">
        <f t="shared" si="22"/>
        <v>C</v>
      </c>
    </row>
    <row r="508" spans="1:10">
      <c r="A508" s="296">
        <v>89520</v>
      </c>
      <c r="B508" s="175" t="str">
        <f>VLOOKUP(A508,ORÇAMENTO!$B$15:$F$743,3,FALSE)</f>
        <v>SINAPI</v>
      </c>
      <c r="C508" s="297" t="s">
        <v>3561</v>
      </c>
      <c r="D508" s="175" t="str">
        <f>VLOOKUP(A508,ORÇAMENTO!$B$15:$F$743,4,FALSE)</f>
        <v>UN</v>
      </c>
      <c r="E508" s="177">
        <f>SUMIF(ORÇAMENTO!$C$15:$C$743,C508,ORÇAMENTO!$F$15:$F$743)</f>
        <v>5</v>
      </c>
      <c r="F508" s="177">
        <f>VLOOKUP(A508,ORÇAMENTO!$B$15:$I$743,8,FALSE)</f>
        <v>18.57</v>
      </c>
      <c r="G508" s="177">
        <f>E508*F508</f>
        <v>92.85</v>
      </c>
      <c r="H508" s="178">
        <f t="shared" si="21"/>
        <v>9.5066063981248227E-4</v>
      </c>
      <c r="I508" s="178">
        <f t="shared" si="23"/>
        <v>99.98055438046589</v>
      </c>
      <c r="J508" s="175" t="str">
        <f t="shared" si="22"/>
        <v>C</v>
      </c>
    </row>
    <row r="509" spans="1:10">
      <c r="A509" s="296">
        <v>103976</v>
      </c>
      <c r="B509" s="175" t="str">
        <f>VLOOKUP(A509,ORÇAMENTO!$B$15:$F$743,3,FALSE)</f>
        <v>SINAPI</v>
      </c>
      <c r="C509" s="297" t="s">
        <v>613</v>
      </c>
      <c r="D509" s="175" t="str">
        <f>VLOOKUP(A509,ORÇAMENTO!$B$15:$F$743,4,FALSE)</f>
        <v>UN</v>
      </c>
      <c r="E509" s="177">
        <f>SUMIF(ORÇAMENTO!$C$15:$C$743,C509,ORÇAMENTO!$F$15:$F$743)</f>
        <v>3</v>
      </c>
      <c r="F509" s="177">
        <f>VLOOKUP(A509,ORÇAMENTO!$B$15:$I$743,8,FALSE)</f>
        <v>30.43</v>
      </c>
      <c r="G509" s="177">
        <f>E509*F509</f>
        <v>91.289999999999992</v>
      </c>
      <c r="H509" s="178">
        <f t="shared" si="21"/>
        <v>9.3468831242306412E-4</v>
      </c>
      <c r="I509" s="178">
        <f t="shared" si="23"/>
        <v>99.981489068778316</v>
      </c>
      <c r="J509" s="175" t="str">
        <f t="shared" si="22"/>
        <v>C</v>
      </c>
    </row>
    <row r="510" spans="1:10">
      <c r="A510" s="296">
        <v>94495</v>
      </c>
      <c r="B510" s="175" t="str">
        <f>VLOOKUP(A510,ORÇAMENTO!$B$15:$F$743,3,FALSE)</f>
        <v>SINAPI</v>
      </c>
      <c r="C510" s="297" t="s">
        <v>442</v>
      </c>
      <c r="D510" s="175" t="str">
        <f>VLOOKUP(A510,ORÇAMENTO!$B$15:$F$743,4,FALSE)</f>
        <v>UN</v>
      </c>
      <c r="E510" s="177">
        <f>SUMIF(ORÇAMENTO!$C$15:$C$743,C510,ORÇAMENTO!$F$15:$F$743)</f>
        <v>1</v>
      </c>
      <c r="F510" s="177">
        <f>VLOOKUP(A510,ORÇAMENTO!$B$15:$I$743,8,FALSE)</f>
        <v>88.63</v>
      </c>
      <c r="G510" s="177">
        <f>E510*F510</f>
        <v>88.63</v>
      </c>
      <c r="H510" s="178">
        <f t="shared" si="21"/>
        <v>9.0745344648982549E-4</v>
      </c>
      <c r="I510" s="178">
        <f t="shared" si="23"/>
        <v>99.982396522224803</v>
      </c>
      <c r="J510" s="175" t="str">
        <f t="shared" si="22"/>
        <v>C</v>
      </c>
    </row>
    <row r="511" spans="1:10">
      <c r="A511" s="175" t="s">
        <v>3148</v>
      </c>
      <c r="B511" s="175" t="str">
        <f>VLOOKUP(A511,ORÇAMENTO!$B$15:$F$743,3,FALSE)</f>
        <v>PRÓPRIO</v>
      </c>
      <c r="C511" s="176" t="str">
        <f>VLOOKUP(A511,ORÇAMENTO!$B$15:$G$743,2,FALSE)</f>
        <v>PLACA M1 REF. 97.02.036/SP OBRAS</v>
      </c>
      <c r="D511" s="175" t="str">
        <f>VLOOKUP(A511,ORÇAMENTO!$B$15:$F$743,4,FALSE)</f>
        <v>M2</v>
      </c>
      <c r="E511" s="177">
        <f>SUMIF(ORÇAMENTO!$C$15:$C$743,C511,ORÇAMENTO!$F$15:$F$743)</f>
        <v>0.2</v>
      </c>
      <c r="F511" s="177">
        <f>VLOOKUP(A511,ORÇAMENTO!$B$15:$I$743,8,FALSE)</f>
        <v>436.21</v>
      </c>
      <c r="G511" s="177">
        <f>E511*F511</f>
        <v>87.242000000000004</v>
      </c>
      <c r="H511" s="178">
        <f t="shared" si="21"/>
        <v>8.932421705818049E-4</v>
      </c>
      <c r="I511" s="178">
        <f t="shared" si="23"/>
        <v>99.98328976439538</v>
      </c>
      <c r="J511" s="175" t="str">
        <f t="shared" si="22"/>
        <v>C</v>
      </c>
    </row>
    <row r="512" spans="1:10">
      <c r="A512" s="296">
        <v>91961</v>
      </c>
      <c r="B512" s="175" t="str">
        <f>VLOOKUP(A512,ORÇAMENTO!$B$15:$F$743,3,FALSE)</f>
        <v>SINAPI</v>
      </c>
      <c r="C512" s="297" t="s">
        <v>778</v>
      </c>
      <c r="D512" s="175" t="str">
        <f>VLOOKUP(A512,ORÇAMENTO!$B$15:$F$743,4,FALSE)</f>
        <v>UN</v>
      </c>
      <c r="E512" s="177">
        <f>SUMIF(ORÇAMENTO!$C$15:$C$743,C512,ORÇAMENTO!$F$15:$F$743)</f>
        <v>1</v>
      </c>
      <c r="F512" s="177">
        <f>VLOOKUP(A512,ORÇAMENTO!$B$15:$I$743,8,FALSE)</f>
        <v>85.87</v>
      </c>
      <c r="G512" s="177">
        <f>E512*F512</f>
        <v>85.87</v>
      </c>
      <c r="H512" s="178">
        <f t="shared" si="21"/>
        <v>8.7919471341623963E-4</v>
      </c>
      <c r="I512" s="178">
        <f t="shared" si="23"/>
        <v>99.9841689591088</v>
      </c>
      <c r="J512" s="175" t="str">
        <f t="shared" si="22"/>
        <v>C</v>
      </c>
    </row>
    <row r="513" spans="1:10">
      <c r="A513" s="296">
        <v>89829</v>
      </c>
      <c r="B513" s="175" t="str">
        <f>VLOOKUP(A513,ORÇAMENTO!$B$15:$F$743,3,FALSE)</f>
        <v>SINAPI</v>
      </c>
      <c r="C513" s="297" t="s">
        <v>654</v>
      </c>
      <c r="D513" s="175" t="str">
        <f>VLOOKUP(A513,ORÇAMENTO!$B$15:$F$743,4,FALSE)</f>
        <v>UN</v>
      </c>
      <c r="E513" s="177">
        <f>SUMIF(ORÇAMENTO!$C$15:$C$743,C513,ORÇAMENTO!$F$15:$F$743)</f>
        <v>2</v>
      </c>
      <c r="F513" s="177">
        <f>VLOOKUP(A513,ORÇAMENTO!$B$15:$I$743,8,FALSE)</f>
        <v>42.47</v>
      </c>
      <c r="G513" s="177">
        <f>E513*F513</f>
        <v>84.94</v>
      </c>
      <c r="H513" s="178">
        <f t="shared" si="21"/>
        <v>8.6967274901100962E-4</v>
      </c>
      <c r="I513" s="178">
        <f t="shared" si="23"/>
        <v>99.985038631857805</v>
      </c>
      <c r="J513" s="175" t="str">
        <f t="shared" si="22"/>
        <v>C</v>
      </c>
    </row>
    <row r="514" spans="1:10" ht="25.5">
      <c r="A514" s="296">
        <v>101792</v>
      </c>
      <c r="B514" s="175" t="str">
        <f>VLOOKUP(A514,ORÇAMENTO!$B$15:$F$743,3,FALSE)</f>
        <v>SINAPI</v>
      </c>
      <c r="C514" s="297" t="s">
        <v>1058</v>
      </c>
      <c r="D514" s="175" t="str">
        <f>VLOOKUP(A514,ORÇAMENTO!$B$15:$F$743,4,FALSE)</f>
        <v>M3</v>
      </c>
      <c r="E514" s="177">
        <f>SUMIF(ORÇAMENTO!$C$15:$C$743,C514,ORÇAMENTO!$F$15:$F$743)</f>
        <v>3.9</v>
      </c>
      <c r="F514" s="177">
        <f>VLOOKUP(A514,ORÇAMENTO!$B$15:$I$743,8,FALSE)</f>
        <v>20.82</v>
      </c>
      <c r="G514" s="177">
        <f>E514*F514</f>
        <v>81.197999999999993</v>
      </c>
      <c r="H514" s="178">
        <f t="shared" si="21"/>
        <v>8.31359640619213E-4</v>
      </c>
      <c r="I514" s="178">
        <f t="shared" si="23"/>
        <v>99.985869991498419</v>
      </c>
      <c r="J514" s="175" t="str">
        <f t="shared" si="22"/>
        <v>C</v>
      </c>
    </row>
    <row r="515" spans="1:10">
      <c r="A515" s="296">
        <v>94691</v>
      </c>
      <c r="B515" s="175" t="str">
        <f>VLOOKUP(A515,ORÇAMENTO!$B$15:$F$743,3,FALSE)</f>
        <v>SINAPI</v>
      </c>
      <c r="C515" s="297" t="s">
        <v>619</v>
      </c>
      <c r="D515" s="175" t="str">
        <f>VLOOKUP(A515,ORÇAMENTO!$B$15:$F$743,4,FALSE)</f>
        <v>UN</v>
      </c>
      <c r="E515" s="177">
        <f>SUMIF(ORÇAMENTO!$C$15:$C$743,C515,ORÇAMENTO!$F$15:$F$743)</f>
        <v>5</v>
      </c>
      <c r="F515" s="177">
        <f>VLOOKUP(A515,ORÇAMENTO!$B$15:$I$743,8,FALSE)</f>
        <v>16.170000000000002</v>
      </c>
      <c r="G515" s="177">
        <f>E515*F515</f>
        <v>80.850000000000009</v>
      </c>
      <c r="H515" s="178">
        <f t="shared" si="21"/>
        <v>8.2779658297080444E-4</v>
      </c>
      <c r="I515" s="178">
        <f t="shared" si="23"/>
        <v>99.986697788081386</v>
      </c>
      <c r="J515" s="175" t="str">
        <f t="shared" si="22"/>
        <v>C</v>
      </c>
    </row>
    <row r="516" spans="1:10">
      <c r="A516" s="296">
        <v>89806</v>
      </c>
      <c r="B516" s="175" t="str">
        <f>VLOOKUP(A516,ORÇAMENTO!$B$15:$F$743,3,FALSE)</f>
        <v>SINAPI</v>
      </c>
      <c r="C516" s="297" t="s">
        <v>698</v>
      </c>
      <c r="D516" s="175" t="str">
        <f>VLOOKUP(A516,ORÇAMENTO!$B$15:$F$743,4,FALSE)</f>
        <v>UN</v>
      </c>
      <c r="E516" s="177">
        <f>SUMIF(ORÇAMENTO!$C$15:$C$743,C516,ORÇAMENTO!$F$15:$F$743)</f>
        <v>3</v>
      </c>
      <c r="F516" s="177">
        <f>VLOOKUP(A516,ORÇAMENTO!$B$15:$I$743,8,FALSE)</f>
        <v>25.71</v>
      </c>
      <c r="G516" s="177">
        <f>E516*F516</f>
        <v>77.13</v>
      </c>
      <c r="H516" s="178">
        <f t="shared" si="21"/>
        <v>7.8970872534988429E-4</v>
      </c>
      <c r="I516" s="178">
        <f t="shared" si="23"/>
        <v>99.987487496806736</v>
      </c>
      <c r="J516" s="175" t="str">
        <f t="shared" si="22"/>
        <v>C</v>
      </c>
    </row>
    <row r="517" spans="1:10">
      <c r="A517" s="296">
        <v>89827</v>
      </c>
      <c r="B517" s="175" t="str">
        <f>VLOOKUP(A517,ORÇAMENTO!$B$15:$F$743,3,FALSE)</f>
        <v>SINAPI</v>
      </c>
      <c r="C517" s="297" t="s">
        <v>679</v>
      </c>
      <c r="D517" s="175" t="str">
        <f>VLOOKUP(A517,ORÇAMENTO!$B$15:$F$743,4,FALSE)</f>
        <v>UN</v>
      </c>
      <c r="E517" s="177">
        <f>SUMIF(ORÇAMENTO!$C$15:$C$743,C517,ORÇAMENTO!$F$15:$F$743)</f>
        <v>3</v>
      </c>
      <c r="F517" s="177">
        <f>VLOOKUP(A517,ORÇAMENTO!$B$15:$I$743,8,FALSE)</f>
        <v>22.69</v>
      </c>
      <c r="G517" s="177">
        <f>E517*F517</f>
        <v>68.070000000000007</v>
      </c>
      <c r="H517" s="178">
        <f t="shared" si="21"/>
        <v>6.9694636243441759E-4</v>
      </c>
      <c r="I517" s="178">
        <f t="shared" si="23"/>
        <v>99.988184443169175</v>
      </c>
      <c r="J517" s="175" t="str">
        <f t="shared" si="22"/>
        <v>C</v>
      </c>
    </row>
    <row r="518" spans="1:10">
      <c r="A518" s="296">
        <v>104357</v>
      </c>
      <c r="B518" s="175" t="str">
        <f>VLOOKUP(A518,ORÇAMENTO!$B$15:$F$743,3,FALSE)</f>
        <v>SINAPI</v>
      </c>
      <c r="C518" s="297" t="s">
        <v>704</v>
      </c>
      <c r="D518" s="175" t="str">
        <f>VLOOKUP(A518,ORÇAMENTO!$B$15:$F$743,4,FALSE)</f>
        <v>UN</v>
      </c>
      <c r="E518" s="177">
        <f>SUMIF(ORÇAMENTO!$C$15:$C$743,C518,ORÇAMENTO!$F$15:$F$743)</f>
        <v>3</v>
      </c>
      <c r="F518" s="177">
        <f>VLOOKUP(A518,ORÇAMENTO!$B$15:$I$743,8,FALSE)</f>
        <v>22.45</v>
      </c>
      <c r="G518" s="177">
        <f>E518*F518</f>
        <v>67.349999999999994</v>
      </c>
      <c r="H518" s="178">
        <f t="shared" si="21"/>
        <v>6.8957451902391671E-4</v>
      </c>
      <c r="I518" s="178">
        <f t="shared" si="23"/>
        <v>99.988874017688204</v>
      </c>
      <c r="J518" s="175" t="str">
        <f t="shared" si="22"/>
        <v>C</v>
      </c>
    </row>
    <row r="519" spans="1:10">
      <c r="A519" s="296">
        <v>105233</v>
      </c>
      <c r="B519" s="175" t="str">
        <f>VLOOKUP(A519,ORÇAMENTO!$B$15:$F$743,3,FALSE)</f>
        <v>SINAPI</v>
      </c>
      <c r="C519" s="297" t="s">
        <v>642</v>
      </c>
      <c r="D519" s="175" t="str">
        <f>VLOOKUP(A519,ORÇAMENTO!$B$15:$F$743,4,FALSE)</f>
        <v>UN</v>
      </c>
      <c r="E519" s="177">
        <f>SUMIF(ORÇAMENTO!$C$15:$C$743,C519,ORÇAMENTO!$F$15:$F$743)</f>
        <v>7</v>
      </c>
      <c r="F519" s="177">
        <f>VLOOKUP(A519,ORÇAMENTO!$B$15:$I$743,8,FALSE)</f>
        <v>9.4700000000000006</v>
      </c>
      <c r="G519" s="177">
        <f>E519*F519</f>
        <v>66.290000000000006</v>
      </c>
      <c r="H519" s="178">
        <f t="shared" si="21"/>
        <v>6.7872152733623541E-4</v>
      </c>
      <c r="I519" s="178">
        <f t="shared" si="23"/>
        <v>99.98955273921554</v>
      </c>
      <c r="J519" s="175" t="str">
        <f t="shared" si="22"/>
        <v>C</v>
      </c>
    </row>
    <row r="520" spans="1:10">
      <c r="A520" s="296">
        <v>89719</v>
      </c>
      <c r="B520" s="175" t="str">
        <f>VLOOKUP(A520,ORÇAMENTO!$B$15:$F$743,3,FALSE)</f>
        <v>SINAPI</v>
      </c>
      <c r="C520" s="297" t="s">
        <v>2911</v>
      </c>
      <c r="D520" s="175" t="str">
        <f>VLOOKUP(A520,ORÇAMENTO!$B$15:$F$743,4,FALSE)</f>
        <v>UN</v>
      </c>
      <c r="E520" s="177">
        <f>SUMIF(ORÇAMENTO!$C$15:$C$743,C520,ORÇAMENTO!$F$15:$F$743)</f>
        <v>4</v>
      </c>
      <c r="F520" s="177">
        <f>VLOOKUP(A520,ORÇAMENTO!$B$15:$I$743,8,FALSE)</f>
        <v>16.059999999999999</v>
      </c>
      <c r="G520" s="177">
        <f>E520*F520</f>
        <v>64.239999999999995</v>
      </c>
      <c r="H520" s="178">
        <f t="shared" si="21"/>
        <v>6.5773225095911521E-4</v>
      </c>
      <c r="I520" s="178">
        <f t="shared" si="23"/>
        <v>99.990210471466497</v>
      </c>
      <c r="J520" s="175" t="str">
        <f t="shared" si="22"/>
        <v>C</v>
      </c>
    </row>
    <row r="521" spans="1:10">
      <c r="A521" s="296">
        <v>94693</v>
      </c>
      <c r="B521" s="175" t="str">
        <f>VLOOKUP(A521,ORÇAMENTO!$B$15:$F$743,3,FALSE)</f>
        <v>SINAPI</v>
      </c>
      <c r="C521" s="297" t="s">
        <v>615</v>
      </c>
      <c r="D521" s="175" t="str">
        <f>VLOOKUP(A521,ORÇAMENTO!$B$15:$F$743,4,FALSE)</f>
        <v>UN</v>
      </c>
      <c r="E521" s="177">
        <f>SUMIF(ORÇAMENTO!$C$15:$C$743,C521,ORÇAMENTO!$F$15:$F$743)</f>
        <v>3</v>
      </c>
      <c r="F521" s="177">
        <f>VLOOKUP(A521,ORÇAMENTO!$B$15:$I$743,8,FALSE)</f>
        <v>21.16</v>
      </c>
      <c r="G521" s="177">
        <f>E521*F521</f>
        <v>63.480000000000004</v>
      </c>
      <c r="H521" s="178">
        <f t="shared" ref="H521:H546" si="24">(G521*100)/SUM($G$8:$G$547)</f>
        <v>6.4995086069247578E-4</v>
      </c>
      <c r="I521" s="178">
        <f t="shared" si="23"/>
        <v>99.990860422327188</v>
      </c>
      <c r="J521" s="175" t="str">
        <f t="shared" ref="J521:J546" si="25">IF(I521&lt;50,"A",IF(I521&lt;80,"B","C"))</f>
        <v>C</v>
      </c>
    </row>
    <row r="522" spans="1:10">
      <c r="A522" s="296">
        <v>97637</v>
      </c>
      <c r="B522" s="175" t="str">
        <f>VLOOKUP(A522,ORÇAMENTO!$B$15:$F$743,3,FALSE)</f>
        <v>SINAPI</v>
      </c>
      <c r="C522" s="297" t="s">
        <v>170</v>
      </c>
      <c r="D522" s="175" t="str">
        <f>VLOOKUP(A522,ORÇAMENTO!$B$15:$F$743,4,FALSE)</f>
        <v>M2</v>
      </c>
      <c r="E522" s="177">
        <f>SUMIF(ORÇAMENTO!$C$15:$C$743,C522,ORÇAMENTO!$F$15:$F$743)</f>
        <v>16.649999999999999</v>
      </c>
      <c r="F522" s="177">
        <f>VLOOKUP(A522,ORÇAMENTO!$B$15:$I$743,8,FALSE)</f>
        <v>3.75</v>
      </c>
      <c r="G522" s="177">
        <f>E522*F522</f>
        <v>62.437499999999993</v>
      </c>
      <c r="H522" s="178">
        <f t="shared" si="24"/>
        <v>6.3927704575435489E-4</v>
      </c>
      <c r="I522" s="178">
        <f t="shared" ref="I522:I546" si="26">H522+I521</f>
        <v>99.991499699372937</v>
      </c>
      <c r="J522" s="175" t="str">
        <f t="shared" si="25"/>
        <v>C</v>
      </c>
    </row>
    <row r="523" spans="1:10">
      <c r="A523" s="296">
        <v>89502</v>
      </c>
      <c r="B523" s="175" t="str">
        <f>VLOOKUP(A523,ORÇAMENTO!$B$15:$F$743,3,FALSE)</f>
        <v>SINAPI</v>
      </c>
      <c r="C523" s="297" t="s">
        <v>632</v>
      </c>
      <c r="D523" s="175" t="str">
        <f>VLOOKUP(A523,ORÇAMENTO!$B$15:$F$743,4,FALSE)</f>
        <v>UN</v>
      </c>
      <c r="E523" s="177">
        <f>SUMIF(ORÇAMENTO!$C$15:$C$743,C523,ORÇAMENTO!$F$15:$F$743)</f>
        <v>3</v>
      </c>
      <c r="F523" s="177">
        <f>VLOOKUP(A523,ORÇAMENTO!$B$15:$I$743,8,FALSE)</f>
        <v>20.43</v>
      </c>
      <c r="G523" s="177">
        <f>E523*F523</f>
        <v>61.29</v>
      </c>
      <c r="H523" s="178">
        <f t="shared" si="24"/>
        <v>6.2752817031886949E-4</v>
      </c>
      <c r="I523" s="178">
        <f t="shared" si="26"/>
        <v>99.99212722754325</v>
      </c>
      <c r="J523" s="175" t="str">
        <f t="shared" si="25"/>
        <v>C</v>
      </c>
    </row>
    <row r="524" spans="1:10">
      <c r="A524" s="296">
        <v>93653</v>
      </c>
      <c r="B524" s="175" t="str">
        <f>VLOOKUP(A524,ORÇAMENTO!$B$15:$F$743,3,FALSE)</f>
        <v>SINAPI</v>
      </c>
      <c r="C524" s="297" t="s">
        <v>739</v>
      </c>
      <c r="D524" s="175" t="str">
        <f>VLOOKUP(A524,ORÇAMENTO!$B$15:$F$743,4,FALSE)</f>
        <v>UN</v>
      </c>
      <c r="E524" s="177">
        <f>SUMIF(ORÇAMENTO!$C$15:$C$743,C524,ORÇAMENTO!$F$15:$F$743)</f>
        <v>3</v>
      </c>
      <c r="F524" s="177">
        <f>VLOOKUP(A524,ORÇAMENTO!$B$15:$I$743,8,FALSE)</f>
        <v>19.600000000000001</v>
      </c>
      <c r="G524" s="177">
        <f>E524*F524</f>
        <v>58.800000000000004</v>
      </c>
      <c r="H524" s="178">
        <f t="shared" si="24"/>
        <v>6.0203387852422133E-4</v>
      </c>
      <c r="I524" s="178">
        <f t="shared" si="26"/>
        <v>99.992729261421772</v>
      </c>
      <c r="J524" s="175" t="str">
        <f t="shared" si="25"/>
        <v>C</v>
      </c>
    </row>
    <row r="525" spans="1:10">
      <c r="A525" s="175" t="s">
        <v>3150</v>
      </c>
      <c r="B525" s="175" t="str">
        <f>VLOOKUP(A525,ORÇAMENTO!$B$15:$F$743,3,FALSE)</f>
        <v>PRÓPRIO</v>
      </c>
      <c r="C525" s="176" t="str">
        <f>VLOOKUP(A525,ORÇAMENTO!$B$15:$G$743,2,FALSE)</f>
        <v>PLACA M2 REF. 97.02.036/ SP OBRAS</v>
      </c>
      <c r="D525" s="175" t="str">
        <f>VLOOKUP(A525,ORÇAMENTO!$B$15:$F$743,4,FALSE)</f>
        <v>M2</v>
      </c>
      <c r="E525" s="177">
        <f>SUMIF(ORÇAMENTO!$C$15:$C$743,C525,ORÇAMENTO!$F$15:$F$743)</f>
        <v>0.12</v>
      </c>
      <c r="F525" s="177">
        <f>VLOOKUP(A525,ORÇAMENTO!$B$15:$I$743,8,FALSE)</f>
        <v>436.21</v>
      </c>
      <c r="G525" s="177">
        <f>E525*F525</f>
        <v>52.345199999999998</v>
      </c>
      <c r="H525" s="178">
        <f t="shared" si="24"/>
        <v>5.3594530234908286E-4</v>
      </c>
      <c r="I525" s="178">
        <f t="shared" si="26"/>
        <v>99.993265206724118</v>
      </c>
      <c r="J525" s="175" t="str">
        <f t="shared" si="25"/>
        <v>C</v>
      </c>
    </row>
    <row r="526" spans="1:10">
      <c r="A526" s="296">
        <v>92670</v>
      </c>
      <c r="B526" s="175" t="str">
        <f>VLOOKUP(A526,ORÇAMENTO!$B$15:$F$743,3,FALSE)</f>
        <v>SINAPI</v>
      </c>
      <c r="C526" s="297" t="s">
        <v>1660</v>
      </c>
      <c r="D526" s="175" t="str">
        <f>VLOOKUP(A526,ORÇAMENTO!$B$15:$F$743,4,FALSE)</f>
        <v>UN</v>
      </c>
      <c r="E526" s="177">
        <f>SUMIF(ORÇAMENTO!$C$15:$C$743,C526,ORÇAMENTO!$F$15:$F$743)</f>
        <v>1</v>
      </c>
      <c r="F526" s="177">
        <f>VLOOKUP(A526,ORÇAMENTO!$B$15:$I$743,8,FALSE)</f>
        <v>51.37</v>
      </c>
      <c r="G526" s="177">
        <f>E526*F526</f>
        <v>51.37</v>
      </c>
      <c r="H526" s="178">
        <f t="shared" si="24"/>
        <v>5.2596054999641583E-4</v>
      </c>
      <c r="I526" s="178">
        <f t="shared" si="26"/>
        <v>99.993791167274111</v>
      </c>
      <c r="J526" s="175" t="str">
        <f t="shared" si="25"/>
        <v>C</v>
      </c>
    </row>
    <row r="527" spans="1:10">
      <c r="A527" s="296">
        <v>89396</v>
      </c>
      <c r="B527" s="175" t="str">
        <f>VLOOKUP(A527,ORÇAMENTO!$B$15:$F$743,3,FALSE)</f>
        <v>SINAPI</v>
      </c>
      <c r="C527" s="297" t="s">
        <v>2913</v>
      </c>
      <c r="D527" s="175" t="str">
        <f>VLOOKUP(A527,ORÇAMENTO!$B$15:$F$743,4,FALSE)</f>
        <v>UN</v>
      </c>
      <c r="E527" s="177">
        <f>SUMIF(ORÇAMENTO!$C$15:$C$743,C527,ORÇAMENTO!$F$15:$F$743)</f>
        <v>2</v>
      </c>
      <c r="F527" s="177">
        <f>VLOOKUP(A527,ORÇAMENTO!$B$15:$I$743,8,FALSE)</f>
        <v>24.94</v>
      </c>
      <c r="G527" s="177">
        <f>E527*F527</f>
        <v>49.88</v>
      </c>
      <c r="H527" s="178">
        <f t="shared" si="24"/>
        <v>5.1070492960524083E-4</v>
      </c>
      <c r="I527" s="178">
        <f t="shared" si="26"/>
        <v>99.994301872203721</v>
      </c>
      <c r="J527" s="175" t="str">
        <f t="shared" si="25"/>
        <v>C</v>
      </c>
    </row>
    <row r="528" spans="1:10">
      <c r="A528" s="296">
        <v>89805</v>
      </c>
      <c r="B528" s="175" t="str">
        <f>VLOOKUP(A528,ORÇAMENTO!$B$15:$F$743,3,FALSE)</f>
        <v>SINAPI</v>
      </c>
      <c r="C528" s="297" t="s">
        <v>687</v>
      </c>
      <c r="D528" s="175" t="str">
        <f>VLOOKUP(A528,ORÇAMENTO!$B$15:$F$743,4,FALSE)</f>
        <v>UN</v>
      </c>
      <c r="E528" s="177">
        <f>SUMIF(ORÇAMENTO!$C$15:$C$743,C528,ORÇAMENTO!$F$15:$F$743)</f>
        <v>2</v>
      </c>
      <c r="F528" s="177">
        <f>VLOOKUP(A528,ORÇAMENTO!$B$15:$I$743,8,FALSE)</f>
        <v>24.62</v>
      </c>
      <c r="G528" s="177">
        <f>E528*F528</f>
        <v>49.24</v>
      </c>
      <c r="H528" s="178">
        <f t="shared" si="24"/>
        <v>5.04152179907018E-4</v>
      </c>
      <c r="I528" s="178">
        <f t="shared" si="26"/>
        <v>99.994806024383621</v>
      </c>
      <c r="J528" s="175" t="str">
        <f t="shared" si="25"/>
        <v>C</v>
      </c>
    </row>
    <row r="529" spans="1:10">
      <c r="A529" s="296">
        <v>101632</v>
      </c>
      <c r="B529" s="175" t="str">
        <f>VLOOKUP(A529,ORÇAMENTO!$B$15:$F$743,3,FALSE)</f>
        <v>SINAPI</v>
      </c>
      <c r="C529" s="297" t="s">
        <v>766</v>
      </c>
      <c r="D529" s="175" t="str">
        <f>VLOOKUP(A529,ORÇAMENTO!$B$15:$F$743,4,FALSE)</f>
        <v>UN</v>
      </c>
      <c r="E529" s="177">
        <f>SUMIF(ORÇAMENTO!$C$15:$C$743,C529,ORÇAMENTO!$F$15:$F$743)</f>
        <v>1</v>
      </c>
      <c r="F529" s="177">
        <f>VLOOKUP(A529,ORÇAMENTO!$B$15:$I$743,8,FALSE)</f>
        <v>46.44</v>
      </c>
      <c r="G529" s="177">
        <f>E529*F529</f>
        <v>46.44</v>
      </c>
      <c r="H529" s="178">
        <f t="shared" si="24"/>
        <v>4.7548389997729322E-4</v>
      </c>
      <c r="I529" s="178">
        <f t="shared" si="26"/>
        <v>99.995281508283597</v>
      </c>
      <c r="J529" s="175" t="str">
        <f t="shared" si="25"/>
        <v>C</v>
      </c>
    </row>
    <row r="530" spans="1:10">
      <c r="A530" s="296">
        <v>104916</v>
      </c>
      <c r="B530" s="175" t="str">
        <f>VLOOKUP(A530,ORÇAMENTO!$B$15:$F$743,3,FALSE)</f>
        <v>SINAPI</v>
      </c>
      <c r="C530" s="297" t="s">
        <v>1812</v>
      </c>
      <c r="D530" s="175" t="str">
        <f>VLOOKUP(A530,ORÇAMENTO!$B$15:$F$743,4,FALSE)</f>
        <v>KG</v>
      </c>
      <c r="E530" s="177">
        <f>SUMIF(ORÇAMENTO!$C$15:$C$743,C530,ORÇAMENTO!$F$15:$F$743)</f>
        <v>2</v>
      </c>
      <c r="F530" s="177">
        <f>VLOOKUP(A530,ORÇAMENTO!$B$15:$I$743,8,FALSE)</f>
        <v>21.85</v>
      </c>
      <c r="G530" s="177">
        <f>E530*F530</f>
        <v>43.7</v>
      </c>
      <c r="H530" s="178">
        <f t="shared" si="24"/>
        <v>4.474299403317768E-4</v>
      </c>
      <c r="I530" s="178">
        <f t="shared" si="26"/>
        <v>99.995728938223934</v>
      </c>
      <c r="J530" s="175" t="str">
        <f t="shared" si="25"/>
        <v>C</v>
      </c>
    </row>
    <row r="531" spans="1:10">
      <c r="A531" s="175" t="s">
        <v>3233</v>
      </c>
      <c r="B531" s="175" t="str">
        <f>VLOOKUP(A531,ORÇAMENTO!$B$15:$F$743,3,FALSE)</f>
        <v>PRÓPRIO</v>
      </c>
      <c r="C531" s="176" t="str">
        <f>VLOOKUP(A531,ORÇAMENTO!$B$15:$G$743,2,FALSE)</f>
        <v>CAP DE PVC RÍGIDO SOLDÁVEL, MARROM, DIÂM = 22MM A 25MM REF. S01094/ORSE</v>
      </c>
      <c r="D531" s="175" t="str">
        <f>VLOOKUP(A531,ORÇAMENTO!$B$15:$F$743,4,FALSE)</f>
        <v>UN</v>
      </c>
      <c r="E531" s="177">
        <f>SUMIF(ORÇAMENTO!$C$15:$C$743,C531,ORÇAMENTO!$F$15:$F$743)</f>
        <v>8</v>
      </c>
      <c r="F531" s="177">
        <f>VLOOKUP(A531,ORÇAMENTO!$B$15:$I$743,8,FALSE)</f>
        <v>5.01</v>
      </c>
      <c r="G531" s="177">
        <f>E531*F531</f>
        <v>40.08</v>
      </c>
      <c r="H531" s="178">
        <f t="shared" si="24"/>
        <v>4.1036594985120398E-4</v>
      </c>
      <c r="I531" s="178">
        <f t="shared" si="26"/>
        <v>99.996139304173781</v>
      </c>
      <c r="J531" s="175" t="str">
        <f t="shared" si="25"/>
        <v>C</v>
      </c>
    </row>
    <row r="532" spans="1:10">
      <c r="A532" s="296">
        <v>92658</v>
      </c>
      <c r="B532" s="175" t="str">
        <f>VLOOKUP(A532,ORÇAMENTO!$B$15:$F$743,3,FALSE)</f>
        <v>SINAPI</v>
      </c>
      <c r="C532" s="297" t="s">
        <v>1664</v>
      </c>
      <c r="D532" s="175" t="str">
        <f>VLOOKUP(A532,ORÇAMENTO!$B$15:$F$743,4,FALSE)</f>
        <v>UN</v>
      </c>
      <c r="E532" s="177">
        <f>SUMIF(ORÇAMENTO!$C$15:$C$743,C532,ORÇAMENTO!$F$15:$F$743)</f>
        <v>1</v>
      </c>
      <c r="F532" s="177">
        <f>VLOOKUP(A532,ORÇAMENTO!$B$15:$I$743,8,FALSE)</f>
        <v>38.51</v>
      </c>
      <c r="G532" s="177">
        <f>E532*F532</f>
        <v>38.51</v>
      </c>
      <c r="H532" s="178">
        <f t="shared" si="24"/>
        <v>3.9429123574775114E-4</v>
      </c>
      <c r="I532" s="178">
        <f t="shared" si="26"/>
        <v>99.996533595409531</v>
      </c>
      <c r="J532" s="175" t="str">
        <f t="shared" si="25"/>
        <v>C</v>
      </c>
    </row>
    <row r="533" spans="1:10">
      <c r="A533" s="296">
        <v>94695</v>
      </c>
      <c r="B533" s="175" t="str">
        <f>VLOOKUP(A533,ORÇAMENTO!$B$15:$F$743,3,FALSE)</f>
        <v>SINAPI</v>
      </c>
      <c r="C533" s="297" t="s">
        <v>611</v>
      </c>
      <c r="D533" s="175" t="str">
        <f>VLOOKUP(A533,ORÇAMENTO!$B$15:$F$743,4,FALSE)</f>
        <v>UN</v>
      </c>
      <c r="E533" s="177">
        <f>SUMIF(ORÇAMENTO!$C$15:$C$743,C533,ORÇAMENTO!$F$15:$F$743)</f>
        <v>1</v>
      </c>
      <c r="F533" s="177">
        <f>VLOOKUP(A533,ORÇAMENTO!$B$15:$I$743,8,FALSE)</f>
        <v>36.630000000000003</v>
      </c>
      <c r="G533" s="177">
        <f>E533*F533</f>
        <v>36.630000000000003</v>
      </c>
      <c r="H533" s="178">
        <f t="shared" si="24"/>
        <v>3.7504253350922163E-4</v>
      </c>
      <c r="I533" s="178">
        <f t="shared" si="26"/>
        <v>99.996908637943037</v>
      </c>
      <c r="J533" s="175" t="str">
        <f t="shared" si="25"/>
        <v>C</v>
      </c>
    </row>
    <row r="534" spans="1:10">
      <c r="A534" s="296">
        <v>89518</v>
      </c>
      <c r="B534" s="175" t="str">
        <f>VLOOKUP(A534,ORÇAMENTO!$B$15:$F$743,3,FALSE)</f>
        <v>SINAPI</v>
      </c>
      <c r="C534" s="297" t="s">
        <v>3559</v>
      </c>
      <c r="D534" s="175" t="str">
        <f>VLOOKUP(A534,ORÇAMENTO!$B$15:$F$743,4,FALSE)</f>
        <v>UN</v>
      </c>
      <c r="E534" s="177">
        <f>SUMIF(ORÇAMENTO!$C$15:$C$743,C534,ORÇAMENTO!$F$15:$F$743)</f>
        <v>2</v>
      </c>
      <c r="F534" s="177">
        <f>VLOOKUP(A534,ORÇAMENTO!$B$15:$I$743,8,FALSE)</f>
        <v>17.77</v>
      </c>
      <c r="G534" s="177">
        <f>E534*F534</f>
        <v>35.54</v>
      </c>
      <c r="H534" s="178">
        <f t="shared" si="24"/>
        <v>3.6388238167943583E-4</v>
      </c>
      <c r="I534" s="178">
        <f t="shared" si="26"/>
        <v>99.997272520324714</v>
      </c>
      <c r="J534" s="175" t="str">
        <f t="shared" si="25"/>
        <v>C</v>
      </c>
    </row>
    <row r="535" spans="1:10">
      <c r="A535" s="296">
        <v>105234</v>
      </c>
      <c r="B535" s="175" t="str">
        <f>VLOOKUP(A535,ORÇAMENTO!$B$15:$F$743,3,FALSE)</f>
        <v>SINAPI</v>
      </c>
      <c r="C535" s="297" t="s">
        <v>640</v>
      </c>
      <c r="D535" s="175" t="str">
        <f>VLOOKUP(A535,ORÇAMENTO!$B$15:$F$743,4,FALSE)</f>
        <v>UN</v>
      </c>
      <c r="E535" s="177">
        <f>SUMIF(ORÇAMENTO!$C$15:$C$743,C535,ORÇAMENTO!$F$15:$F$743)</f>
        <v>3</v>
      </c>
      <c r="F535" s="177">
        <f>VLOOKUP(A535,ORÇAMENTO!$B$15:$I$743,8,FALSE)</f>
        <v>11.57</v>
      </c>
      <c r="G535" s="177">
        <f>E535*F535</f>
        <v>34.71</v>
      </c>
      <c r="H535" s="178">
        <f t="shared" si="24"/>
        <v>3.5538428441455315E-4</v>
      </c>
      <c r="I535" s="178">
        <f t="shared" si="26"/>
        <v>99.997627904609132</v>
      </c>
      <c r="J535" s="175" t="str">
        <f t="shared" si="25"/>
        <v>C</v>
      </c>
    </row>
    <row r="536" spans="1:10">
      <c r="A536" s="296">
        <v>38091</v>
      </c>
      <c r="B536" s="175" t="str">
        <f>VLOOKUP(A536,ORÇAMENTO!$B$15:$F$743,3,FALSE)</f>
        <v>SINAPI</v>
      </c>
      <c r="C536" s="297" t="s">
        <v>784</v>
      </c>
      <c r="D536" s="175" t="str">
        <f>VLOOKUP(A536,ORÇAMENTO!$B$15:$F$743,4,FALSE)</f>
        <v>UN</v>
      </c>
      <c r="E536" s="177">
        <f>SUMIF(ORÇAMENTO!$C$15:$C$743,C536,ORÇAMENTO!$F$15:$F$743)</f>
        <v>8</v>
      </c>
      <c r="F536" s="177">
        <f>VLOOKUP(A536,ORÇAMENTO!$B$15:$I$743,8,FALSE)</f>
        <v>4.0999999999999996</v>
      </c>
      <c r="G536" s="177">
        <f>E536*F536</f>
        <v>32.799999999999997</v>
      </c>
      <c r="H536" s="178">
        <f t="shared" si="24"/>
        <v>3.3582842203391935E-4</v>
      </c>
      <c r="I536" s="178">
        <f t="shared" si="26"/>
        <v>99.99796373303117</v>
      </c>
      <c r="J536" s="175" t="str">
        <f t="shared" si="25"/>
        <v>C</v>
      </c>
    </row>
    <row r="537" spans="1:10" ht="25.5">
      <c r="A537" s="296">
        <v>97535</v>
      </c>
      <c r="B537" s="175" t="str">
        <f>VLOOKUP(A537,ORÇAMENTO!$B$15:$F$743,3,FALSE)</f>
        <v>SINAPI</v>
      </c>
      <c r="C537" s="297" t="s">
        <v>1643</v>
      </c>
      <c r="D537" s="175" t="str">
        <f>VLOOKUP(A537,ORÇAMENTO!$B$15:$F$743,4,FALSE)</f>
        <v>M</v>
      </c>
      <c r="E537" s="177">
        <f>SUMIF(ORÇAMENTO!$C$15:$C$743,C537,ORÇAMENTO!$F$15:$F$743)</f>
        <v>0.47</v>
      </c>
      <c r="F537" s="177">
        <f>VLOOKUP(A537,ORÇAMENTO!$B$15:$I$743,8,FALSE)</f>
        <v>62.33</v>
      </c>
      <c r="G537" s="177">
        <f>E537*F537</f>
        <v>29.295099999999998</v>
      </c>
      <c r="H537" s="178">
        <f t="shared" si="24"/>
        <v>2.9994290263188632E-4</v>
      </c>
      <c r="I537" s="178">
        <f t="shared" si="26"/>
        <v>99.998263675933799</v>
      </c>
      <c r="J537" s="175" t="str">
        <f t="shared" si="25"/>
        <v>C</v>
      </c>
    </row>
    <row r="538" spans="1:10">
      <c r="A538" s="296">
        <v>91943</v>
      </c>
      <c r="B538" s="175" t="str">
        <f>VLOOKUP(A538,ORÇAMENTO!$B$15:$F$743,3,FALSE)</f>
        <v>SINAPI</v>
      </c>
      <c r="C538" s="297" t="s">
        <v>519</v>
      </c>
      <c r="D538" s="175" t="str">
        <f>VLOOKUP(A538,ORÇAMENTO!$B$15:$F$743,4,FALSE)</f>
        <v>UN</v>
      </c>
      <c r="E538" s="177">
        <f>SUMIF(ORÇAMENTO!$C$15:$C$743,C538,ORÇAMENTO!$F$15:$F$743)</f>
        <v>1</v>
      </c>
      <c r="F538" s="177">
        <f>VLOOKUP(A538,ORÇAMENTO!$B$15:$I$743,8,FALSE)</f>
        <v>27.85</v>
      </c>
      <c r="G538" s="177">
        <f>E538*F538</f>
        <v>27.85</v>
      </c>
      <c r="H538" s="178">
        <f t="shared" si="24"/>
        <v>2.8514699858672732E-4</v>
      </c>
      <c r="I538" s="178">
        <f t="shared" si="26"/>
        <v>99.998548822932392</v>
      </c>
      <c r="J538" s="175" t="str">
        <f t="shared" si="25"/>
        <v>C</v>
      </c>
    </row>
    <row r="539" spans="1:10">
      <c r="A539" s="296">
        <v>103953</v>
      </c>
      <c r="B539" s="175" t="str">
        <f>VLOOKUP(A539,ORÇAMENTO!$B$15:$F$743,3,FALSE)</f>
        <v>SINAPI</v>
      </c>
      <c r="C539" s="297" t="s">
        <v>646</v>
      </c>
      <c r="D539" s="175" t="str">
        <f>VLOOKUP(A539,ORÇAMENTO!$B$15:$F$743,4,FALSE)</f>
        <v>UN</v>
      </c>
      <c r="E539" s="177">
        <f>SUMIF(ORÇAMENTO!$C$15:$C$743,C539,ORÇAMENTO!$F$15:$F$743)</f>
        <v>3</v>
      </c>
      <c r="F539" s="177">
        <f>VLOOKUP(A539,ORÇAMENTO!$B$15:$I$743,8,FALSE)</f>
        <v>9.25</v>
      </c>
      <c r="G539" s="177">
        <f>E539*F539</f>
        <v>27.75</v>
      </c>
      <c r="H539" s="178">
        <f t="shared" si="24"/>
        <v>2.8412313144637999E-4</v>
      </c>
      <c r="I539" s="178">
        <f t="shared" si="26"/>
        <v>99.998832946063843</v>
      </c>
      <c r="J539" s="175" t="str">
        <f t="shared" si="25"/>
        <v>C</v>
      </c>
    </row>
    <row r="540" spans="1:10">
      <c r="A540" s="296">
        <v>103993</v>
      </c>
      <c r="B540" s="175" t="str">
        <f>VLOOKUP(A540,ORÇAMENTO!$B$15:$F$743,3,FALSE)</f>
        <v>SINAPI</v>
      </c>
      <c r="C540" s="297" t="s">
        <v>644</v>
      </c>
      <c r="D540" s="175" t="str">
        <f>VLOOKUP(A540,ORÇAMENTO!$B$15:$F$743,4,FALSE)</f>
        <v>UN</v>
      </c>
      <c r="E540" s="177">
        <f>SUMIF(ORÇAMENTO!$C$15:$C$743,C540,ORÇAMENTO!$F$15:$F$743)</f>
        <v>2</v>
      </c>
      <c r="F540" s="177">
        <f>VLOOKUP(A540,ORÇAMENTO!$B$15:$I$743,8,FALSE)</f>
        <v>12.3</v>
      </c>
      <c r="G540" s="177">
        <f>E540*F540</f>
        <v>24.6</v>
      </c>
      <c r="H540" s="178">
        <f t="shared" si="24"/>
        <v>2.5187131652543957E-4</v>
      </c>
      <c r="I540" s="178">
        <f t="shared" si="26"/>
        <v>99.999084817380364</v>
      </c>
      <c r="J540" s="175" t="str">
        <f t="shared" si="25"/>
        <v>C</v>
      </c>
    </row>
    <row r="541" spans="1:10">
      <c r="A541" s="296">
        <v>92865</v>
      </c>
      <c r="B541" s="175" t="str">
        <f>VLOOKUP(A541,ORÇAMENTO!$B$15:$F$743,3,FALSE)</f>
        <v>SINAPI</v>
      </c>
      <c r="C541" s="297" t="s">
        <v>728</v>
      </c>
      <c r="D541" s="175" t="str">
        <f>VLOOKUP(A541,ORÇAMENTO!$B$15:$F$743,4,FALSE)</f>
        <v>UN</v>
      </c>
      <c r="E541" s="177">
        <f>SUMIF(ORÇAMENTO!$C$15:$C$743,C541,ORÇAMENTO!$F$15:$F$743)</f>
        <v>1</v>
      </c>
      <c r="F541" s="177">
        <f>VLOOKUP(A541,ORÇAMENTO!$B$15:$I$743,8,FALSE)</f>
        <v>18.72</v>
      </c>
      <c r="G541" s="177">
        <f>E541*F541</f>
        <v>18.72</v>
      </c>
      <c r="H541" s="178">
        <f t="shared" si="24"/>
        <v>1.9166792867301741E-4</v>
      </c>
      <c r="I541" s="178">
        <f t="shared" si="26"/>
        <v>99.999276485309039</v>
      </c>
      <c r="J541" s="175" t="str">
        <f t="shared" si="25"/>
        <v>C</v>
      </c>
    </row>
    <row r="542" spans="1:10">
      <c r="A542" s="296">
        <v>105142</v>
      </c>
      <c r="B542" s="175" t="str">
        <f>VLOOKUP(A542,ORÇAMENTO!$B$15:$F$743,3,FALSE)</f>
        <v>SINAPI</v>
      </c>
      <c r="C542" s="297" t="s">
        <v>621</v>
      </c>
      <c r="D542" s="175" t="str">
        <f>VLOOKUP(A542,ORÇAMENTO!$B$15:$F$743,4,FALSE)</f>
        <v>UN</v>
      </c>
      <c r="E542" s="177">
        <f>SUMIF(ORÇAMENTO!$C$15:$C$743,C542,ORÇAMENTO!$F$15:$F$743)</f>
        <v>2</v>
      </c>
      <c r="F542" s="177">
        <f>VLOOKUP(A542,ORÇAMENTO!$B$15:$I$743,8,FALSE)</f>
        <v>8.0399999999999991</v>
      </c>
      <c r="G542" s="177">
        <f>E542*F542</f>
        <v>16.079999999999998</v>
      </c>
      <c r="H542" s="178">
        <f t="shared" si="24"/>
        <v>1.6463783616784826E-4</v>
      </c>
      <c r="I542" s="178">
        <f t="shared" si="26"/>
        <v>99.999441123145203</v>
      </c>
      <c r="J542" s="175" t="str">
        <f t="shared" si="25"/>
        <v>C</v>
      </c>
    </row>
    <row r="543" spans="1:10" ht="25.5">
      <c r="A543" s="296">
        <v>91185</v>
      </c>
      <c r="B543" s="175" t="str">
        <f>VLOOKUP(A543,ORÇAMENTO!$B$15:$F$743,3,FALSE)</f>
        <v>SINAPI</v>
      </c>
      <c r="C543" s="297" t="s">
        <v>2000</v>
      </c>
      <c r="D543" s="175" t="str">
        <f>VLOOKUP(A543,ORÇAMENTO!$B$15:$F$743,4,FALSE)</f>
        <v>M</v>
      </c>
      <c r="E543" s="177">
        <f>SUMIF(ORÇAMENTO!$C$15:$C$743,C543,ORÇAMENTO!$F$15:$F$743)</f>
        <v>0.47</v>
      </c>
      <c r="F543" s="177">
        <f>VLOOKUP(A543,ORÇAMENTO!$B$15:$I$743,8,FALSE)</f>
        <v>32.67</v>
      </c>
      <c r="G543" s="177">
        <f>E543*F543</f>
        <v>15.354900000000001</v>
      </c>
      <c r="H543" s="178">
        <f t="shared" si="24"/>
        <v>1.572137755331899E-4</v>
      </c>
      <c r="I543" s="178">
        <f t="shared" si="26"/>
        <v>99.999598336920741</v>
      </c>
      <c r="J543" s="175" t="str">
        <f t="shared" si="25"/>
        <v>C</v>
      </c>
    </row>
    <row r="544" spans="1:10" ht="25.5">
      <c r="A544" s="296">
        <v>89570</v>
      </c>
      <c r="B544" s="175" t="str">
        <f>VLOOKUP(A544,ORÇAMENTO!$B$15:$F$743,3,FALSE)</f>
        <v>SINAPI</v>
      </c>
      <c r="C544" s="297" t="s">
        <v>650</v>
      </c>
      <c r="D544" s="175" t="str">
        <f>VLOOKUP(A544,ORÇAMENTO!$B$15:$F$743,4,FALSE)</f>
        <v>UN</v>
      </c>
      <c r="E544" s="177">
        <f>SUMIF(ORÇAMENTO!$C$15:$C$743,C544,ORÇAMENTO!$F$15:$F$743)</f>
        <v>1</v>
      </c>
      <c r="F544" s="177">
        <f>VLOOKUP(A544,ORÇAMENTO!$B$15:$I$743,8,FALSE)</f>
        <v>13.56</v>
      </c>
      <c r="G544" s="177">
        <f>E544*F544</f>
        <v>13.56</v>
      </c>
      <c r="H544" s="178">
        <f t="shared" si="24"/>
        <v>1.3883638423109595E-4</v>
      </c>
      <c r="I544" s="178">
        <f t="shared" si="26"/>
        <v>99.999737173304979</v>
      </c>
      <c r="J544" s="175" t="str">
        <f t="shared" si="25"/>
        <v>C</v>
      </c>
    </row>
    <row r="545" spans="1:10" ht="25.5">
      <c r="A545" s="296">
        <v>94662</v>
      </c>
      <c r="B545" s="175" t="str">
        <f>VLOOKUP(A545,ORÇAMENTO!$B$15:$F$743,3,FALSE)</f>
        <v>SINAPI</v>
      </c>
      <c r="C545" s="297" t="s">
        <v>648</v>
      </c>
      <c r="D545" s="175" t="str">
        <f>VLOOKUP(A545,ORÇAMENTO!$B$15:$F$743,4,FALSE)</f>
        <v>UN</v>
      </c>
      <c r="E545" s="177">
        <f>SUMIF(ORÇAMENTO!$C$15:$C$743,C545,ORÇAMENTO!$F$15:$F$743)</f>
        <v>1</v>
      </c>
      <c r="F545" s="177">
        <f>VLOOKUP(A545,ORÇAMENTO!$B$15:$I$743,8,FALSE)</f>
        <v>13.13</v>
      </c>
      <c r="G545" s="177">
        <f>E545*F545</f>
        <v>13.13</v>
      </c>
      <c r="H545" s="178">
        <f t="shared" si="24"/>
        <v>1.3443375552760249E-4</v>
      </c>
      <c r="I545" s="178">
        <f t="shared" si="26"/>
        <v>99.999871607060513</v>
      </c>
      <c r="J545" s="175" t="str">
        <f t="shared" si="25"/>
        <v>C</v>
      </c>
    </row>
    <row r="546" spans="1:10">
      <c r="A546" s="296">
        <v>104348</v>
      </c>
      <c r="B546" s="175" t="str">
        <f>VLOOKUP(A546,ORÇAMENTO!$B$15:$F$743,3,FALSE)</f>
        <v>SINAPI</v>
      </c>
      <c r="C546" s="297" t="s">
        <v>661</v>
      </c>
      <c r="D546" s="175" t="str">
        <f>VLOOKUP(A546,ORÇAMENTO!$B$15:$F$743,4,FALSE)</f>
        <v>UN</v>
      </c>
      <c r="E546" s="177">
        <f>SUMIF(ORÇAMENTO!$C$15:$C$743,C546,ORÇAMENTO!$F$15:$F$743)</f>
        <v>1</v>
      </c>
      <c r="F546" s="177">
        <f>VLOOKUP(A546,ORÇAMENTO!$B$15:$I$743,8,FALSE)</f>
        <v>12.54</v>
      </c>
      <c r="G546" s="177">
        <f>E546*F546</f>
        <v>12.54</v>
      </c>
      <c r="H546" s="178">
        <f t="shared" si="24"/>
        <v>1.2839293939955333E-4</v>
      </c>
      <c r="I546" s="178">
        <f t="shared" si="26"/>
        <v>99.999999999999915</v>
      </c>
      <c r="J546" s="175" t="str">
        <f t="shared" si="25"/>
        <v>C</v>
      </c>
    </row>
    <row r="548" spans="1:10" ht="148.5" customHeight="1">
      <c r="A548" s="417" t="s">
        <v>1033</v>
      </c>
      <c r="B548" s="417"/>
      <c r="C548" s="417"/>
      <c r="D548" s="417"/>
      <c r="E548" s="417"/>
      <c r="F548" s="417"/>
      <c r="G548" s="417"/>
      <c r="H548" s="417"/>
      <c r="I548" s="417"/>
      <c r="J548" s="417"/>
    </row>
  </sheetData>
  <sortState xmlns:xlrd2="http://schemas.microsoft.com/office/spreadsheetml/2017/richdata2" ref="A8:J546">
    <sortCondition descending="1" ref="G8:G546"/>
  </sortState>
  <mergeCells count="13">
    <mergeCell ref="I6:I7"/>
    <mergeCell ref="J6:J7"/>
    <mergeCell ref="A548:J548"/>
    <mergeCell ref="A1:J4"/>
    <mergeCell ref="A5:J5"/>
    <mergeCell ref="A6:A7"/>
    <mergeCell ref="B6:B7"/>
    <mergeCell ref="C6:C7"/>
    <mergeCell ref="D6:D7"/>
    <mergeCell ref="E6:E7"/>
    <mergeCell ref="F6:F7"/>
    <mergeCell ref="G6:G7"/>
    <mergeCell ref="H6:H7"/>
  </mergeCells>
  <conditionalFormatting sqref="A8:J546">
    <cfRule type="expression" dxfId="2" priority="1">
      <formula>$J8="C"</formula>
    </cfRule>
    <cfRule type="expression" dxfId="1" priority="2">
      <formula>$J8="B"</formula>
    </cfRule>
    <cfRule type="expression" dxfId="0" priority="3">
      <formula>$J8="A"</formula>
    </cfRule>
  </conditionalFormatting>
  <pageMargins left="0.511811024" right="0.511811024" top="0.78740157499999996" bottom="0.78740157499999996" header="0.31496062000000002" footer="0.31496062000000002"/>
  <pageSetup paperSize="9" scale="3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794A-745C-4C51-B4B2-7034A1C82B67}">
  <sheetPr>
    <tabColor rgb="FF00B0F0"/>
    <pageSetUpPr fitToPage="1"/>
  </sheetPr>
  <dimension ref="A1:G214"/>
  <sheetViews>
    <sheetView topLeftCell="A5" workbookViewId="0">
      <selection activeCell="H15" sqref="H15"/>
    </sheetView>
  </sheetViews>
  <sheetFormatPr defaultColWidth="9.140625" defaultRowHeight="15"/>
  <cols>
    <col min="1" max="1" width="9" style="111" customWidth="1"/>
    <col min="2" max="2" width="61.42578125" style="111" customWidth="1"/>
    <col min="3" max="3" width="9.5703125" style="111" customWidth="1"/>
    <col min="4" max="4" width="8.85546875" style="111" customWidth="1"/>
    <col min="5" max="5" width="9" style="111" customWidth="1"/>
    <col min="6" max="6" width="11.85546875" style="111" customWidth="1"/>
    <col min="7" max="7" width="13.5703125" style="111" customWidth="1"/>
    <col min="8" max="16384" width="9.140625" style="111"/>
  </cols>
  <sheetData>
    <row r="1" spans="1:7" ht="18" customHeight="1">
      <c r="A1" s="467"/>
      <c r="B1" s="395" t="s">
        <v>68</v>
      </c>
      <c r="C1" s="395"/>
      <c r="D1" s="395"/>
      <c r="E1" s="395"/>
      <c r="F1" s="395"/>
      <c r="G1" s="395"/>
    </row>
    <row r="2" spans="1:7" ht="23.25" customHeight="1">
      <c r="A2" s="467"/>
      <c r="B2" s="395"/>
      <c r="C2" s="395"/>
      <c r="D2" s="395"/>
      <c r="E2" s="395"/>
      <c r="F2" s="395"/>
      <c r="G2" s="395"/>
    </row>
    <row r="3" spans="1:7">
      <c r="A3" s="467"/>
      <c r="B3" s="395"/>
      <c r="C3" s="395"/>
      <c r="D3" s="395"/>
      <c r="E3" s="395"/>
      <c r="F3" s="395"/>
      <c r="G3" s="395"/>
    </row>
    <row r="4" spans="1:7">
      <c r="A4" s="467"/>
      <c r="B4" s="395"/>
      <c r="C4" s="395"/>
      <c r="D4" s="395"/>
      <c r="E4" s="395"/>
      <c r="F4" s="395"/>
      <c r="G4" s="395"/>
    </row>
    <row r="5" spans="1:7" ht="16.5" customHeight="1">
      <c r="A5" s="468"/>
      <c r="B5" s="469" t="s">
        <v>1036</v>
      </c>
      <c r="C5" s="469"/>
      <c r="D5" s="469"/>
      <c r="E5" s="469"/>
      <c r="F5" s="469"/>
      <c r="G5" s="469"/>
    </row>
    <row r="6" spans="1:7" ht="30" customHeight="1">
      <c r="A6" s="112"/>
      <c r="B6" s="113"/>
      <c r="C6" s="113"/>
      <c r="D6" s="114"/>
      <c r="E6" s="114"/>
      <c r="F6" s="114"/>
      <c r="G6" s="114"/>
    </row>
    <row r="7" spans="1:7" ht="15.75" customHeight="1">
      <c r="A7" s="103"/>
      <c r="B7" s="461" t="s">
        <v>2030</v>
      </c>
      <c r="C7" s="461"/>
      <c r="D7" s="103"/>
      <c r="E7" s="103"/>
      <c r="F7" s="103"/>
      <c r="G7" s="103"/>
    </row>
    <row r="8" spans="1:7" ht="15.75" customHeight="1">
      <c r="A8" s="121" t="s">
        <v>1206</v>
      </c>
      <c r="B8" s="121" t="s">
        <v>38</v>
      </c>
      <c r="C8" s="465" t="s">
        <v>1207</v>
      </c>
      <c r="D8" s="465"/>
      <c r="E8" s="465" t="s">
        <v>1208</v>
      </c>
      <c r="F8" s="465"/>
      <c r="G8" s="103"/>
    </row>
    <row r="9" spans="1:7" ht="15.75" customHeight="1">
      <c r="A9" s="103"/>
      <c r="B9" s="460" t="s">
        <v>1209</v>
      </c>
      <c r="C9" s="460"/>
      <c r="D9" s="103"/>
      <c r="E9" s="103"/>
      <c r="F9" s="103"/>
      <c r="G9" s="103"/>
    </row>
    <row r="10" spans="1:7">
      <c r="A10" s="122" t="s">
        <v>77</v>
      </c>
      <c r="B10" s="123" t="s">
        <v>1210</v>
      </c>
      <c r="C10" s="103"/>
      <c r="D10" s="103"/>
      <c r="E10" s="103"/>
      <c r="F10" s="103"/>
      <c r="G10" s="103"/>
    </row>
    <row r="11" spans="1:7">
      <c r="A11" s="116" t="s">
        <v>1211</v>
      </c>
      <c r="B11" s="124" t="s">
        <v>1212</v>
      </c>
      <c r="C11" s="463">
        <v>20</v>
      </c>
      <c r="D11" s="463"/>
      <c r="E11" s="464">
        <v>20</v>
      </c>
      <c r="F11" s="464"/>
      <c r="G11" s="103"/>
    </row>
    <row r="12" spans="1:7">
      <c r="A12" s="116" t="s">
        <v>1213</v>
      </c>
      <c r="B12" s="124" t="s">
        <v>1214</v>
      </c>
      <c r="C12" s="463">
        <v>1.5</v>
      </c>
      <c r="D12" s="463"/>
      <c r="E12" s="464">
        <v>1.5</v>
      </c>
      <c r="F12" s="464"/>
      <c r="G12" s="103"/>
    </row>
    <row r="13" spans="1:7">
      <c r="A13" s="116" t="s">
        <v>1215</v>
      </c>
      <c r="B13" s="124" t="s">
        <v>1216</v>
      </c>
      <c r="C13" s="463">
        <v>1</v>
      </c>
      <c r="D13" s="463"/>
      <c r="E13" s="464">
        <v>1</v>
      </c>
      <c r="F13" s="464"/>
      <c r="G13" s="103"/>
    </row>
    <row r="14" spans="1:7">
      <c r="A14" s="116" t="s">
        <v>1217</v>
      </c>
      <c r="B14" s="124" t="s">
        <v>1218</v>
      </c>
      <c r="C14" s="463">
        <v>0.2</v>
      </c>
      <c r="D14" s="463"/>
      <c r="E14" s="464">
        <v>0.2</v>
      </c>
      <c r="F14" s="464"/>
      <c r="G14" s="103"/>
    </row>
    <row r="15" spans="1:7">
      <c r="A15" s="116" t="s">
        <v>1219</v>
      </c>
      <c r="B15" s="124" t="s">
        <v>1220</v>
      </c>
      <c r="C15" s="463">
        <v>0.6</v>
      </c>
      <c r="D15" s="463"/>
      <c r="E15" s="464">
        <v>0.6</v>
      </c>
      <c r="F15" s="464"/>
      <c r="G15" s="103"/>
    </row>
    <row r="16" spans="1:7">
      <c r="A16" s="116" t="s">
        <v>1221</v>
      </c>
      <c r="B16" s="124" t="s">
        <v>1222</v>
      </c>
      <c r="C16" s="463">
        <v>2.5</v>
      </c>
      <c r="D16" s="463"/>
      <c r="E16" s="464">
        <v>2.5</v>
      </c>
      <c r="F16" s="464"/>
      <c r="G16" s="103"/>
    </row>
    <row r="17" spans="1:7">
      <c r="A17" s="116" t="s">
        <v>1223</v>
      </c>
      <c r="B17" s="124" t="s">
        <v>1224</v>
      </c>
      <c r="C17" s="463">
        <v>3</v>
      </c>
      <c r="D17" s="463"/>
      <c r="E17" s="464">
        <v>3</v>
      </c>
      <c r="F17" s="464"/>
      <c r="G17" s="103"/>
    </row>
    <row r="18" spans="1:7">
      <c r="A18" s="116" t="s">
        <v>1225</v>
      </c>
      <c r="B18" s="124" t="s">
        <v>1226</v>
      </c>
      <c r="C18" s="463">
        <v>8</v>
      </c>
      <c r="D18" s="463"/>
      <c r="E18" s="464">
        <v>8</v>
      </c>
      <c r="F18" s="464"/>
      <c r="G18" s="103"/>
    </row>
    <row r="19" spans="1:7">
      <c r="A19" s="116" t="s">
        <v>1227</v>
      </c>
      <c r="B19" s="124" t="s">
        <v>1228</v>
      </c>
      <c r="C19" s="463">
        <v>1</v>
      </c>
      <c r="D19" s="463"/>
      <c r="E19" s="464">
        <v>1</v>
      </c>
      <c r="F19" s="464"/>
      <c r="G19" s="103"/>
    </row>
    <row r="20" spans="1:7" ht="15" customHeight="1">
      <c r="A20" s="103"/>
      <c r="B20" s="115" t="s">
        <v>810</v>
      </c>
      <c r="C20" s="462">
        <v>37.799999999999997</v>
      </c>
      <c r="D20" s="462"/>
      <c r="E20" s="462">
        <v>37.799999999999997</v>
      </c>
      <c r="F20" s="462"/>
      <c r="G20" s="103"/>
    </row>
    <row r="21" spans="1:7" ht="15.75" customHeight="1">
      <c r="A21" s="103"/>
      <c r="B21" s="460" t="s">
        <v>1209</v>
      </c>
      <c r="C21" s="460"/>
      <c r="D21" s="103"/>
      <c r="E21" s="103"/>
      <c r="F21" s="103"/>
      <c r="G21" s="103"/>
    </row>
    <row r="22" spans="1:7">
      <c r="A22" s="122" t="s">
        <v>84</v>
      </c>
      <c r="B22" s="123" t="s">
        <v>1229</v>
      </c>
      <c r="C22" s="103"/>
      <c r="D22" s="103"/>
      <c r="E22" s="103"/>
      <c r="F22" s="103"/>
      <c r="G22" s="103"/>
    </row>
    <row r="23" spans="1:7">
      <c r="A23" s="116" t="s">
        <v>1230</v>
      </c>
      <c r="B23" s="124" t="s">
        <v>1231</v>
      </c>
      <c r="C23" s="463">
        <v>17.73</v>
      </c>
      <c r="D23" s="463"/>
      <c r="E23" s="464">
        <v>0</v>
      </c>
      <c r="F23" s="464"/>
      <c r="G23" s="103"/>
    </row>
    <row r="24" spans="1:7">
      <c r="A24" s="116" t="s">
        <v>1232</v>
      </c>
      <c r="B24" s="124" t="s">
        <v>1233</v>
      </c>
      <c r="C24" s="463">
        <v>3.4</v>
      </c>
      <c r="D24" s="463"/>
      <c r="E24" s="464">
        <v>0</v>
      </c>
      <c r="F24" s="464"/>
      <c r="G24" s="103"/>
    </row>
    <row r="25" spans="1:7">
      <c r="A25" s="116" t="s">
        <v>1234</v>
      </c>
      <c r="B25" s="124" t="s">
        <v>1235</v>
      </c>
      <c r="C25" s="463">
        <v>0.83</v>
      </c>
      <c r="D25" s="463"/>
      <c r="E25" s="464">
        <v>0.64</v>
      </c>
      <c r="F25" s="464"/>
      <c r="G25" s="103"/>
    </row>
    <row r="26" spans="1:7">
      <c r="A26" s="116" t="s">
        <v>1236</v>
      </c>
      <c r="B26" s="124" t="s">
        <v>1237</v>
      </c>
      <c r="C26" s="463">
        <v>10.72</v>
      </c>
      <c r="D26" s="463"/>
      <c r="E26" s="464">
        <v>8.33</v>
      </c>
      <c r="F26" s="464"/>
      <c r="G26" s="103"/>
    </row>
    <row r="27" spans="1:7">
      <c r="A27" s="116" t="s">
        <v>1238</v>
      </c>
      <c r="B27" s="124" t="s">
        <v>1239</v>
      </c>
      <c r="C27" s="463">
        <v>0.06</v>
      </c>
      <c r="D27" s="463"/>
      <c r="E27" s="464">
        <v>0.04</v>
      </c>
      <c r="F27" s="464"/>
      <c r="G27" s="103"/>
    </row>
    <row r="28" spans="1:7">
      <c r="A28" s="116" t="s">
        <v>1240</v>
      </c>
      <c r="B28" s="124" t="s">
        <v>1241</v>
      </c>
      <c r="C28" s="463">
        <v>0.71</v>
      </c>
      <c r="D28" s="463"/>
      <c r="E28" s="464">
        <v>0.56000000000000005</v>
      </c>
      <c r="F28" s="464"/>
      <c r="G28" s="103"/>
    </row>
    <row r="29" spans="1:7">
      <c r="A29" s="116" t="s">
        <v>1242</v>
      </c>
      <c r="B29" s="124" t="s">
        <v>1243</v>
      </c>
      <c r="C29" s="463">
        <v>1.27</v>
      </c>
      <c r="D29" s="463"/>
      <c r="E29" s="464">
        <v>0</v>
      </c>
      <c r="F29" s="464"/>
      <c r="G29" s="103"/>
    </row>
    <row r="30" spans="1:7">
      <c r="A30" s="116" t="s">
        <v>1244</v>
      </c>
      <c r="B30" s="124" t="s">
        <v>1245</v>
      </c>
      <c r="C30" s="463">
        <v>0.1</v>
      </c>
      <c r="D30" s="463"/>
      <c r="E30" s="464">
        <v>0.08</v>
      </c>
      <c r="F30" s="464"/>
      <c r="G30" s="103"/>
    </row>
    <row r="31" spans="1:7">
      <c r="A31" s="116" t="s">
        <v>1246</v>
      </c>
      <c r="B31" s="124" t="s">
        <v>1247</v>
      </c>
      <c r="C31" s="463">
        <v>8.44</v>
      </c>
      <c r="D31" s="463"/>
      <c r="E31" s="464">
        <v>6.56</v>
      </c>
      <c r="F31" s="464"/>
      <c r="G31" s="103"/>
    </row>
    <row r="32" spans="1:7">
      <c r="A32" s="116" t="s">
        <v>1248</v>
      </c>
      <c r="B32" s="124" t="s">
        <v>1249</v>
      </c>
      <c r="C32" s="463">
        <v>0.04</v>
      </c>
      <c r="D32" s="463"/>
      <c r="E32" s="464">
        <v>0.03</v>
      </c>
      <c r="F32" s="464"/>
      <c r="G32" s="103"/>
    </row>
    <row r="33" spans="1:7" ht="15" customHeight="1">
      <c r="A33" s="103"/>
      <c r="B33" s="115" t="s">
        <v>810</v>
      </c>
      <c r="C33" s="462">
        <v>43.300000000000004</v>
      </c>
      <c r="D33" s="462"/>
      <c r="E33" s="462">
        <v>16.240000000000002</v>
      </c>
      <c r="F33" s="462"/>
      <c r="G33" s="103"/>
    </row>
    <row r="34" spans="1:7" ht="15.75" customHeight="1">
      <c r="A34" s="103"/>
      <c r="B34" s="460" t="s">
        <v>1209</v>
      </c>
      <c r="C34" s="460"/>
      <c r="D34" s="103"/>
      <c r="E34" s="103"/>
      <c r="F34" s="103"/>
      <c r="G34" s="103"/>
    </row>
    <row r="35" spans="1:7">
      <c r="A35" s="122" t="s">
        <v>91</v>
      </c>
      <c r="B35" s="123" t="s">
        <v>1250</v>
      </c>
      <c r="C35" s="103"/>
      <c r="D35" s="103"/>
      <c r="E35" s="103"/>
      <c r="F35" s="103"/>
      <c r="G35" s="103"/>
    </row>
    <row r="36" spans="1:7">
      <c r="A36" s="116" t="s">
        <v>1251</v>
      </c>
      <c r="B36" s="124" t="s">
        <v>1252</v>
      </c>
      <c r="C36" s="463">
        <v>4.16</v>
      </c>
      <c r="D36" s="463"/>
      <c r="E36" s="464">
        <v>3.24</v>
      </c>
      <c r="F36" s="464"/>
      <c r="G36" s="103"/>
    </row>
    <row r="37" spans="1:7">
      <c r="A37" s="116" t="s">
        <v>1253</v>
      </c>
      <c r="B37" s="124" t="s">
        <v>1254</v>
      </c>
      <c r="C37" s="463">
        <v>0.1</v>
      </c>
      <c r="D37" s="463"/>
      <c r="E37" s="464">
        <v>0.08</v>
      </c>
      <c r="F37" s="464"/>
      <c r="G37" s="103"/>
    </row>
    <row r="38" spans="1:7">
      <c r="A38" s="116" t="s">
        <v>1255</v>
      </c>
      <c r="B38" s="124" t="s">
        <v>1256</v>
      </c>
      <c r="C38" s="463">
        <v>4.6100000000000003</v>
      </c>
      <c r="D38" s="463"/>
      <c r="E38" s="464">
        <v>3.59</v>
      </c>
      <c r="F38" s="464"/>
      <c r="G38" s="103"/>
    </row>
    <row r="39" spans="1:7">
      <c r="A39" s="116" t="s">
        <v>1257</v>
      </c>
      <c r="B39" s="124" t="s">
        <v>1258</v>
      </c>
      <c r="C39" s="463">
        <v>3.08</v>
      </c>
      <c r="D39" s="463"/>
      <c r="E39" s="464">
        <v>2.39</v>
      </c>
      <c r="F39" s="464"/>
      <c r="G39" s="103"/>
    </row>
    <row r="40" spans="1:7">
      <c r="A40" s="116" t="s">
        <v>1259</v>
      </c>
      <c r="B40" s="124" t="s">
        <v>1260</v>
      </c>
      <c r="C40" s="463">
        <v>0.35</v>
      </c>
      <c r="D40" s="463"/>
      <c r="E40" s="464">
        <v>0.27</v>
      </c>
      <c r="F40" s="464"/>
      <c r="G40" s="103"/>
    </row>
    <row r="41" spans="1:7" ht="15" customHeight="1">
      <c r="A41" s="103"/>
      <c r="B41" s="115" t="s">
        <v>810</v>
      </c>
      <c r="C41" s="462">
        <v>12.3</v>
      </c>
      <c r="D41" s="462"/>
      <c r="E41" s="462">
        <v>9.57</v>
      </c>
      <c r="F41" s="462"/>
      <c r="G41" s="103"/>
    </row>
    <row r="42" spans="1:7" ht="15.75" customHeight="1">
      <c r="A42" s="103"/>
      <c r="B42" s="460" t="s">
        <v>1209</v>
      </c>
      <c r="C42" s="460"/>
      <c r="D42" s="103"/>
      <c r="E42" s="103"/>
      <c r="F42" s="103"/>
      <c r="G42" s="103"/>
    </row>
    <row r="43" spans="1:7">
      <c r="A43" s="122" t="s">
        <v>1261</v>
      </c>
      <c r="B43" s="123" t="s">
        <v>1262</v>
      </c>
      <c r="C43" s="103"/>
      <c r="D43" s="103"/>
      <c r="E43" s="103"/>
      <c r="F43" s="103"/>
      <c r="G43" s="103"/>
    </row>
    <row r="44" spans="1:7">
      <c r="A44" s="116" t="s">
        <v>1263</v>
      </c>
      <c r="B44" s="124" t="s">
        <v>1264</v>
      </c>
      <c r="C44" s="463">
        <v>16.37</v>
      </c>
      <c r="D44" s="463"/>
      <c r="E44" s="464">
        <v>6.14</v>
      </c>
      <c r="F44" s="464"/>
      <c r="G44" s="103"/>
    </row>
    <row r="45" spans="1:7" ht="38.25">
      <c r="A45" s="116" t="s">
        <v>1265</v>
      </c>
      <c r="B45" s="124" t="s">
        <v>1266</v>
      </c>
      <c r="C45" s="463">
        <v>0.37</v>
      </c>
      <c r="D45" s="463"/>
      <c r="E45" s="464">
        <v>0.28999999999999998</v>
      </c>
      <c r="F45" s="464"/>
      <c r="G45" s="103"/>
    </row>
    <row r="46" spans="1:7" ht="15" customHeight="1">
      <c r="A46" s="103"/>
      <c r="B46" s="115" t="s">
        <v>810</v>
      </c>
      <c r="C46" s="462">
        <v>16.740000000000002</v>
      </c>
      <c r="D46" s="462"/>
      <c r="E46" s="462">
        <v>6.43</v>
      </c>
      <c r="F46" s="462"/>
      <c r="G46" s="103"/>
    </row>
    <row r="47" spans="1:7" ht="15.75" customHeight="1">
      <c r="A47" s="103"/>
      <c r="B47" s="460" t="s">
        <v>1209</v>
      </c>
      <c r="C47" s="460"/>
      <c r="D47" s="460"/>
      <c r="E47" s="103"/>
      <c r="F47" s="103"/>
      <c r="G47" s="103"/>
    </row>
    <row r="48" spans="1:7" ht="15" customHeight="1">
      <c r="A48" s="103"/>
      <c r="B48" s="109" t="s">
        <v>1267</v>
      </c>
      <c r="C48" s="466">
        <v>110.14</v>
      </c>
      <c r="D48" s="466"/>
      <c r="E48" s="466">
        <v>70.040000000000006</v>
      </c>
      <c r="F48" s="466"/>
      <c r="G48" s="103"/>
    </row>
    <row r="49" spans="1:7" ht="15.75" customHeight="1">
      <c r="A49" s="103"/>
      <c r="B49" s="460" t="s">
        <v>1209</v>
      </c>
      <c r="C49" s="460"/>
      <c r="D49" s="460"/>
      <c r="E49" s="460"/>
      <c r="F49" s="103"/>
      <c r="G49" s="103"/>
    </row>
    <row r="50" spans="1:7" ht="15" customHeight="1">
      <c r="A50" s="103"/>
      <c r="B50" s="461" t="s">
        <v>1577</v>
      </c>
      <c r="C50" s="461"/>
      <c r="D50" s="103"/>
      <c r="E50" s="103"/>
      <c r="F50" s="103"/>
      <c r="G50" s="103"/>
    </row>
    <row r="51" spans="1:7" ht="15.75" customHeight="1">
      <c r="A51" s="121" t="s">
        <v>1206</v>
      </c>
      <c r="B51" s="121" t="s">
        <v>38</v>
      </c>
      <c r="C51" s="465" t="s">
        <v>1207</v>
      </c>
      <c r="D51" s="465"/>
      <c r="E51" s="465" t="s">
        <v>1208</v>
      </c>
      <c r="F51" s="465"/>
      <c r="G51" s="103"/>
    </row>
    <row r="52" spans="1:7" ht="15.75" customHeight="1">
      <c r="A52" s="103"/>
      <c r="B52" s="460" t="s">
        <v>1209</v>
      </c>
      <c r="C52" s="460"/>
      <c r="D52" s="103"/>
      <c r="E52" s="103"/>
      <c r="F52" s="103"/>
      <c r="G52" s="103"/>
    </row>
    <row r="53" spans="1:7">
      <c r="A53" s="122" t="s">
        <v>77</v>
      </c>
      <c r="B53" s="123" t="s">
        <v>1210</v>
      </c>
      <c r="C53" s="103"/>
      <c r="D53" s="103"/>
      <c r="E53" s="103"/>
      <c r="F53" s="103"/>
      <c r="G53" s="103"/>
    </row>
    <row r="54" spans="1:7">
      <c r="A54" s="116" t="s">
        <v>1211</v>
      </c>
      <c r="B54" s="124" t="s">
        <v>1268</v>
      </c>
      <c r="C54" s="463">
        <v>20</v>
      </c>
      <c r="D54" s="463"/>
      <c r="E54" s="464">
        <v>0</v>
      </c>
      <c r="F54" s="464"/>
      <c r="G54" s="103"/>
    </row>
    <row r="55" spans="1:7">
      <c r="A55" s="116" t="s">
        <v>1213</v>
      </c>
      <c r="B55" s="124" t="s">
        <v>1269</v>
      </c>
      <c r="C55" s="463">
        <v>8</v>
      </c>
      <c r="D55" s="463"/>
      <c r="E55" s="464">
        <v>0</v>
      </c>
      <c r="F55" s="464"/>
      <c r="G55" s="103"/>
    </row>
    <row r="56" spans="1:7">
      <c r="A56" s="116" t="s">
        <v>1215</v>
      </c>
      <c r="B56" s="124" t="s">
        <v>1270</v>
      </c>
      <c r="C56" s="463">
        <v>2.5</v>
      </c>
      <c r="D56" s="463"/>
      <c r="E56" s="464">
        <v>0</v>
      </c>
      <c r="F56" s="464"/>
      <c r="G56" s="103"/>
    </row>
    <row r="57" spans="1:7">
      <c r="A57" s="116" t="s">
        <v>1217</v>
      </c>
      <c r="B57" s="124" t="s">
        <v>1271</v>
      </c>
      <c r="C57" s="463">
        <v>1.5</v>
      </c>
      <c r="D57" s="463"/>
      <c r="E57" s="464">
        <v>0</v>
      </c>
      <c r="F57" s="464"/>
      <c r="G57" s="103"/>
    </row>
    <row r="58" spans="1:7">
      <c r="A58" s="116" t="s">
        <v>1219</v>
      </c>
      <c r="B58" s="124" t="s">
        <v>1272</v>
      </c>
      <c r="C58" s="463">
        <v>1</v>
      </c>
      <c r="D58" s="463"/>
      <c r="E58" s="464">
        <v>0</v>
      </c>
      <c r="F58" s="464"/>
      <c r="G58" s="103"/>
    </row>
    <row r="59" spans="1:7">
      <c r="A59" s="116" t="s">
        <v>1221</v>
      </c>
      <c r="B59" s="124" t="s">
        <v>1273</v>
      </c>
      <c r="C59" s="463">
        <v>0.6</v>
      </c>
      <c r="D59" s="463"/>
      <c r="E59" s="464">
        <v>0</v>
      </c>
      <c r="F59" s="464"/>
      <c r="G59" s="103"/>
    </row>
    <row r="60" spans="1:7" ht="25.5">
      <c r="A60" s="116" t="s">
        <v>1223</v>
      </c>
      <c r="B60" s="124" t="s">
        <v>1274</v>
      </c>
      <c r="C60" s="463">
        <v>0.2</v>
      </c>
      <c r="D60" s="463"/>
      <c r="E60" s="464">
        <v>0</v>
      </c>
      <c r="F60" s="464"/>
      <c r="G60" s="103"/>
    </row>
    <row r="61" spans="1:7">
      <c r="A61" s="116" t="s">
        <v>1225</v>
      </c>
      <c r="B61" s="124" t="s">
        <v>1275</v>
      </c>
      <c r="C61" s="463">
        <v>3</v>
      </c>
      <c r="D61" s="463"/>
      <c r="E61" s="464">
        <v>0</v>
      </c>
      <c r="F61" s="464"/>
      <c r="G61" s="103"/>
    </row>
    <row r="62" spans="1:7" ht="15" customHeight="1">
      <c r="A62" s="116" t="s">
        <v>1227</v>
      </c>
      <c r="B62" s="124" t="s">
        <v>1276</v>
      </c>
      <c r="C62" s="463">
        <v>1</v>
      </c>
      <c r="D62" s="463"/>
      <c r="E62" s="464">
        <v>0</v>
      </c>
      <c r="F62" s="464"/>
      <c r="G62" s="103"/>
    </row>
    <row r="63" spans="1:7">
      <c r="A63" s="103"/>
      <c r="B63" s="115" t="s">
        <v>810</v>
      </c>
      <c r="C63" s="462">
        <v>37.800000000000004</v>
      </c>
      <c r="D63" s="462"/>
      <c r="E63" s="462">
        <v>0</v>
      </c>
      <c r="F63" s="462"/>
      <c r="G63" s="103"/>
    </row>
    <row r="64" spans="1:7" ht="15.75" customHeight="1">
      <c r="A64" s="103"/>
      <c r="B64" s="460" t="s">
        <v>1209</v>
      </c>
      <c r="C64" s="460"/>
      <c r="D64" s="103"/>
      <c r="E64" s="103"/>
      <c r="F64" s="103"/>
      <c r="G64" s="103"/>
    </row>
    <row r="65" spans="1:7">
      <c r="A65" s="122" t="s">
        <v>84</v>
      </c>
      <c r="B65" s="123" t="s">
        <v>1229</v>
      </c>
      <c r="C65" s="103"/>
      <c r="D65" s="103"/>
      <c r="E65" s="103"/>
      <c r="F65" s="103"/>
      <c r="G65" s="103"/>
    </row>
    <row r="66" spans="1:7">
      <c r="A66" s="116" t="s">
        <v>1230</v>
      </c>
      <c r="B66" s="124" t="s">
        <v>1277</v>
      </c>
      <c r="C66" s="463">
        <v>0.79</v>
      </c>
      <c r="D66" s="463"/>
      <c r="E66" s="464">
        <v>0</v>
      </c>
      <c r="F66" s="464"/>
      <c r="G66" s="103"/>
    </row>
    <row r="67" spans="1:7">
      <c r="A67" s="116" t="s">
        <v>1232</v>
      </c>
      <c r="B67" s="124" t="s">
        <v>1278</v>
      </c>
      <c r="C67" s="463">
        <v>22.9</v>
      </c>
      <c r="D67" s="463"/>
      <c r="E67" s="464">
        <v>0</v>
      </c>
      <c r="F67" s="464"/>
      <c r="G67" s="103"/>
    </row>
    <row r="68" spans="1:7">
      <c r="A68" s="116" t="s">
        <v>1234</v>
      </c>
      <c r="B68" s="124" t="s">
        <v>1279</v>
      </c>
      <c r="C68" s="463">
        <v>0.34</v>
      </c>
      <c r="D68" s="463"/>
      <c r="E68" s="464">
        <v>0</v>
      </c>
      <c r="F68" s="464"/>
      <c r="G68" s="103"/>
    </row>
    <row r="69" spans="1:7">
      <c r="A69" s="116" t="s">
        <v>1236</v>
      </c>
      <c r="B69" s="124" t="s">
        <v>1280</v>
      </c>
      <c r="C69" s="463">
        <v>10.57</v>
      </c>
      <c r="D69" s="463"/>
      <c r="E69" s="464">
        <v>0</v>
      </c>
      <c r="F69" s="464"/>
      <c r="G69" s="103"/>
    </row>
    <row r="70" spans="1:7" ht="15" customHeight="1">
      <c r="A70" s="116" t="s">
        <v>1238</v>
      </c>
      <c r="B70" s="124" t="s">
        <v>1281</v>
      </c>
      <c r="C70" s="463">
        <v>4.57</v>
      </c>
      <c r="D70" s="463"/>
      <c r="E70" s="464">
        <v>0</v>
      </c>
      <c r="F70" s="464"/>
      <c r="G70" s="103"/>
    </row>
    <row r="71" spans="1:7">
      <c r="A71" s="103"/>
      <c r="B71" s="115" t="s">
        <v>810</v>
      </c>
      <c r="C71" s="462">
        <v>39.169999999999995</v>
      </c>
      <c r="D71" s="462"/>
      <c r="E71" s="462">
        <v>0</v>
      </c>
      <c r="F71" s="462"/>
      <c r="G71" s="103"/>
    </row>
    <row r="72" spans="1:7" ht="15.75" customHeight="1">
      <c r="A72" s="103"/>
      <c r="B72" s="460" t="s">
        <v>1209</v>
      </c>
      <c r="C72" s="460"/>
      <c r="D72" s="103"/>
      <c r="E72" s="103"/>
      <c r="F72" s="103"/>
      <c r="G72" s="103"/>
    </row>
    <row r="73" spans="1:7">
      <c r="A73" s="122" t="s">
        <v>91</v>
      </c>
      <c r="B73" s="123" t="s">
        <v>1250</v>
      </c>
      <c r="C73" s="103"/>
      <c r="D73" s="103"/>
      <c r="E73" s="103"/>
      <c r="F73" s="103"/>
      <c r="G73" s="103"/>
    </row>
    <row r="74" spans="1:7">
      <c r="A74" s="116" t="s">
        <v>1251</v>
      </c>
      <c r="B74" s="124" t="s">
        <v>1282</v>
      </c>
      <c r="C74" s="463">
        <v>4.45</v>
      </c>
      <c r="D74" s="463"/>
      <c r="E74" s="464">
        <v>0</v>
      </c>
      <c r="F74" s="464"/>
      <c r="G74" s="103"/>
    </row>
    <row r="75" spans="1:7">
      <c r="A75" s="116" t="s">
        <v>1253</v>
      </c>
      <c r="B75" s="124" t="s">
        <v>1283</v>
      </c>
      <c r="C75" s="463">
        <v>14.06</v>
      </c>
      <c r="D75" s="463"/>
      <c r="E75" s="464">
        <v>0</v>
      </c>
      <c r="F75" s="464"/>
      <c r="G75" s="103"/>
    </row>
    <row r="76" spans="1:7" ht="15" customHeight="1">
      <c r="A76" s="116" t="s">
        <v>1255</v>
      </c>
      <c r="B76" s="124" t="s">
        <v>1284</v>
      </c>
      <c r="C76" s="463">
        <v>13.12</v>
      </c>
      <c r="D76" s="463"/>
      <c r="E76" s="464">
        <v>0</v>
      </c>
      <c r="F76" s="464"/>
      <c r="G76" s="103"/>
    </row>
    <row r="77" spans="1:7">
      <c r="A77" s="103"/>
      <c r="B77" s="115" t="s">
        <v>810</v>
      </c>
      <c r="C77" s="462">
        <v>31.630000000000003</v>
      </c>
      <c r="D77" s="462"/>
      <c r="E77" s="462">
        <v>0</v>
      </c>
      <c r="F77" s="462"/>
      <c r="G77" s="103"/>
    </row>
    <row r="78" spans="1:7" ht="15.75" customHeight="1">
      <c r="A78" s="103"/>
      <c r="B78" s="460" t="s">
        <v>1209</v>
      </c>
      <c r="C78" s="460"/>
      <c r="D78" s="103"/>
      <c r="E78" s="103"/>
      <c r="F78" s="103"/>
      <c r="G78" s="103"/>
    </row>
    <row r="79" spans="1:7">
      <c r="A79" s="122" t="s">
        <v>1261</v>
      </c>
      <c r="B79" s="123" t="s">
        <v>1262</v>
      </c>
      <c r="C79" s="103"/>
      <c r="D79" s="103"/>
      <c r="E79" s="103"/>
      <c r="F79" s="103"/>
      <c r="G79" s="103"/>
    </row>
    <row r="80" spans="1:7">
      <c r="A80" s="116" t="s">
        <v>1263</v>
      </c>
      <c r="B80" s="124" t="s">
        <v>1285</v>
      </c>
      <c r="C80" s="463">
        <v>14.8</v>
      </c>
      <c r="D80" s="463"/>
      <c r="E80" s="464">
        <v>0</v>
      </c>
      <c r="F80" s="464"/>
      <c r="G80" s="103"/>
    </row>
    <row r="81" spans="1:7" ht="15" customHeight="1">
      <c r="A81" s="116" t="s">
        <v>1265</v>
      </c>
      <c r="B81" s="124" t="s">
        <v>1286</v>
      </c>
      <c r="C81" s="463">
        <v>4.83</v>
      </c>
      <c r="D81" s="463"/>
      <c r="E81" s="464">
        <v>0</v>
      </c>
      <c r="F81" s="464"/>
      <c r="G81" s="103"/>
    </row>
    <row r="82" spans="1:7">
      <c r="A82" s="103"/>
      <c r="B82" s="115" t="s">
        <v>810</v>
      </c>
      <c r="C82" s="462">
        <v>19.630000000000003</v>
      </c>
      <c r="D82" s="462"/>
      <c r="E82" s="462">
        <v>0</v>
      </c>
      <c r="F82" s="462"/>
      <c r="G82" s="103"/>
    </row>
    <row r="83" spans="1:7" ht="15.75" customHeight="1">
      <c r="A83" s="103"/>
      <c r="B83" s="460" t="s">
        <v>1209</v>
      </c>
      <c r="C83" s="460"/>
      <c r="D83" s="460"/>
      <c r="E83" s="103"/>
      <c r="F83" s="103"/>
      <c r="G83" s="103"/>
    </row>
    <row r="84" spans="1:7" ht="15" customHeight="1">
      <c r="A84" s="103"/>
      <c r="B84" s="109" t="s">
        <v>1267</v>
      </c>
      <c r="C84" s="466">
        <v>128.22999999999999</v>
      </c>
      <c r="D84" s="466"/>
      <c r="E84" s="466">
        <v>0</v>
      </c>
      <c r="F84" s="466"/>
      <c r="G84" s="103"/>
    </row>
    <row r="85" spans="1:7" ht="15.75" customHeight="1">
      <c r="A85" s="103"/>
      <c r="B85" s="460" t="s">
        <v>1209</v>
      </c>
      <c r="C85" s="460"/>
      <c r="D85" s="460"/>
      <c r="E85" s="460"/>
      <c r="F85" s="103"/>
      <c r="G85" s="103"/>
    </row>
    <row r="86" spans="1:7" ht="15.75" customHeight="1">
      <c r="A86" s="103"/>
      <c r="B86" s="461" t="s">
        <v>1575</v>
      </c>
      <c r="C86" s="461"/>
      <c r="D86" s="103"/>
      <c r="E86" s="103"/>
      <c r="F86" s="103"/>
      <c r="G86" s="103"/>
    </row>
    <row r="87" spans="1:7" ht="15.75" customHeight="1">
      <c r="A87" s="121" t="s">
        <v>1206</v>
      </c>
      <c r="B87" s="121" t="s">
        <v>38</v>
      </c>
      <c r="C87" s="465" t="s">
        <v>1207</v>
      </c>
      <c r="D87" s="465"/>
      <c r="E87" s="465" t="s">
        <v>1208</v>
      </c>
      <c r="F87" s="465"/>
      <c r="G87" s="103"/>
    </row>
    <row r="88" spans="1:7" ht="15.75" customHeight="1">
      <c r="A88" s="103"/>
      <c r="B88" s="460" t="s">
        <v>1209</v>
      </c>
      <c r="C88" s="460"/>
      <c r="D88" s="103"/>
      <c r="E88" s="103"/>
      <c r="F88" s="103"/>
      <c r="G88" s="103"/>
    </row>
    <row r="89" spans="1:7">
      <c r="A89" s="122" t="s">
        <v>77</v>
      </c>
      <c r="B89" s="123" t="s">
        <v>1210</v>
      </c>
      <c r="C89" s="103"/>
      <c r="D89" s="103"/>
      <c r="E89" s="103"/>
      <c r="F89" s="103"/>
      <c r="G89" s="103"/>
    </row>
    <row r="90" spans="1:7">
      <c r="A90" s="116" t="s">
        <v>1211</v>
      </c>
      <c r="B90" s="124" t="s">
        <v>1212</v>
      </c>
      <c r="C90" s="463">
        <v>20</v>
      </c>
      <c r="D90" s="463"/>
      <c r="E90" s="464">
        <v>20</v>
      </c>
      <c r="F90" s="464"/>
      <c r="G90" s="103"/>
    </row>
    <row r="91" spans="1:7">
      <c r="A91" s="116" t="s">
        <v>1213</v>
      </c>
      <c r="B91" s="124" t="s">
        <v>1214</v>
      </c>
      <c r="C91" s="463">
        <v>1.5</v>
      </c>
      <c r="D91" s="463"/>
      <c r="E91" s="464">
        <v>1.5</v>
      </c>
      <c r="F91" s="464"/>
      <c r="G91" s="103"/>
    </row>
    <row r="92" spans="1:7">
      <c r="A92" s="116" t="s">
        <v>1215</v>
      </c>
      <c r="B92" s="124" t="s">
        <v>1216</v>
      </c>
      <c r="C92" s="463">
        <v>1</v>
      </c>
      <c r="D92" s="463"/>
      <c r="E92" s="464">
        <v>1</v>
      </c>
      <c r="F92" s="464"/>
      <c r="G92" s="103"/>
    </row>
    <row r="93" spans="1:7">
      <c r="A93" s="116" t="s">
        <v>1217</v>
      </c>
      <c r="B93" s="124" t="s">
        <v>1218</v>
      </c>
      <c r="C93" s="463">
        <v>0.2</v>
      </c>
      <c r="D93" s="463"/>
      <c r="E93" s="464">
        <v>0.2</v>
      </c>
      <c r="F93" s="464"/>
      <c r="G93" s="103"/>
    </row>
    <row r="94" spans="1:7">
      <c r="A94" s="116" t="s">
        <v>1219</v>
      </c>
      <c r="B94" s="124" t="s">
        <v>1220</v>
      </c>
      <c r="C94" s="463">
        <v>0.6</v>
      </c>
      <c r="D94" s="463"/>
      <c r="E94" s="464">
        <v>0.6</v>
      </c>
      <c r="F94" s="464"/>
      <c r="G94" s="103"/>
    </row>
    <row r="95" spans="1:7">
      <c r="A95" s="116" t="s">
        <v>1221</v>
      </c>
      <c r="B95" s="124" t="s">
        <v>1222</v>
      </c>
      <c r="C95" s="463">
        <v>2.5</v>
      </c>
      <c r="D95" s="463"/>
      <c r="E95" s="464">
        <v>2.5</v>
      </c>
      <c r="F95" s="464"/>
      <c r="G95" s="103"/>
    </row>
    <row r="96" spans="1:7">
      <c r="A96" s="116" t="s">
        <v>1223</v>
      </c>
      <c r="B96" s="124" t="s">
        <v>1224</v>
      </c>
      <c r="C96" s="463">
        <v>3</v>
      </c>
      <c r="D96" s="463"/>
      <c r="E96" s="464">
        <v>3</v>
      </c>
      <c r="F96" s="464"/>
      <c r="G96" s="103"/>
    </row>
    <row r="97" spans="1:7" ht="15" customHeight="1">
      <c r="A97" s="116" t="s">
        <v>1225</v>
      </c>
      <c r="B97" s="124" t="s">
        <v>1226</v>
      </c>
      <c r="C97" s="463">
        <v>8</v>
      </c>
      <c r="D97" s="463"/>
      <c r="E97" s="464">
        <v>8</v>
      </c>
      <c r="F97" s="464"/>
      <c r="G97" s="103"/>
    </row>
    <row r="98" spans="1:7">
      <c r="A98" s="116" t="s">
        <v>1227</v>
      </c>
      <c r="B98" s="124" t="s">
        <v>1228</v>
      </c>
      <c r="C98" s="463">
        <v>1</v>
      </c>
      <c r="D98" s="463"/>
      <c r="E98" s="464">
        <v>1</v>
      </c>
      <c r="F98" s="464"/>
      <c r="G98" s="103"/>
    </row>
    <row r="99" spans="1:7">
      <c r="A99" s="103"/>
      <c r="B99" s="115" t="s">
        <v>810</v>
      </c>
      <c r="C99" s="462">
        <v>37.799999999999997</v>
      </c>
      <c r="D99" s="462"/>
      <c r="E99" s="462">
        <v>37.799999999999997</v>
      </c>
      <c r="F99" s="462"/>
      <c r="G99" s="103"/>
    </row>
    <row r="100" spans="1:7" ht="15.75" customHeight="1">
      <c r="A100" s="103"/>
      <c r="B100" s="460" t="s">
        <v>1209</v>
      </c>
      <c r="C100" s="460"/>
      <c r="D100" s="103"/>
      <c r="E100" s="103"/>
      <c r="F100" s="103"/>
      <c r="G100" s="103"/>
    </row>
    <row r="101" spans="1:7">
      <c r="A101" s="122" t="s">
        <v>84</v>
      </c>
      <c r="B101" s="123" t="s">
        <v>1229</v>
      </c>
      <c r="C101" s="103"/>
      <c r="D101" s="103"/>
      <c r="E101" s="103"/>
      <c r="F101" s="103"/>
      <c r="G101" s="103"/>
    </row>
    <row r="102" spans="1:7">
      <c r="A102" s="116" t="s">
        <v>1230</v>
      </c>
      <c r="B102" s="124" t="s">
        <v>1231</v>
      </c>
      <c r="C102" s="463">
        <v>17.73</v>
      </c>
      <c r="D102" s="463"/>
      <c r="E102" s="464">
        <v>0</v>
      </c>
      <c r="F102" s="464"/>
      <c r="G102" s="103"/>
    </row>
    <row r="103" spans="1:7">
      <c r="A103" s="116" t="s">
        <v>1232</v>
      </c>
      <c r="B103" s="124" t="s">
        <v>1233</v>
      </c>
      <c r="C103" s="463">
        <v>3.4</v>
      </c>
      <c r="D103" s="463"/>
      <c r="E103" s="464">
        <v>0</v>
      </c>
      <c r="F103" s="464"/>
      <c r="G103" s="103"/>
    </row>
    <row r="104" spans="1:7">
      <c r="A104" s="116" t="s">
        <v>1234</v>
      </c>
      <c r="B104" s="124" t="s">
        <v>1235</v>
      </c>
      <c r="C104" s="463">
        <v>0.83</v>
      </c>
      <c r="D104" s="463"/>
      <c r="E104" s="464">
        <v>0.64</v>
      </c>
      <c r="F104" s="464"/>
      <c r="G104" s="103"/>
    </row>
    <row r="105" spans="1:7">
      <c r="A105" s="116" t="s">
        <v>1236</v>
      </c>
      <c r="B105" s="124" t="s">
        <v>1237</v>
      </c>
      <c r="C105" s="463">
        <v>10.72</v>
      </c>
      <c r="D105" s="463"/>
      <c r="E105" s="464">
        <v>8.33</v>
      </c>
      <c r="F105" s="464"/>
      <c r="G105" s="103"/>
    </row>
    <row r="106" spans="1:7">
      <c r="A106" s="116" t="s">
        <v>1238</v>
      </c>
      <c r="B106" s="124" t="s">
        <v>1239</v>
      </c>
      <c r="C106" s="463">
        <v>0.06</v>
      </c>
      <c r="D106" s="463"/>
      <c r="E106" s="464">
        <v>0.04</v>
      </c>
      <c r="F106" s="464"/>
      <c r="G106" s="103"/>
    </row>
    <row r="107" spans="1:7">
      <c r="A107" s="116" t="s">
        <v>1240</v>
      </c>
      <c r="B107" s="124" t="s">
        <v>1241</v>
      </c>
      <c r="C107" s="463">
        <v>0.71</v>
      </c>
      <c r="D107" s="463"/>
      <c r="E107" s="464">
        <v>0.56000000000000005</v>
      </c>
      <c r="F107" s="464"/>
      <c r="G107" s="103"/>
    </row>
    <row r="108" spans="1:7">
      <c r="A108" s="116" t="s">
        <v>1242</v>
      </c>
      <c r="B108" s="124" t="s">
        <v>1243</v>
      </c>
      <c r="C108" s="463">
        <v>1.27</v>
      </c>
      <c r="D108" s="463"/>
      <c r="E108" s="464">
        <v>0</v>
      </c>
      <c r="F108" s="464"/>
      <c r="G108" s="103"/>
    </row>
    <row r="109" spans="1:7">
      <c r="A109" s="116" t="s">
        <v>1244</v>
      </c>
      <c r="B109" s="124" t="s">
        <v>1245</v>
      </c>
      <c r="C109" s="463">
        <v>0.1</v>
      </c>
      <c r="D109" s="463"/>
      <c r="E109" s="464">
        <v>0.08</v>
      </c>
      <c r="F109" s="464"/>
      <c r="G109" s="103"/>
    </row>
    <row r="110" spans="1:7" ht="15" customHeight="1">
      <c r="A110" s="116" t="s">
        <v>1246</v>
      </c>
      <c r="B110" s="124" t="s">
        <v>1247</v>
      </c>
      <c r="C110" s="463">
        <v>8.44</v>
      </c>
      <c r="D110" s="463"/>
      <c r="E110" s="464">
        <v>6.56</v>
      </c>
      <c r="F110" s="464"/>
      <c r="G110" s="103"/>
    </row>
    <row r="111" spans="1:7">
      <c r="A111" s="116" t="s">
        <v>1248</v>
      </c>
      <c r="B111" s="124" t="s">
        <v>1249</v>
      </c>
      <c r="C111" s="463">
        <v>0.04</v>
      </c>
      <c r="D111" s="463"/>
      <c r="E111" s="464">
        <v>0.03</v>
      </c>
      <c r="F111" s="464"/>
      <c r="G111" s="103"/>
    </row>
    <row r="112" spans="1:7">
      <c r="A112" s="103"/>
      <c r="B112" s="115" t="s">
        <v>810</v>
      </c>
      <c r="C112" s="462">
        <v>43.300000000000004</v>
      </c>
      <c r="D112" s="462"/>
      <c r="E112" s="462">
        <v>16.240000000000002</v>
      </c>
      <c r="F112" s="462"/>
      <c r="G112" s="103"/>
    </row>
    <row r="113" spans="1:7" ht="15.75" customHeight="1">
      <c r="A113" s="103"/>
      <c r="B113" s="460" t="s">
        <v>1209</v>
      </c>
      <c r="C113" s="460"/>
      <c r="D113" s="103"/>
      <c r="E113" s="103"/>
      <c r="F113" s="103"/>
      <c r="G113" s="103"/>
    </row>
    <row r="114" spans="1:7">
      <c r="A114" s="122" t="s">
        <v>91</v>
      </c>
      <c r="B114" s="123" t="s">
        <v>1250</v>
      </c>
      <c r="C114" s="103"/>
      <c r="D114" s="103"/>
      <c r="E114" s="103"/>
      <c r="F114" s="103"/>
      <c r="G114" s="103"/>
    </row>
    <row r="115" spans="1:7">
      <c r="A115" s="116" t="s">
        <v>1251</v>
      </c>
      <c r="B115" s="124" t="s">
        <v>1252</v>
      </c>
      <c r="C115" s="463">
        <v>4.16</v>
      </c>
      <c r="D115" s="463"/>
      <c r="E115" s="464">
        <v>3.24</v>
      </c>
      <c r="F115" s="464"/>
      <c r="G115" s="103"/>
    </row>
    <row r="116" spans="1:7">
      <c r="A116" s="116" t="s">
        <v>1253</v>
      </c>
      <c r="B116" s="124" t="s">
        <v>1254</v>
      </c>
      <c r="C116" s="463">
        <v>0.1</v>
      </c>
      <c r="D116" s="463"/>
      <c r="E116" s="464">
        <v>0.08</v>
      </c>
      <c r="F116" s="464"/>
      <c r="G116" s="103"/>
    </row>
    <row r="117" spans="1:7">
      <c r="A117" s="116" t="s">
        <v>1255</v>
      </c>
      <c r="B117" s="124" t="s">
        <v>1256</v>
      </c>
      <c r="C117" s="463">
        <v>4.6100000000000003</v>
      </c>
      <c r="D117" s="463"/>
      <c r="E117" s="464">
        <v>3.59</v>
      </c>
      <c r="F117" s="464"/>
      <c r="G117" s="103"/>
    </row>
    <row r="118" spans="1:7" ht="15" customHeight="1">
      <c r="A118" s="116" t="s">
        <v>1257</v>
      </c>
      <c r="B118" s="124" t="s">
        <v>1258</v>
      </c>
      <c r="C118" s="463">
        <v>3.08</v>
      </c>
      <c r="D118" s="463"/>
      <c r="E118" s="464">
        <v>2.39</v>
      </c>
      <c r="F118" s="464"/>
      <c r="G118" s="103"/>
    </row>
    <row r="119" spans="1:7">
      <c r="A119" s="116" t="s">
        <v>1259</v>
      </c>
      <c r="B119" s="124" t="s">
        <v>1260</v>
      </c>
      <c r="C119" s="463">
        <v>0.35</v>
      </c>
      <c r="D119" s="463"/>
      <c r="E119" s="464">
        <v>0.27</v>
      </c>
      <c r="F119" s="464"/>
      <c r="G119" s="103"/>
    </row>
    <row r="120" spans="1:7">
      <c r="A120" s="103"/>
      <c r="B120" s="115" t="s">
        <v>810</v>
      </c>
      <c r="C120" s="462">
        <v>12.3</v>
      </c>
      <c r="D120" s="462"/>
      <c r="E120" s="462">
        <v>9.57</v>
      </c>
      <c r="F120" s="462"/>
      <c r="G120" s="103"/>
    </row>
    <row r="121" spans="1:7" ht="15.75" customHeight="1">
      <c r="A121" s="103"/>
      <c r="B121" s="460" t="s">
        <v>1209</v>
      </c>
      <c r="C121" s="460"/>
      <c r="D121" s="103"/>
      <c r="E121" s="103"/>
      <c r="F121" s="103"/>
      <c r="G121" s="103"/>
    </row>
    <row r="122" spans="1:7">
      <c r="A122" s="122" t="s">
        <v>1261</v>
      </c>
      <c r="B122" s="123" t="s">
        <v>1262</v>
      </c>
      <c r="C122" s="103"/>
      <c r="D122" s="103"/>
      <c r="E122" s="103"/>
      <c r="F122" s="103"/>
      <c r="G122" s="103"/>
    </row>
    <row r="123" spans="1:7" ht="15" customHeight="1">
      <c r="A123" s="116" t="s">
        <v>1263</v>
      </c>
      <c r="B123" s="124" t="s">
        <v>1264</v>
      </c>
      <c r="C123" s="463">
        <v>16.37</v>
      </c>
      <c r="D123" s="463"/>
      <c r="E123" s="464">
        <v>6.14</v>
      </c>
      <c r="F123" s="464"/>
      <c r="G123" s="103"/>
    </row>
    <row r="124" spans="1:7" ht="38.25">
      <c r="A124" s="116" t="s">
        <v>1265</v>
      </c>
      <c r="B124" s="124" t="s">
        <v>1266</v>
      </c>
      <c r="C124" s="463">
        <v>0.37</v>
      </c>
      <c r="D124" s="463"/>
      <c r="E124" s="464">
        <v>0.28999999999999998</v>
      </c>
      <c r="F124" s="464"/>
      <c r="G124" s="103"/>
    </row>
    <row r="125" spans="1:7" ht="15" customHeight="1">
      <c r="A125" s="103"/>
      <c r="B125" s="115" t="s">
        <v>810</v>
      </c>
      <c r="C125" s="462">
        <v>16.740000000000002</v>
      </c>
      <c r="D125" s="462"/>
      <c r="E125" s="462">
        <v>6.43</v>
      </c>
      <c r="F125" s="462"/>
      <c r="G125" s="103"/>
    </row>
    <row r="126" spans="1:7" ht="15.75" customHeight="1">
      <c r="A126" s="103"/>
      <c r="B126" s="460" t="s">
        <v>1209</v>
      </c>
      <c r="C126" s="460"/>
      <c r="D126" s="460"/>
      <c r="E126" s="103"/>
      <c r="F126" s="103"/>
      <c r="G126" s="103"/>
    </row>
    <row r="127" spans="1:7" ht="15" customHeight="1">
      <c r="A127" s="103"/>
      <c r="B127" s="109" t="s">
        <v>1267</v>
      </c>
      <c r="C127" s="466">
        <v>110.14</v>
      </c>
      <c r="D127" s="466"/>
      <c r="E127" s="466">
        <v>70.040000000000006</v>
      </c>
      <c r="F127" s="466"/>
      <c r="G127" s="103"/>
    </row>
    <row r="128" spans="1:7" ht="15.75" customHeight="1">
      <c r="A128" s="103"/>
      <c r="B128" s="460" t="s">
        <v>1209</v>
      </c>
      <c r="C128" s="460"/>
      <c r="D128" s="460"/>
      <c r="E128" s="460"/>
      <c r="F128" s="103"/>
      <c r="G128" s="103"/>
    </row>
    <row r="129" spans="1:7">
      <c r="A129" s="103"/>
      <c r="B129" s="461" t="s">
        <v>1576</v>
      </c>
      <c r="C129" s="461"/>
      <c r="D129" s="103"/>
      <c r="E129" s="103"/>
      <c r="F129" s="103"/>
      <c r="G129" s="103"/>
    </row>
    <row r="130" spans="1:7" ht="15.75" customHeight="1">
      <c r="A130" s="121" t="s">
        <v>1206</v>
      </c>
      <c r="B130" s="121" t="s">
        <v>38</v>
      </c>
      <c r="C130" s="465" t="s">
        <v>1207</v>
      </c>
      <c r="D130" s="465"/>
      <c r="E130" s="465" t="s">
        <v>1208</v>
      </c>
      <c r="F130" s="465"/>
      <c r="G130" s="103"/>
    </row>
    <row r="131" spans="1:7" ht="15.75" customHeight="1">
      <c r="A131" s="103"/>
      <c r="B131" s="460" t="s">
        <v>1209</v>
      </c>
      <c r="C131" s="460"/>
      <c r="D131" s="103"/>
      <c r="E131" s="103"/>
      <c r="F131" s="103"/>
      <c r="G131" s="103"/>
    </row>
    <row r="132" spans="1:7">
      <c r="A132" s="122" t="s">
        <v>77</v>
      </c>
      <c r="B132" s="123" t="s">
        <v>1210</v>
      </c>
      <c r="C132" s="142"/>
      <c r="D132" s="142"/>
      <c r="E132" s="142"/>
      <c r="F132" s="142"/>
      <c r="G132" s="103"/>
    </row>
    <row r="133" spans="1:7">
      <c r="A133" s="116" t="s">
        <v>1211</v>
      </c>
      <c r="B133" s="124" t="s">
        <v>1212</v>
      </c>
      <c r="C133" s="463">
        <v>20</v>
      </c>
      <c r="D133" s="463"/>
      <c r="E133" s="464">
        <v>20</v>
      </c>
      <c r="F133" s="464"/>
      <c r="G133" s="103"/>
    </row>
    <row r="134" spans="1:7">
      <c r="A134" s="116" t="s">
        <v>1213</v>
      </c>
      <c r="B134" s="124" t="s">
        <v>1214</v>
      </c>
      <c r="C134" s="463">
        <v>1.5</v>
      </c>
      <c r="D134" s="463"/>
      <c r="E134" s="464">
        <v>1.5</v>
      </c>
      <c r="F134" s="464"/>
      <c r="G134" s="103"/>
    </row>
    <row r="135" spans="1:7">
      <c r="A135" s="116" t="s">
        <v>1215</v>
      </c>
      <c r="B135" s="124" t="s">
        <v>1216</v>
      </c>
      <c r="C135" s="463">
        <v>1</v>
      </c>
      <c r="D135" s="463"/>
      <c r="E135" s="464">
        <v>1</v>
      </c>
      <c r="F135" s="464"/>
      <c r="G135" s="103"/>
    </row>
    <row r="136" spans="1:7">
      <c r="A136" s="116" t="s">
        <v>1217</v>
      </c>
      <c r="B136" s="124" t="s">
        <v>1218</v>
      </c>
      <c r="C136" s="463">
        <v>0.2</v>
      </c>
      <c r="D136" s="463"/>
      <c r="E136" s="464">
        <v>0.2</v>
      </c>
      <c r="F136" s="464"/>
      <c r="G136" s="103"/>
    </row>
    <row r="137" spans="1:7">
      <c r="A137" s="116" t="s">
        <v>1219</v>
      </c>
      <c r="B137" s="124" t="s">
        <v>1220</v>
      </c>
      <c r="C137" s="463">
        <v>0.6</v>
      </c>
      <c r="D137" s="463"/>
      <c r="E137" s="464">
        <v>0.6</v>
      </c>
      <c r="F137" s="464"/>
      <c r="G137" s="103"/>
    </row>
    <row r="138" spans="1:7">
      <c r="A138" s="116" t="s">
        <v>1221</v>
      </c>
      <c r="B138" s="124" t="s">
        <v>1222</v>
      </c>
      <c r="C138" s="463">
        <v>2.5</v>
      </c>
      <c r="D138" s="463"/>
      <c r="E138" s="464">
        <v>2.5</v>
      </c>
      <c r="F138" s="464"/>
      <c r="G138" s="103"/>
    </row>
    <row r="139" spans="1:7" ht="15" customHeight="1">
      <c r="A139" s="116" t="s">
        <v>1223</v>
      </c>
      <c r="B139" s="124" t="s">
        <v>1224</v>
      </c>
      <c r="C139" s="463">
        <v>3</v>
      </c>
      <c r="D139" s="463"/>
      <c r="E139" s="464">
        <v>3</v>
      </c>
      <c r="F139" s="464"/>
      <c r="G139" s="103"/>
    </row>
    <row r="140" spans="1:7">
      <c r="A140" s="116" t="s">
        <v>1225</v>
      </c>
      <c r="B140" s="124" t="s">
        <v>1226</v>
      </c>
      <c r="C140" s="463">
        <v>8</v>
      </c>
      <c r="D140" s="463"/>
      <c r="E140" s="464">
        <v>8</v>
      </c>
      <c r="F140" s="464"/>
      <c r="G140" s="103"/>
    </row>
    <row r="141" spans="1:7">
      <c r="A141" s="116" t="s">
        <v>1227</v>
      </c>
      <c r="B141" s="124" t="s">
        <v>1228</v>
      </c>
      <c r="C141" s="463">
        <v>0</v>
      </c>
      <c r="D141" s="463"/>
      <c r="E141" s="464">
        <v>0</v>
      </c>
      <c r="F141" s="464"/>
      <c r="G141" s="103"/>
    </row>
    <row r="142" spans="1:7">
      <c r="A142" s="142"/>
      <c r="B142" s="115" t="s">
        <v>810</v>
      </c>
      <c r="C142" s="462">
        <v>36.799999999999997</v>
      </c>
      <c r="D142" s="462"/>
      <c r="E142" s="462">
        <v>36.799999999999997</v>
      </c>
      <c r="F142" s="462"/>
      <c r="G142" s="103"/>
    </row>
    <row r="143" spans="1:7" ht="15.75" customHeight="1">
      <c r="A143" s="142"/>
      <c r="B143" s="460" t="s">
        <v>1209</v>
      </c>
      <c r="C143" s="460"/>
      <c r="D143" s="142"/>
      <c r="E143" s="142"/>
      <c r="F143" s="142"/>
      <c r="G143" s="103"/>
    </row>
    <row r="144" spans="1:7">
      <c r="A144" s="122" t="s">
        <v>84</v>
      </c>
      <c r="B144" s="123" t="s">
        <v>1229</v>
      </c>
      <c r="C144" s="142"/>
      <c r="D144" s="142"/>
      <c r="E144" s="142"/>
      <c r="F144" s="142"/>
      <c r="G144" s="103"/>
    </row>
    <row r="145" spans="1:7">
      <c r="A145" s="116" t="s">
        <v>1230</v>
      </c>
      <c r="B145" s="124" t="s">
        <v>1231</v>
      </c>
      <c r="C145" s="463">
        <v>17.87</v>
      </c>
      <c r="D145" s="463"/>
      <c r="E145" s="464">
        <v>0</v>
      </c>
      <c r="F145" s="464"/>
      <c r="G145" s="103"/>
    </row>
    <row r="146" spans="1:7">
      <c r="A146" s="116" t="s">
        <v>1232</v>
      </c>
      <c r="B146" s="124" t="s">
        <v>1233</v>
      </c>
      <c r="C146" s="463">
        <v>3.93</v>
      </c>
      <c r="D146" s="463"/>
      <c r="E146" s="464">
        <v>0</v>
      </c>
      <c r="F146" s="464"/>
      <c r="G146" s="103"/>
    </row>
    <row r="147" spans="1:7">
      <c r="A147" s="116" t="s">
        <v>1234</v>
      </c>
      <c r="B147" s="124" t="s">
        <v>1235</v>
      </c>
      <c r="C147" s="463">
        <v>0.85</v>
      </c>
      <c r="D147" s="463"/>
      <c r="E147" s="464">
        <v>0.64</v>
      </c>
      <c r="F147" s="464"/>
      <c r="G147" s="103"/>
    </row>
    <row r="148" spans="1:7">
      <c r="A148" s="116" t="s">
        <v>1236</v>
      </c>
      <c r="B148" s="124" t="s">
        <v>1237</v>
      </c>
      <c r="C148" s="463">
        <v>10.98</v>
      </c>
      <c r="D148" s="463"/>
      <c r="E148" s="464">
        <v>8.33</v>
      </c>
      <c r="F148" s="464"/>
      <c r="G148" s="103"/>
    </row>
    <row r="149" spans="1:7">
      <c r="A149" s="116" t="s">
        <v>1238</v>
      </c>
      <c r="B149" s="124" t="s">
        <v>1239</v>
      </c>
      <c r="C149" s="463">
        <v>0.06</v>
      </c>
      <c r="D149" s="463"/>
      <c r="E149" s="464">
        <v>0.04</v>
      </c>
      <c r="F149" s="464"/>
      <c r="G149" s="103"/>
    </row>
    <row r="150" spans="1:7">
      <c r="A150" s="116" t="s">
        <v>1240</v>
      </c>
      <c r="B150" s="124" t="s">
        <v>1241</v>
      </c>
      <c r="C150" s="463">
        <v>0.73</v>
      </c>
      <c r="D150" s="463"/>
      <c r="E150" s="464">
        <v>0.56000000000000005</v>
      </c>
      <c r="F150" s="464"/>
      <c r="G150" s="103"/>
    </row>
    <row r="151" spans="1:7">
      <c r="A151" s="116" t="s">
        <v>1242</v>
      </c>
      <c r="B151" s="124" t="s">
        <v>1243</v>
      </c>
      <c r="C151" s="463">
        <v>1.51</v>
      </c>
      <c r="D151" s="463"/>
      <c r="E151" s="464">
        <v>0</v>
      </c>
      <c r="F151" s="464"/>
      <c r="G151" s="103"/>
    </row>
    <row r="152" spans="1:7" ht="15" customHeight="1">
      <c r="A152" s="116" t="s">
        <v>1244</v>
      </c>
      <c r="B152" s="124" t="s">
        <v>1245</v>
      </c>
      <c r="C152" s="463">
        <v>0.1</v>
      </c>
      <c r="D152" s="463"/>
      <c r="E152" s="464">
        <v>0.08</v>
      </c>
      <c r="F152" s="464"/>
      <c r="G152" s="103"/>
    </row>
    <row r="153" spans="1:7">
      <c r="A153" s="116" t="s">
        <v>1246</v>
      </c>
      <c r="B153" s="124" t="s">
        <v>1247</v>
      </c>
      <c r="C153" s="463">
        <v>11.37</v>
      </c>
      <c r="D153" s="463"/>
      <c r="E153" s="464">
        <v>8.64</v>
      </c>
      <c r="F153" s="464"/>
      <c r="G153" s="103"/>
    </row>
    <row r="154" spans="1:7">
      <c r="A154" s="116" t="s">
        <v>1248</v>
      </c>
      <c r="B154" s="124" t="s">
        <v>1249</v>
      </c>
      <c r="C154" s="463">
        <v>0.04</v>
      </c>
      <c r="D154" s="463"/>
      <c r="E154" s="464">
        <v>0.03</v>
      </c>
      <c r="F154" s="464"/>
      <c r="G154" s="103"/>
    </row>
    <row r="155" spans="1:7">
      <c r="A155" s="142"/>
      <c r="B155" s="115" t="s">
        <v>810</v>
      </c>
      <c r="C155" s="462">
        <v>47.44</v>
      </c>
      <c r="D155" s="462"/>
      <c r="E155" s="462">
        <v>18.32</v>
      </c>
      <c r="F155" s="462"/>
      <c r="G155" s="103"/>
    </row>
    <row r="156" spans="1:7" ht="15.75" customHeight="1">
      <c r="A156" s="142"/>
      <c r="B156" s="460" t="s">
        <v>1209</v>
      </c>
      <c r="C156" s="460"/>
      <c r="D156" s="142"/>
      <c r="E156" s="142"/>
      <c r="F156" s="142"/>
      <c r="G156" s="103"/>
    </row>
    <row r="157" spans="1:7">
      <c r="A157" s="122" t="s">
        <v>91</v>
      </c>
      <c r="B157" s="123" t="s">
        <v>1250</v>
      </c>
      <c r="C157" s="142"/>
      <c r="D157" s="142"/>
      <c r="E157" s="142"/>
      <c r="F157" s="142"/>
      <c r="G157" s="103"/>
    </row>
    <row r="158" spans="1:7">
      <c r="A158" s="116" t="s">
        <v>1251</v>
      </c>
      <c r="B158" s="124" t="s">
        <v>1252</v>
      </c>
      <c r="C158" s="463">
        <v>4.83</v>
      </c>
      <c r="D158" s="463"/>
      <c r="E158" s="464">
        <v>3.67</v>
      </c>
      <c r="F158" s="464"/>
      <c r="G158" s="103"/>
    </row>
    <row r="159" spans="1:7">
      <c r="A159" s="116" t="s">
        <v>1253</v>
      </c>
      <c r="B159" s="124" t="s">
        <v>1254</v>
      </c>
      <c r="C159" s="463">
        <v>0.11</v>
      </c>
      <c r="D159" s="463"/>
      <c r="E159" s="464">
        <v>0.09</v>
      </c>
      <c r="F159" s="464"/>
      <c r="G159" s="103"/>
    </row>
    <row r="160" spans="1:7" ht="15" customHeight="1">
      <c r="A160" s="116" t="s">
        <v>1255</v>
      </c>
      <c r="B160" s="124" t="s">
        <v>1256</v>
      </c>
      <c r="C160" s="463">
        <v>2.35</v>
      </c>
      <c r="D160" s="463"/>
      <c r="E160" s="464">
        <v>1.79</v>
      </c>
      <c r="F160" s="464"/>
      <c r="G160" s="103"/>
    </row>
    <row r="161" spans="1:7">
      <c r="A161" s="116" t="s">
        <v>1257</v>
      </c>
      <c r="B161" s="124" t="s">
        <v>1258</v>
      </c>
      <c r="C161" s="463">
        <v>2.71</v>
      </c>
      <c r="D161" s="463"/>
      <c r="E161" s="464">
        <v>2.06</v>
      </c>
      <c r="F161" s="464"/>
      <c r="G161" s="103"/>
    </row>
    <row r="162" spans="1:7">
      <c r="A162" s="116" t="s">
        <v>1259</v>
      </c>
      <c r="B162" s="124" t="s">
        <v>1260</v>
      </c>
      <c r="C162" s="463">
        <v>0.41</v>
      </c>
      <c r="D162" s="463"/>
      <c r="E162" s="464">
        <v>0.31</v>
      </c>
      <c r="F162" s="464"/>
      <c r="G162" s="103"/>
    </row>
    <row r="163" spans="1:7">
      <c r="A163" s="142"/>
      <c r="B163" s="115" t="s">
        <v>810</v>
      </c>
      <c r="C163" s="462">
        <v>10.41</v>
      </c>
      <c r="D163" s="462"/>
      <c r="E163" s="462">
        <v>7.919999999999999</v>
      </c>
      <c r="F163" s="462"/>
      <c r="G163" s="103"/>
    </row>
    <row r="164" spans="1:7" ht="15.75" customHeight="1">
      <c r="A164" s="142"/>
      <c r="B164" s="460" t="s">
        <v>1209</v>
      </c>
      <c r="C164" s="460"/>
      <c r="D164" s="142"/>
      <c r="E164" s="142"/>
      <c r="F164" s="142"/>
      <c r="G164" s="103"/>
    </row>
    <row r="165" spans="1:7" ht="15" customHeight="1">
      <c r="A165" s="122" t="s">
        <v>1261</v>
      </c>
      <c r="B165" s="123" t="s">
        <v>1262</v>
      </c>
      <c r="C165" s="142"/>
      <c r="D165" s="142"/>
      <c r="E165" s="142"/>
      <c r="F165" s="142"/>
      <c r="G165" s="103"/>
    </row>
    <row r="166" spans="1:7">
      <c r="A166" s="116" t="s">
        <v>1263</v>
      </c>
      <c r="B166" s="124" t="s">
        <v>1264</v>
      </c>
      <c r="C166" s="463">
        <v>17.46</v>
      </c>
      <c r="D166" s="463"/>
      <c r="E166" s="464">
        <v>6.74</v>
      </c>
      <c r="F166" s="464"/>
      <c r="G166" s="103"/>
    </row>
    <row r="167" spans="1:7" ht="15" customHeight="1">
      <c r="A167" s="116" t="s">
        <v>1265</v>
      </c>
      <c r="B167" s="124" t="s">
        <v>1266</v>
      </c>
      <c r="C167" s="463">
        <v>0.43</v>
      </c>
      <c r="D167" s="463"/>
      <c r="E167" s="464">
        <v>0.33</v>
      </c>
      <c r="F167" s="464"/>
      <c r="G167" s="103"/>
    </row>
    <row r="168" spans="1:7" ht="15" customHeight="1">
      <c r="A168" s="142"/>
      <c r="B168" s="115" t="s">
        <v>810</v>
      </c>
      <c r="C168" s="462">
        <v>17.89</v>
      </c>
      <c r="D168" s="462"/>
      <c r="E168" s="462">
        <v>7.07</v>
      </c>
      <c r="F168" s="462"/>
      <c r="G168" s="103"/>
    </row>
    <row r="169" spans="1:7" ht="15.75" customHeight="1">
      <c r="A169" s="142"/>
      <c r="B169" s="460" t="s">
        <v>1209</v>
      </c>
      <c r="C169" s="460"/>
      <c r="D169" s="460"/>
      <c r="E169" s="142"/>
      <c r="F169" s="142"/>
      <c r="G169" s="103"/>
    </row>
    <row r="170" spans="1:7">
      <c r="A170" s="142"/>
      <c r="B170" s="109" t="s">
        <v>1267</v>
      </c>
      <c r="C170" s="466">
        <v>112.54</v>
      </c>
      <c r="D170" s="466"/>
      <c r="E170" s="466">
        <v>70.11</v>
      </c>
      <c r="F170" s="466"/>
      <c r="G170" s="103"/>
    </row>
    <row r="171" spans="1:7" ht="15.75" customHeight="1">
      <c r="A171" s="103"/>
      <c r="B171" s="460" t="s">
        <v>1209</v>
      </c>
      <c r="C171" s="460"/>
      <c r="D171" s="460"/>
      <c r="E171" s="460"/>
      <c r="F171" s="103"/>
      <c r="G171" s="103"/>
    </row>
    <row r="172" spans="1:7">
      <c r="A172" s="103"/>
      <c r="B172" s="461" t="s">
        <v>2029</v>
      </c>
      <c r="C172" s="461"/>
      <c r="D172" s="103"/>
      <c r="E172" s="103"/>
      <c r="F172" s="103"/>
      <c r="G172" s="103"/>
    </row>
    <row r="173" spans="1:7" ht="15.75" customHeight="1">
      <c r="A173" s="121" t="s">
        <v>1206</v>
      </c>
      <c r="B173" s="121" t="s">
        <v>38</v>
      </c>
      <c r="C173" s="465" t="s">
        <v>1207</v>
      </c>
      <c r="D173" s="465"/>
      <c r="E173" s="465" t="s">
        <v>1208</v>
      </c>
      <c r="F173" s="465"/>
      <c r="G173" s="103"/>
    </row>
    <row r="174" spans="1:7" ht="15.75" customHeight="1">
      <c r="A174" s="103"/>
      <c r="B174" s="460" t="s">
        <v>1209</v>
      </c>
      <c r="C174" s="460"/>
      <c r="D174" s="103"/>
      <c r="E174" s="103"/>
      <c r="F174" s="103"/>
      <c r="G174" s="103"/>
    </row>
    <row r="175" spans="1:7">
      <c r="A175" s="122" t="s">
        <v>77</v>
      </c>
      <c r="B175" s="123" t="s">
        <v>1210</v>
      </c>
      <c r="C175" s="103"/>
      <c r="D175" s="103"/>
      <c r="E175" s="103"/>
      <c r="F175" s="103"/>
      <c r="G175" s="103"/>
    </row>
    <row r="176" spans="1:7">
      <c r="A176" s="116" t="s">
        <v>1211</v>
      </c>
      <c r="B176" s="124" t="s">
        <v>1287</v>
      </c>
      <c r="C176" s="463">
        <v>20</v>
      </c>
      <c r="D176" s="463"/>
      <c r="E176" s="464">
        <v>0</v>
      </c>
      <c r="F176" s="464"/>
      <c r="G176" s="103"/>
    </row>
    <row r="177" spans="1:7">
      <c r="A177" s="116" t="s">
        <v>1213</v>
      </c>
      <c r="B177" s="124" t="s">
        <v>1288</v>
      </c>
      <c r="C177" s="463">
        <v>1.5</v>
      </c>
      <c r="D177" s="463"/>
      <c r="E177" s="464">
        <v>0</v>
      </c>
      <c r="F177" s="464"/>
      <c r="G177" s="103"/>
    </row>
    <row r="178" spans="1:7">
      <c r="A178" s="116" t="s">
        <v>1215</v>
      </c>
      <c r="B178" s="124" t="s">
        <v>1289</v>
      </c>
      <c r="C178" s="463">
        <v>1</v>
      </c>
      <c r="D178" s="463"/>
      <c r="E178" s="464">
        <v>0</v>
      </c>
      <c r="F178" s="464"/>
      <c r="G178" s="103"/>
    </row>
    <row r="179" spans="1:7">
      <c r="A179" s="116" t="s">
        <v>1217</v>
      </c>
      <c r="B179" s="124" t="s">
        <v>1290</v>
      </c>
      <c r="C179" s="463">
        <v>0.2</v>
      </c>
      <c r="D179" s="463"/>
      <c r="E179" s="464">
        <v>0</v>
      </c>
      <c r="F179" s="464"/>
      <c r="G179" s="103"/>
    </row>
    <row r="180" spans="1:7">
      <c r="A180" s="116" t="s">
        <v>1219</v>
      </c>
      <c r="B180" s="124" t="s">
        <v>1291</v>
      </c>
      <c r="C180" s="463">
        <v>0.6</v>
      </c>
      <c r="D180" s="463"/>
      <c r="E180" s="464">
        <v>0</v>
      </c>
      <c r="F180" s="464"/>
      <c r="G180" s="103"/>
    </row>
    <row r="181" spans="1:7" ht="15" customHeight="1">
      <c r="A181" s="116" t="s">
        <v>1221</v>
      </c>
      <c r="B181" s="124" t="s">
        <v>1292</v>
      </c>
      <c r="C181" s="463">
        <v>2.5</v>
      </c>
      <c r="D181" s="463"/>
      <c r="E181" s="464">
        <v>0</v>
      </c>
      <c r="F181" s="464"/>
      <c r="G181" s="103"/>
    </row>
    <row r="182" spans="1:7">
      <c r="A182" s="116" t="s">
        <v>1223</v>
      </c>
      <c r="B182" s="124" t="s">
        <v>1293</v>
      </c>
      <c r="C182" s="463">
        <v>3</v>
      </c>
      <c r="D182" s="463"/>
      <c r="E182" s="464">
        <v>0</v>
      </c>
      <c r="F182" s="464"/>
      <c r="G182" s="103"/>
    </row>
    <row r="183" spans="1:7">
      <c r="A183" s="116" t="s">
        <v>1225</v>
      </c>
      <c r="B183" s="124" t="s">
        <v>1294</v>
      </c>
      <c r="C183" s="463">
        <v>8</v>
      </c>
      <c r="D183" s="463"/>
      <c r="E183" s="464">
        <v>0</v>
      </c>
      <c r="F183" s="464"/>
      <c r="G183" s="103"/>
    </row>
    <row r="184" spans="1:7">
      <c r="A184" s="116" t="s">
        <v>1227</v>
      </c>
      <c r="B184" s="124" t="s">
        <v>1295</v>
      </c>
      <c r="C184" s="463">
        <v>1</v>
      </c>
      <c r="D184" s="463"/>
      <c r="E184" s="464">
        <v>0</v>
      </c>
      <c r="F184" s="464"/>
      <c r="G184" s="103"/>
    </row>
    <row r="185" spans="1:7">
      <c r="A185" s="103"/>
      <c r="B185" s="115" t="s">
        <v>810</v>
      </c>
      <c r="C185" s="462">
        <v>37.799999999999997</v>
      </c>
      <c r="D185" s="462"/>
      <c r="E185" s="462">
        <v>0</v>
      </c>
      <c r="F185" s="462"/>
      <c r="G185" s="103"/>
    </row>
    <row r="186" spans="1:7" ht="15.75" customHeight="1">
      <c r="A186" s="103"/>
      <c r="B186" s="460" t="s">
        <v>1209</v>
      </c>
      <c r="C186" s="460"/>
      <c r="D186" s="103"/>
      <c r="E186" s="103"/>
      <c r="F186" s="103"/>
      <c r="G186" s="103"/>
    </row>
    <row r="187" spans="1:7">
      <c r="A187" s="122" t="s">
        <v>84</v>
      </c>
      <c r="B187" s="123" t="s">
        <v>1229</v>
      </c>
      <c r="C187" s="103"/>
      <c r="D187" s="103"/>
      <c r="E187" s="103"/>
      <c r="F187" s="103"/>
      <c r="G187" s="103"/>
    </row>
    <row r="188" spans="1:7">
      <c r="A188" s="116" t="s">
        <v>1230</v>
      </c>
      <c r="B188" s="124" t="s">
        <v>1296</v>
      </c>
      <c r="C188" s="463">
        <v>0</v>
      </c>
      <c r="D188" s="463"/>
      <c r="E188" s="464">
        <v>0</v>
      </c>
      <c r="F188" s="464"/>
      <c r="G188" s="103"/>
    </row>
    <row r="189" spans="1:7">
      <c r="A189" s="116" t="s">
        <v>1232</v>
      </c>
      <c r="B189" s="124" t="s">
        <v>1297</v>
      </c>
      <c r="C189" s="463">
        <v>0</v>
      </c>
      <c r="D189" s="463"/>
      <c r="E189" s="464">
        <v>0</v>
      </c>
      <c r="F189" s="464"/>
      <c r="G189" s="103"/>
    </row>
    <row r="190" spans="1:7">
      <c r="A190" s="116" t="s">
        <v>1234</v>
      </c>
      <c r="B190" s="124" t="s">
        <v>1298</v>
      </c>
      <c r="C190" s="463">
        <v>0.66</v>
      </c>
      <c r="D190" s="463"/>
      <c r="E190" s="464">
        <v>0</v>
      </c>
      <c r="F190" s="464"/>
      <c r="G190" s="103"/>
    </row>
    <row r="191" spans="1:7">
      <c r="A191" s="116" t="s">
        <v>1236</v>
      </c>
      <c r="B191" s="124" t="s">
        <v>1299</v>
      </c>
      <c r="C191" s="463">
        <v>8.33</v>
      </c>
      <c r="D191" s="463"/>
      <c r="E191" s="464">
        <v>0</v>
      </c>
      <c r="F191" s="464"/>
      <c r="G191" s="103"/>
    </row>
    <row r="192" spans="1:7">
      <c r="A192" s="116" t="s">
        <v>1238</v>
      </c>
      <c r="B192" s="124" t="s">
        <v>1300</v>
      </c>
      <c r="C192" s="463">
        <v>0.05</v>
      </c>
      <c r="D192" s="463"/>
      <c r="E192" s="464">
        <v>0</v>
      </c>
      <c r="F192" s="464"/>
      <c r="G192" s="103"/>
    </row>
    <row r="193" spans="1:7">
      <c r="A193" s="116" t="s">
        <v>1240</v>
      </c>
      <c r="B193" s="124" t="s">
        <v>1301</v>
      </c>
      <c r="C193" s="463">
        <v>0.56000000000000005</v>
      </c>
      <c r="D193" s="463"/>
      <c r="E193" s="464">
        <v>0</v>
      </c>
      <c r="F193" s="464"/>
      <c r="G193" s="103"/>
    </row>
    <row r="194" spans="1:7" ht="15" customHeight="1">
      <c r="A194" s="116" t="s">
        <v>1242</v>
      </c>
      <c r="B194" s="124" t="s">
        <v>1302</v>
      </c>
      <c r="C194" s="463">
        <v>0</v>
      </c>
      <c r="D194" s="463"/>
      <c r="E194" s="464">
        <v>0</v>
      </c>
      <c r="F194" s="464"/>
      <c r="G194" s="103"/>
    </row>
    <row r="195" spans="1:7">
      <c r="A195" s="116" t="s">
        <v>1244</v>
      </c>
      <c r="B195" s="124" t="s">
        <v>1303</v>
      </c>
      <c r="C195" s="463">
        <v>0.08</v>
      </c>
      <c r="D195" s="463"/>
      <c r="E195" s="464">
        <v>0</v>
      </c>
      <c r="F195" s="464"/>
      <c r="G195" s="103"/>
    </row>
    <row r="196" spans="1:7">
      <c r="A196" s="116" t="s">
        <v>1246</v>
      </c>
      <c r="B196" s="124" t="s">
        <v>1304</v>
      </c>
      <c r="C196" s="463">
        <v>8.68</v>
      </c>
      <c r="D196" s="463"/>
      <c r="E196" s="464">
        <v>0</v>
      </c>
      <c r="F196" s="464"/>
      <c r="G196" s="103"/>
    </row>
    <row r="197" spans="1:7">
      <c r="A197" s="116" t="s">
        <v>1248</v>
      </c>
      <c r="B197" s="124" t="s">
        <v>1305</v>
      </c>
      <c r="C197" s="463">
        <v>0.03</v>
      </c>
      <c r="D197" s="463"/>
      <c r="E197" s="464">
        <v>0</v>
      </c>
      <c r="F197" s="464"/>
      <c r="G197" s="103"/>
    </row>
    <row r="198" spans="1:7">
      <c r="A198" s="103"/>
      <c r="B198" s="115" t="s">
        <v>810</v>
      </c>
      <c r="C198" s="462">
        <v>18.39</v>
      </c>
      <c r="D198" s="462"/>
      <c r="E198" s="462">
        <v>0</v>
      </c>
      <c r="F198" s="462"/>
      <c r="G198" s="103"/>
    </row>
    <row r="199" spans="1:7" ht="15.75" customHeight="1">
      <c r="A199" s="103"/>
      <c r="B199" s="460" t="s">
        <v>1209</v>
      </c>
      <c r="C199" s="460"/>
      <c r="D199" s="103"/>
      <c r="E199" s="103"/>
      <c r="F199" s="103"/>
      <c r="G199" s="103"/>
    </row>
    <row r="200" spans="1:7">
      <c r="A200" s="122" t="s">
        <v>91</v>
      </c>
      <c r="B200" s="123" t="s">
        <v>1250</v>
      </c>
      <c r="C200" s="103"/>
      <c r="D200" s="103"/>
      <c r="E200" s="103"/>
      <c r="F200" s="103"/>
      <c r="G200" s="103"/>
    </row>
    <row r="201" spans="1:7">
      <c r="A201" s="116" t="s">
        <v>1251</v>
      </c>
      <c r="B201" s="124" t="s">
        <v>1306</v>
      </c>
      <c r="C201" s="463">
        <v>3.64</v>
      </c>
      <c r="D201" s="463"/>
      <c r="E201" s="464">
        <v>0</v>
      </c>
      <c r="F201" s="464"/>
      <c r="G201" s="103"/>
    </row>
    <row r="202" spans="1:7" ht="15" customHeight="1">
      <c r="A202" s="116" t="s">
        <v>1253</v>
      </c>
      <c r="B202" s="124" t="s">
        <v>1307</v>
      </c>
      <c r="C202" s="463">
        <v>0.09</v>
      </c>
      <c r="D202" s="463"/>
      <c r="E202" s="464">
        <v>0</v>
      </c>
      <c r="F202" s="464"/>
      <c r="G202" s="103"/>
    </row>
    <row r="203" spans="1:7">
      <c r="A203" s="116" t="s">
        <v>1255</v>
      </c>
      <c r="B203" s="124" t="s">
        <v>1308</v>
      </c>
      <c r="C203" s="463">
        <v>1.73</v>
      </c>
      <c r="D203" s="463"/>
      <c r="E203" s="464">
        <v>0</v>
      </c>
      <c r="F203" s="464"/>
      <c r="G203" s="103"/>
    </row>
    <row r="204" spans="1:7">
      <c r="A204" s="116" t="s">
        <v>1257</v>
      </c>
      <c r="B204" s="124" t="s">
        <v>1309</v>
      </c>
      <c r="C204" s="463">
        <v>2.0299999999999998</v>
      </c>
      <c r="D204" s="463"/>
      <c r="E204" s="464">
        <v>0</v>
      </c>
      <c r="F204" s="464"/>
      <c r="G204" s="103"/>
    </row>
    <row r="205" spans="1:7">
      <c r="A205" s="116" t="s">
        <v>1259</v>
      </c>
      <c r="B205" s="124" t="s">
        <v>1310</v>
      </c>
      <c r="C205" s="463">
        <v>0.31</v>
      </c>
      <c r="D205" s="463"/>
      <c r="E205" s="464">
        <v>0</v>
      </c>
      <c r="F205" s="464"/>
      <c r="G205" s="103"/>
    </row>
    <row r="206" spans="1:7">
      <c r="A206" s="103"/>
      <c r="B206" s="115" t="s">
        <v>810</v>
      </c>
      <c r="C206" s="462">
        <v>7.8</v>
      </c>
      <c r="D206" s="462"/>
      <c r="E206" s="462">
        <v>0</v>
      </c>
      <c r="F206" s="462"/>
      <c r="G206" s="103"/>
    </row>
    <row r="207" spans="1:7" ht="15.75" customHeight="1">
      <c r="A207" s="103"/>
      <c r="B207" s="460" t="s">
        <v>1209</v>
      </c>
      <c r="C207" s="460"/>
      <c r="D207" s="103"/>
      <c r="E207" s="103"/>
      <c r="F207" s="103"/>
      <c r="G207" s="103"/>
    </row>
    <row r="208" spans="1:7">
      <c r="A208" s="122" t="s">
        <v>1261</v>
      </c>
      <c r="B208" s="123" t="s">
        <v>1262</v>
      </c>
      <c r="C208" s="103"/>
      <c r="D208" s="103"/>
      <c r="E208" s="103"/>
      <c r="F208" s="103"/>
      <c r="G208" s="103"/>
    </row>
    <row r="209" spans="1:7" ht="15" customHeight="1">
      <c r="A209" s="116" t="s">
        <v>1263</v>
      </c>
      <c r="B209" s="124" t="s">
        <v>1311</v>
      </c>
      <c r="C209" s="463">
        <v>6.95</v>
      </c>
      <c r="D209" s="463"/>
      <c r="E209" s="464">
        <v>0</v>
      </c>
      <c r="F209" s="464"/>
      <c r="G209" s="103"/>
    </row>
    <row r="210" spans="1:7" ht="38.25">
      <c r="A210" s="116" t="s">
        <v>1265</v>
      </c>
      <c r="B210" s="124" t="s">
        <v>1312</v>
      </c>
      <c r="C210" s="463">
        <v>0.33</v>
      </c>
      <c r="D210" s="463"/>
      <c r="E210" s="464">
        <v>0</v>
      </c>
      <c r="F210" s="464"/>
      <c r="G210" s="103"/>
    </row>
    <row r="211" spans="1:7">
      <c r="A211" s="103"/>
      <c r="B211" s="115" t="s">
        <v>810</v>
      </c>
      <c r="C211" s="462">
        <v>7.28</v>
      </c>
      <c r="D211" s="462"/>
      <c r="E211" s="462">
        <v>0</v>
      </c>
      <c r="F211" s="462"/>
      <c r="G211" s="103"/>
    </row>
    <row r="212" spans="1:7" ht="15.75" customHeight="1">
      <c r="A212" s="103"/>
      <c r="B212" s="460" t="s">
        <v>1209</v>
      </c>
      <c r="C212" s="460"/>
      <c r="D212" s="460"/>
      <c r="E212" s="103"/>
      <c r="F212" s="103"/>
      <c r="G212" s="103"/>
    </row>
    <row r="213" spans="1:7">
      <c r="A213" s="103"/>
      <c r="B213" s="109" t="s">
        <v>1267</v>
      </c>
      <c r="C213" s="466">
        <v>71.269900000000007</v>
      </c>
      <c r="D213" s="466"/>
      <c r="E213" s="466">
        <v>0</v>
      </c>
      <c r="F213" s="466"/>
      <c r="G213" s="103"/>
    </row>
    <row r="214" spans="1:7" ht="141.94999999999999" customHeight="1">
      <c r="A214" s="369" t="s">
        <v>1117</v>
      </c>
      <c r="B214" s="369"/>
      <c r="C214" s="369"/>
      <c r="D214" s="369"/>
      <c r="E214" s="369"/>
      <c r="F214" s="369"/>
      <c r="G214" s="369"/>
    </row>
  </sheetData>
  <mergeCells count="344">
    <mergeCell ref="C181:D181"/>
    <mergeCell ref="E181:F181"/>
    <mergeCell ref="C182:D182"/>
    <mergeCell ref="E182:F182"/>
    <mergeCell ref="B186:C186"/>
    <mergeCell ref="C194:D194"/>
    <mergeCell ref="E194:F194"/>
    <mergeCell ref="C195:D195"/>
    <mergeCell ref="E195:F195"/>
    <mergeCell ref="E193:F193"/>
    <mergeCell ref="C189:D189"/>
    <mergeCell ref="E189:F189"/>
    <mergeCell ref="C190:D190"/>
    <mergeCell ref="E190:F190"/>
    <mergeCell ref="C191:D191"/>
    <mergeCell ref="E191:F191"/>
    <mergeCell ref="C192:D192"/>
    <mergeCell ref="E192:F192"/>
    <mergeCell ref="C193:D193"/>
    <mergeCell ref="C140:D140"/>
    <mergeCell ref="E140:F140"/>
    <mergeCell ref="B143:C143"/>
    <mergeCell ref="C152:D152"/>
    <mergeCell ref="E152:F152"/>
    <mergeCell ref="C153:D153"/>
    <mergeCell ref="E153:F153"/>
    <mergeCell ref="B156:C156"/>
    <mergeCell ref="C160:D160"/>
    <mergeCell ref="E160:F160"/>
    <mergeCell ref="C158:D158"/>
    <mergeCell ref="E158:F158"/>
    <mergeCell ref="C159:D159"/>
    <mergeCell ref="E159:F159"/>
    <mergeCell ref="C154:D154"/>
    <mergeCell ref="E154:F154"/>
    <mergeCell ref="C155:D155"/>
    <mergeCell ref="E155:F155"/>
    <mergeCell ref="C151:D151"/>
    <mergeCell ref="E151:F151"/>
    <mergeCell ref="C148:D148"/>
    <mergeCell ref="E148:F148"/>
    <mergeCell ref="C149:D149"/>
    <mergeCell ref="E149:F149"/>
    <mergeCell ref="C51:D51"/>
    <mergeCell ref="E51:F51"/>
    <mergeCell ref="B52:C52"/>
    <mergeCell ref="C62:D62"/>
    <mergeCell ref="E62:F62"/>
    <mergeCell ref="C63:D63"/>
    <mergeCell ref="E63:F63"/>
    <mergeCell ref="B64:C64"/>
    <mergeCell ref="C70:D70"/>
    <mergeCell ref="E70:F70"/>
    <mergeCell ref="C69:D69"/>
    <mergeCell ref="E69:F69"/>
    <mergeCell ref="C66:D66"/>
    <mergeCell ref="E66:F66"/>
    <mergeCell ref="C67:D67"/>
    <mergeCell ref="E67:F67"/>
    <mergeCell ref="C68:D68"/>
    <mergeCell ref="E68:F68"/>
    <mergeCell ref="C59:D59"/>
    <mergeCell ref="E59:F59"/>
    <mergeCell ref="C60:D60"/>
    <mergeCell ref="E60:F60"/>
    <mergeCell ref="C61:D61"/>
    <mergeCell ref="E61:F61"/>
    <mergeCell ref="A214:G214"/>
    <mergeCell ref="C210:D210"/>
    <mergeCell ref="E210:F210"/>
    <mergeCell ref="C211:D211"/>
    <mergeCell ref="E211:F211"/>
    <mergeCell ref="B7:C7"/>
    <mergeCell ref="C8:D8"/>
    <mergeCell ref="E8:F8"/>
    <mergeCell ref="B9:C9"/>
    <mergeCell ref="C20:D20"/>
    <mergeCell ref="E20:F20"/>
    <mergeCell ref="B21:C21"/>
    <mergeCell ref="C33:D33"/>
    <mergeCell ref="E33:F33"/>
    <mergeCell ref="B34:C34"/>
    <mergeCell ref="C41:D41"/>
    <mergeCell ref="E41:F41"/>
    <mergeCell ref="B42:C42"/>
    <mergeCell ref="C46:D46"/>
    <mergeCell ref="E46:F46"/>
    <mergeCell ref="B47:D47"/>
    <mergeCell ref="C48:D48"/>
    <mergeCell ref="E48:F48"/>
    <mergeCell ref="B49:E49"/>
    <mergeCell ref="C206:D206"/>
    <mergeCell ref="E206:F206"/>
    <mergeCell ref="C204:D204"/>
    <mergeCell ref="E204:F204"/>
    <mergeCell ref="B212:D212"/>
    <mergeCell ref="C213:D213"/>
    <mergeCell ref="E213:F213"/>
    <mergeCell ref="C202:D202"/>
    <mergeCell ref="E202:F202"/>
    <mergeCell ref="C203:D203"/>
    <mergeCell ref="E203:F203"/>
    <mergeCell ref="B207:C207"/>
    <mergeCell ref="C209:D209"/>
    <mergeCell ref="E209:F209"/>
    <mergeCell ref="C201:D201"/>
    <mergeCell ref="E201:F201"/>
    <mergeCell ref="C196:D196"/>
    <mergeCell ref="E196:F196"/>
    <mergeCell ref="C197:D197"/>
    <mergeCell ref="E197:F197"/>
    <mergeCell ref="C205:D205"/>
    <mergeCell ref="E205:F205"/>
    <mergeCell ref="B199:C199"/>
    <mergeCell ref="C198:D198"/>
    <mergeCell ref="E198:F198"/>
    <mergeCell ref="C179:D179"/>
    <mergeCell ref="E179:F179"/>
    <mergeCell ref="C180:D180"/>
    <mergeCell ref="E180:F180"/>
    <mergeCell ref="C176:D176"/>
    <mergeCell ref="E176:F176"/>
    <mergeCell ref="C177:D177"/>
    <mergeCell ref="E177:F177"/>
    <mergeCell ref="C178:D178"/>
    <mergeCell ref="E178:F178"/>
    <mergeCell ref="B174:C174"/>
    <mergeCell ref="C173:D173"/>
    <mergeCell ref="E173:F173"/>
    <mergeCell ref="C168:D168"/>
    <mergeCell ref="E168:F168"/>
    <mergeCell ref="C167:D167"/>
    <mergeCell ref="E167:F167"/>
    <mergeCell ref="B169:D169"/>
    <mergeCell ref="C170:D170"/>
    <mergeCell ref="E170:F170"/>
    <mergeCell ref="B171:E171"/>
    <mergeCell ref="B172:C172"/>
    <mergeCell ref="C166:D166"/>
    <mergeCell ref="E166:F166"/>
    <mergeCell ref="C162:D162"/>
    <mergeCell ref="E162:F162"/>
    <mergeCell ref="C163:D163"/>
    <mergeCell ref="E163:F163"/>
    <mergeCell ref="C161:D161"/>
    <mergeCell ref="E161:F161"/>
    <mergeCell ref="B164:C164"/>
    <mergeCell ref="C150:D150"/>
    <mergeCell ref="E150:F150"/>
    <mergeCell ref="C145:D145"/>
    <mergeCell ref="E145:F145"/>
    <mergeCell ref="C146:D146"/>
    <mergeCell ref="E146:F146"/>
    <mergeCell ref="C147:D147"/>
    <mergeCell ref="E147:F147"/>
    <mergeCell ref="C141:D141"/>
    <mergeCell ref="E141:F141"/>
    <mergeCell ref="C142:D142"/>
    <mergeCell ref="E142:F142"/>
    <mergeCell ref="C138:D138"/>
    <mergeCell ref="E138:F138"/>
    <mergeCell ref="C135:D135"/>
    <mergeCell ref="E135:F135"/>
    <mergeCell ref="C136:D136"/>
    <mergeCell ref="E136:F136"/>
    <mergeCell ref="C137:D137"/>
    <mergeCell ref="E137:F137"/>
    <mergeCell ref="C139:D139"/>
    <mergeCell ref="E139:F139"/>
    <mergeCell ref="C133:D133"/>
    <mergeCell ref="E133:F133"/>
    <mergeCell ref="C134:D134"/>
    <mergeCell ref="E134:F134"/>
    <mergeCell ref="C130:D130"/>
    <mergeCell ref="E130:F130"/>
    <mergeCell ref="C125:D125"/>
    <mergeCell ref="E125:F125"/>
    <mergeCell ref="B126:D126"/>
    <mergeCell ref="C127:D127"/>
    <mergeCell ref="E127:F127"/>
    <mergeCell ref="B128:E128"/>
    <mergeCell ref="B129:C129"/>
    <mergeCell ref="B131:C131"/>
    <mergeCell ref="C103:D103"/>
    <mergeCell ref="E103:F103"/>
    <mergeCell ref="C124:D124"/>
    <mergeCell ref="E124:F124"/>
    <mergeCell ref="C120:D120"/>
    <mergeCell ref="E120:F120"/>
    <mergeCell ref="C118:D118"/>
    <mergeCell ref="E118:F118"/>
    <mergeCell ref="C119:D119"/>
    <mergeCell ref="E119:F119"/>
    <mergeCell ref="B121:C121"/>
    <mergeCell ref="C123:D123"/>
    <mergeCell ref="E123:F123"/>
    <mergeCell ref="C110:D110"/>
    <mergeCell ref="E110:F110"/>
    <mergeCell ref="C117:D117"/>
    <mergeCell ref="E117:F117"/>
    <mergeCell ref="C115:D115"/>
    <mergeCell ref="E115:F115"/>
    <mergeCell ref="C116:D116"/>
    <mergeCell ref="E116:F116"/>
    <mergeCell ref="B113:C113"/>
    <mergeCell ref="C112:D112"/>
    <mergeCell ref="E112:F112"/>
    <mergeCell ref="C111:D111"/>
    <mergeCell ref="E111:F111"/>
    <mergeCell ref="C107:D107"/>
    <mergeCell ref="E107:F107"/>
    <mergeCell ref="C108:D108"/>
    <mergeCell ref="E108:F108"/>
    <mergeCell ref="C109:D109"/>
    <mergeCell ref="E109:F109"/>
    <mergeCell ref="E94:F94"/>
    <mergeCell ref="C95:D95"/>
    <mergeCell ref="E95:F95"/>
    <mergeCell ref="C96:D96"/>
    <mergeCell ref="E96:F96"/>
    <mergeCell ref="C97:D97"/>
    <mergeCell ref="E97:F97"/>
    <mergeCell ref="C98:D98"/>
    <mergeCell ref="E98:F98"/>
    <mergeCell ref="B100:C100"/>
    <mergeCell ref="C104:D104"/>
    <mergeCell ref="E104:F104"/>
    <mergeCell ref="C105:D105"/>
    <mergeCell ref="E105:F105"/>
    <mergeCell ref="C106:D106"/>
    <mergeCell ref="E106:F106"/>
    <mergeCell ref="C102:D102"/>
    <mergeCell ref="E102:F102"/>
    <mergeCell ref="C56:D56"/>
    <mergeCell ref="E56:F56"/>
    <mergeCell ref="C57:D57"/>
    <mergeCell ref="E57:F57"/>
    <mergeCell ref="C58:D58"/>
    <mergeCell ref="E58:F58"/>
    <mergeCell ref="C54:D54"/>
    <mergeCell ref="E54:F54"/>
    <mergeCell ref="C55:D55"/>
    <mergeCell ref="E55:F55"/>
    <mergeCell ref="C74:D74"/>
    <mergeCell ref="E74:F74"/>
    <mergeCell ref="C75:D75"/>
    <mergeCell ref="E75:F75"/>
    <mergeCell ref="C71:D71"/>
    <mergeCell ref="E71:F71"/>
    <mergeCell ref="B72:C72"/>
    <mergeCell ref="C76:D76"/>
    <mergeCell ref="E76:F76"/>
    <mergeCell ref="C77:D77"/>
    <mergeCell ref="E77:F77"/>
    <mergeCell ref="B78:C78"/>
    <mergeCell ref="C24:D24"/>
    <mergeCell ref="E24:F24"/>
    <mergeCell ref="B50:C50"/>
    <mergeCell ref="C45:D45"/>
    <mergeCell ref="E45:F45"/>
    <mergeCell ref="C36:D36"/>
    <mergeCell ref="E36:F36"/>
    <mergeCell ref="C37:D37"/>
    <mergeCell ref="E37:F37"/>
    <mergeCell ref="C31:D31"/>
    <mergeCell ref="E31:F31"/>
    <mergeCell ref="C32:D32"/>
    <mergeCell ref="E32:F32"/>
    <mergeCell ref="C44:D44"/>
    <mergeCell ref="E44:F44"/>
    <mergeCell ref="C38:D38"/>
    <mergeCell ref="E38:F38"/>
    <mergeCell ref="C39:D39"/>
    <mergeCell ref="E39:F39"/>
    <mergeCell ref="C40:D40"/>
    <mergeCell ref="E40:F40"/>
    <mergeCell ref="C28:D28"/>
    <mergeCell ref="E28:F28"/>
    <mergeCell ref="C29:D29"/>
    <mergeCell ref="E29:F29"/>
    <mergeCell ref="C30:D30"/>
    <mergeCell ref="E30:F30"/>
    <mergeCell ref="C25:D25"/>
    <mergeCell ref="E25:F25"/>
    <mergeCell ref="C26:D26"/>
    <mergeCell ref="E26:F26"/>
    <mergeCell ref="C27:D27"/>
    <mergeCell ref="E27:F27"/>
    <mergeCell ref="A1:A5"/>
    <mergeCell ref="B1:G4"/>
    <mergeCell ref="B5:G5"/>
    <mergeCell ref="C11:D11"/>
    <mergeCell ref="E11:F11"/>
    <mergeCell ref="C12:D12"/>
    <mergeCell ref="E12:F12"/>
    <mergeCell ref="C13:D13"/>
    <mergeCell ref="E13:F13"/>
    <mergeCell ref="C15:D15"/>
    <mergeCell ref="E15:F15"/>
    <mergeCell ref="C16:D16"/>
    <mergeCell ref="E16:F16"/>
    <mergeCell ref="C17:D17"/>
    <mergeCell ref="E17:F17"/>
    <mergeCell ref="C14:D14"/>
    <mergeCell ref="E14:F14"/>
    <mergeCell ref="C23:D23"/>
    <mergeCell ref="E23:F23"/>
    <mergeCell ref="C18:D18"/>
    <mergeCell ref="E18:F18"/>
    <mergeCell ref="C19:D19"/>
    <mergeCell ref="E19:F19"/>
    <mergeCell ref="C84:D84"/>
    <mergeCell ref="E84:F84"/>
    <mergeCell ref="C80:D80"/>
    <mergeCell ref="E80:F80"/>
    <mergeCell ref="C82:D82"/>
    <mergeCell ref="E82:F82"/>
    <mergeCell ref="C81:D81"/>
    <mergeCell ref="E81:F81"/>
    <mergeCell ref="B83:D83"/>
    <mergeCell ref="B85:E85"/>
    <mergeCell ref="B86:C86"/>
    <mergeCell ref="C185:D185"/>
    <mergeCell ref="E185:F185"/>
    <mergeCell ref="C188:D188"/>
    <mergeCell ref="E188:F188"/>
    <mergeCell ref="C183:D183"/>
    <mergeCell ref="E183:F183"/>
    <mergeCell ref="C184:D184"/>
    <mergeCell ref="E184:F184"/>
    <mergeCell ref="C91:D91"/>
    <mergeCell ref="E91:F91"/>
    <mergeCell ref="C92:D92"/>
    <mergeCell ref="E92:F92"/>
    <mergeCell ref="C93:D93"/>
    <mergeCell ref="E93:F93"/>
    <mergeCell ref="C87:D87"/>
    <mergeCell ref="E87:F87"/>
    <mergeCell ref="C90:D90"/>
    <mergeCell ref="E90:F90"/>
    <mergeCell ref="B88:C88"/>
    <mergeCell ref="C99:D99"/>
    <mergeCell ref="E99:F99"/>
    <mergeCell ref="C94:D94"/>
  </mergeCells>
  <printOptions horizontalCentered="1"/>
  <pageMargins left="0.19685039370078741" right="0.19685039370078741" top="0.78740157480314965" bottom="0.78740157480314965" header="0.31496062992125984" footer="0.31496062992125984"/>
  <pageSetup paperSize="9" scale="8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5B357-77B8-45B1-8088-39DAF1C5B49F}">
  <sheetPr>
    <tabColor rgb="FF00B0F0"/>
  </sheetPr>
  <dimension ref="A1:K57"/>
  <sheetViews>
    <sheetView showGridLines="0" view="pageBreakPreview" zoomScale="115" zoomScaleNormal="100" zoomScaleSheetLayoutView="115" workbookViewId="0">
      <selection activeCell="B3" sqref="B3:H3"/>
    </sheetView>
  </sheetViews>
  <sheetFormatPr defaultColWidth="9.140625" defaultRowHeight="14.25"/>
  <cols>
    <col min="1" max="1" width="3.140625" style="52" customWidth="1"/>
    <col min="2" max="2" width="9.140625" style="52"/>
    <col min="3" max="3" width="4.42578125" style="52" customWidth="1"/>
    <col min="4" max="4" width="38" style="52" customWidth="1"/>
    <col min="5" max="5" width="2.42578125" style="52" customWidth="1"/>
    <col min="6" max="6" width="4.140625" style="52" customWidth="1"/>
    <col min="7" max="7" width="4" style="52" customWidth="1"/>
    <col min="8" max="8" width="11.42578125" style="52" customWidth="1"/>
    <col min="9" max="9" width="3.140625" style="52" customWidth="1"/>
    <col min="10" max="16384" width="9.140625" style="52"/>
  </cols>
  <sheetData>
    <row r="1" spans="1:11" ht="60.75" customHeight="1">
      <c r="A1" s="473" t="s">
        <v>68</v>
      </c>
      <c r="B1" s="474"/>
      <c r="C1" s="474"/>
      <c r="D1" s="474"/>
      <c r="E1" s="474"/>
      <c r="F1" s="474"/>
      <c r="G1" s="474"/>
      <c r="H1" s="474"/>
      <c r="I1" s="474"/>
    </row>
    <row r="2" spans="1:11" ht="15">
      <c r="A2" s="51"/>
      <c r="B2" s="474"/>
      <c r="C2" s="474"/>
      <c r="D2" s="474"/>
      <c r="E2" s="474"/>
      <c r="F2" s="474"/>
      <c r="G2" s="474"/>
      <c r="H2" s="474"/>
      <c r="I2" s="51"/>
      <c r="K2" s="53"/>
    </row>
    <row r="3" spans="1:11" ht="15">
      <c r="A3" s="51"/>
      <c r="B3" s="474" t="s">
        <v>69</v>
      </c>
      <c r="C3" s="474"/>
      <c r="D3" s="474"/>
      <c r="E3" s="474"/>
      <c r="F3" s="474"/>
      <c r="G3" s="474"/>
      <c r="H3" s="474"/>
      <c r="I3" s="51"/>
      <c r="K3" s="53"/>
    </row>
    <row r="4" spans="1:11">
      <c r="A4" s="51"/>
      <c r="B4" s="505" t="s">
        <v>70</v>
      </c>
      <c r="C4" s="505"/>
      <c r="D4" s="505"/>
      <c r="E4" s="505"/>
      <c r="F4" s="505"/>
      <c r="G4" s="505"/>
      <c r="H4" s="505"/>
      <c r="I4" s="51"/>
    </row>
    <row r="5" spans="1:11">
      <c r="A5" s="51"/>
      <c r="B5" s="505" t="s">
        <v>71</v>
      </c>
      <c r="C5" s="505"/>
      <c r="D5" s="505"/>
      <c r="E5" s="505"/>
      <c r="F5" s="505"/>
      <c r="G5" s="505"/>
      <c r="H5" s="505"/>
      <c r="I5" s="51"/>
    </row>
    <row r="6" spans="1:11" ht="15" customHeight="1" thickBot="1">
      <c r="A6" s="51"/>
      <c r="B6" s="54"/>
      <c r="C6" s="54"/>
      <c r="D6" s="54"/>
      <c r="E6" s="54"/>
      <c r="F6" s="54"/>
      <c r="G6" s="54"/>
      <c r="H6" s="55" t="s">
        <v>72</v>
      </c>
      <c r="I6" s="51"/>
    </row>
    <row r="7" spans="1:11" ht="15" thickBot="1">
      <c r="A7" s="51"/>
      <c r="B7" s="70" t="s">
        <v>73</v>
      </c>
      <c r="C7" s="506" t="s">
        <v>74</v>
      </c>
      <c r="D7" s="506"/>
      <c r="E7" s="506"/>
      <c r="F7" s="506"/>
      <c r="G7" s="506"/>
      <c r="H7" s="71" t="s">
        <v>75</v>
      </c>
      <c r="I7" s="51"/>
    </row>
    <row r="8" spans="1:11" ht="15" thickTop="1">
      <c r="A8" s="51"/>
      <c r="B8" s="484" t="s">
        <v>76</v>
      </c>
      <c r="C8" s="485"/>
      <c r="D8" s="485"/>
      <c r="E8" s="485"/>
      <c r="F8" s="485"/>
      <c r="G8" s="485"/>
      <c r="H8" s="486"/>
      <c r="I8" s="51"/>
    </row>
    <row r="9" spans="1:11">
      <c r="A9" s="51"/>
      <c r="B9" s="493" t="s">
        <v>77</v>
      </c>
      <c r="C9" s="496" t="s">
        <v>78</v>
      </c>
      <c r="D9" s="497"/>
      <c r="E9" s="497"/>
      <c r="F9" s="497"/>
      <c r="G9" s="498"/>
      <c r="H9" s="56">
        <f>INDEX('[18]Quadro Comparativo'!C7:E7,MATCH($H$6,'[18]Quadro Comparativo'!C6:E6,0))</f>
        <v>0.04</v>
      </c>
      <c r="I9" s="51"/>
    </row>
    <row r="10" spans="1:11">
      <c r="A10" s="51"/>
      <c r="B10" s="494"/>
      <c r="C10" s="499" t="s">
        <v>79</v>
      </c>
      <c r="D10" s="500"/>
      <c r="E10" s="500"/>
      <c r="F10" s="500"/>
      <c r="G10" s="501"/>
      <c r="H10" s="56">
        <f>INDEX('[18]Quadro Comparativo'!F$7:H$7,MATCH($H$6,'[18]Quadro Comparativo'!F$6:H$6,0))</f>
        <v>8.0000000000000002E-3</v>
      </c>
      <c r="I10" s="51"/>
    </row>
    <row r="11" spans="1:11">
      <c r="A11" s="51"/>
      <c r="B11" s="494"/>
      <c r="C11" s="499" t="s">
        <v>80</v>
      </c>
      <c r="D11" s="500"/>
      <c r="E11" s="500"/>
      <c r="F11" s="500"/>
      <c r="G11" s="501"/>
      <c r="H11" s="56">
        <f>INDEX('[18]Quadro Comparativo'!I$7:K$7,MATCH($H$6,'[18]Quadro Comparativo'!I$6:K$6,0))</f>
        <v>1.2699999999999999E-2</v>
      </c>
      <c r="I11" s="51"/>
    </row>
    <row r="12" spans="1:11">
      <c r="A12" s="51"/>
      <c r="B12" s="495"/>
      <c r="C12" s="502" t="s">
        <v>81</v>
      </c>
      <c r="D12" s="503"/>
      <c r="E12" s="503"/>
      <c r="F12" s="503"/>
      <c r="G12" s="504"/>
      <c r="H12" s="56">
        <f>INDEX('[18]Quadro Comparativo'!L$7:N$7,MATCH($H$6,'[18]Quadro Comparativo'!L$6:N$6,0))</f>
        <v>1.23E-2</v>
      </c>
      <c r="I12" s="51"/>
    </row>
    <row r="13" spans="1:11" ht="15" thickBot="1">
      <c r="A13" s="51"/>
      <c r="B13" s="481" t="s">
        <v>82</v>
      </c>
      <c r="C13" s="482"/>
      <c r="D13" s="482"/>
      <c r="E13" s="482"/>
      <c r="F13" s="482"/>
      <c r="G13" s="483"/>
      <c r="H13" s="57">
        <f>SUM(H9:H12)</f>
        <v>7.3000000000000009E-2</v>
      </c>
      <c r="I13" s="51"/>
    </row>
    <row r="14" spans="1:11" ht="15" thickTop="1">
      <c r="A14" s="51"/>
      <c r="B14" s="484" t="s">
        <v>83</v>
      </c>
      <c r="C14" s="485"/>
      <c r="D14" s="485"/>
      <c r="E14" s="485"/>
      <c r="F14" s="485"/>
      <c r="G14" s="485"/>
      <c r="H14" s="486"/>
      <c r="I14" s="51"/>
    </row>
    <row r="15" spans="1:11">
      <c r="A15" s="51"/>
      <c r="B15" s="493" t="s">
        <v>84</v>
      </c>
      <c r="C15" s="496" t="s">
        <v>85</v>
      </c>
      <c r="D15" s="497"/>
      <c r="E15" s="497"/>
      <c r="F15" s="497"/>
      <c r="G15" s="498"/>
      <c r="H15" s="58">
        <v>0.03</v>
      </c>
      <c r="I15" s="51"/>
    </row>
    <row r="16" spans="1:11">
      <c r="A16" s="51"/>
      <c r="B16" s="494"/>
      <c r="C16" s="499" t="s">
        <v>86</v>
      </c>
      <c r="D16" s="500"/>
      <c r="E16" s="500"/>
      <c r="F16" s="500"/>
      <c r="G16" s="501"/>
      <c r="H16" s="56">
        <v>6.4999999999999997E-3</v>
      </c>
      <c r="I16" s="51"/>
    </row>
    <row r="17" spans="1:9">
      <c r="A17" s="51"/>
      <c r="B17" s="494"/>
      <c r="C17" s="499" t="s">
        <v>87</v>
      </c>
      <c r="D17" s="500"/>
      <c r="E17" s="500"/>
      <c r="F17" s="500"/>
      <c r="G17" s="501"/>
      <c r="H17" s="56">
        <v>0.02</v>
      </c>
      <c r="I17" s="51"/>
    </row>
    <row r="18" spans="1:9">
      <c r="A18" s="51"/>
      <c r="B18" s="495"/>
      <c r="C18" s="502" t="s">
        <v>88</v>
      </c>
      <c r="D18" s="503"/>
      <c r="E18" s="503"/>
      <c r="F18" s="503"/>
      <c r="G18" s="504"/>
      <c r="H18" s="59">
        <f>IF(B5="COM Desoneração da Folha de Pagamento",0.045,0)</f>
        <v>0</v>
      </c>
      <c r="I18" s="51"/>
    </row>
    <row r="19" spans="1:9" ht="15" thickBot="1">
      <c r="A19" s="51"/>
      <c r="B19" s="481" t="s">
        <v>89</v>
      </c>
      <c r="C19" s="482"/>
      <c r="D19" s="482"/>
      <c r="E19" s="482"/>
      <c r="F19" s="482"/>
      <c r="G19" s="483"/>
      <c r="H19" s="57">
        <f>SUM(H15:H18)</f>
        <v>5.6499999999999995E-2</v>
      </c>
      <c r="I19" s="51"/>
    </row>
    <row r="20" spans="1:9" ht="15" thickTop="1">
      <c r="A20" s="51"/>
      <c r="B20" s="484" t="s">
        <v>90</v>
      </c>
      <c r="C20" s="485"/>
      <c r="D20" s="485"/>
      <c r="E20" s="485"/>
      <c r="F20" s="485"/>
      <c r="G20" s="485"/>
      <c r="H20" s="486"/>
      <c r="I20" s="51"/>
    </row>
    <row r="21" spans="1:9">
      <c r="A21" s="51"/>
      <c r="B21" s="60" t="s">
        <v>91</v>
      </c>
      <c r="C21" s="487" t="s">
        <v>92</v>
      </c>
      <c r="D21" s="488"/>
      <c r="E21" s="488"/>
      <c r="F21" s="488"/>
      <c r="G21" s="489"/>
      <c r="H21" s="56">
        <f>INDEX('[18]Quadro Comparativo'!O$7:Q$7,MATCH($H$6,'[18]Quadro Comparativo'!O$6:Q$6,0))</f>
        <v>7.3999999999999996E-2</v>
      </c>
      <c r="I21" s="51"/>
    </row>
    <row r="22" spans="1:9" ht="15" thickBot="1">
      <c r="A22" s="51"/>
      <c r="B22" s="481" t="s">
        <v>93</v>
      </c>
      <c r="C22" s="482"/>
      <c r="D22" s="482"/>
      <c r="E22" s="482"/>
      <c r="F22" s="482"/>
      <c r="G22" s="483"/>
      <c r="H22" s="57">
        <f>SUM(H21:H21)</f>
        <v>7.3999999999999996E-2</v>
      </c>
      <c r="I22" s="51"/>
    </row>
    <row r="23" spans="1:9" ht="15.75" thickTop="1" thickBot="1">
      <c r="A23" s="51"/>
      <c r="B23" s="490" t="s">
        <v>94</v>
      </c>
      <c r="C23" s="491"/>
      <c r="D23" s="491"/>
      <c r="E23" s="491"/>
      <c r="F23" s="491"/>
      <c r="G23" s="492"/>
      <c r="H23" s="72">
        <f>((((((1+(H9+H10+H11))*((1+H12)*(1+H22)))/(1-H19))-1)*100))/100</f>
        <v>0.2222616419077901</v>
      </c>
      <c r="I23" s="51"/>
    </row>
    <row r="24" spans="1:9" ht="20.100000000000001" customHeight="1">
      <c r="A24" s="51"/>
      <c r="B24" s="61"/>
      <c r="C24" s="61"/>
      <c r="D24" s="61"/>
      <c r="E24" s="61"/>
      <c r="F24" s="61"/>
      <c r="G24" s="61"/>
      <c r="H24" s="61"/>
      <c r="I24" s="51"/>
    </row>
    <row r="25" spans="1:9" ht="15.75" customHeight="1">
      <c r="A25" s="51"/>
      <c r="B25" s="412" t="s">
        <v>95</v>
      </c>
      <c r="C25" s="412"/>
      <c r="D25" s="412"/>
      <c r="E25" s="412"/>
      <c r="F25" s="412"/>
      <c r="G25" s="412"/>
      <c r="H25" s="412"/>
      <c r="I25" s="51"/>
    </row>
    <row r="26" spans="1:9" ht="21" customHeight="1">
      <c r="A26" s="51"/>
      <c r="B26" s="475" t="s">
        <v>96</v>
      </c>
      <c r="C26" s="476" t="s">
        <v>97</v>
      </c>
      <c r="D26" s="62" t="s">
        <v>98</v>
      </c>
      <c r="E26" s="477" t="s">
        <v>99</v>
      </c>
      <c r="F26" s="478">
        <v>-1</v>
      </c>
      <c r="G26" s="479" t="s">
        <v>100</v>
      </c>
      <c r="H26" s="480" t="s">
        <v>101</v>
      </c>
      <c r="I26" s="51"/>
    </row>
    <row r="27" spans="1:9" ht="21" customHeight="1">
      <c r="A27" s="51"/>
      <c r="B27" s="475"/>
      <c r="C27" s="476"/>
      <c r="D27" s="63" t="s">
        <v>102</v>
      </c>
      <c r="E27" s="477"/>
      <c r="F27" s="478"/>
      <c r="G27" s="479"/>
      <c r="H27" s="480"/>
      <c r="I27" s="51"/>
    </row>
    <row r="28" spans="1:9" ht="3" customHeight="1">
      <c r="A28" s="51"/>
      <c r="B28" s="61"/>
      <c r="C28" s="61"/>
      <c r="D28" s="61"/>
      <c r="E28" s="61"/>
      <c r="F28" s="61"/>
      <c r="G28" s="61"/>
      <c r="H28" s="61"/>
      <c r="I28" s="51"/>
    </row>
    <row r="29" spans="1:9">
      <c r="A29" s="51"/>
      <c r="B29" s="64" t="s">
        <v>103</v>
      </c>
      <c r="C29" s="470" t="s">
        <v>104</v>
      </c>
      <c r="D29" s="470"/>
      <c r="E29" s="470"/>
      <c r="F29" s="470"/>
      <c r="G29" s="470"/>
      <c r="H29" s="470"/>
      <c r="I29" s="51"/>
    </row>
    <row r="30" spans="1:9">
      <c r="A30" s="51"/>
      <c r="B30" s="64" t="s">
        <v>105</v>
      </c>
      <c r="C30" s="470" t="s">
        <v>106</v>
      </c>
      <c r="D30" s="470"/>
      <c r="E30" s="470"/>
      <c r="F30" s="470"/>
      <c r="G30" s="470"/>
      <c r="H30" s="470"/>
      <c r="I30" s="51"/>
    </row>
    <row r="31" spans="1:9">
      <c r="A31" s="51"/>
      <c r="B31" s="64" t="s">
        <v>107</v>
      </c>
      <c r="C31" s="470" t="s">
        <v>108</v>
      </c>
      <c r="D31" s="470"/>
      <c r="E31" s="470"/>
      <c r="F31" s="470"/>
      <c r="G31" s="470"/>
      <c r="H31" s="470"/>
      <c r="I31" s="51"/>
    </row>
    <row r="32" spans="1:9">
      <c r="A32" s="51"/>
      <c r="B32" s="64" t="s">
        <v>109</v>
      </c>
      <c r="C32" s="470" t="s">
        <v>110</v>
      </c>
      <c r="D32" s="470"/>
      <c r="E32" s="470"/>
      <c r="F32" s="470"/>
      <c r="G32" s="470"/>
      <c r="H32" s="470"/>
      <c r="I32" s="51"/>
    </row>
    <row r="33" spans="1:9">
      <c r="A33" s="51"/>
      <c r="B33" s="64" t="s">
        <v>111</v>
      </c>
      <c r="C33" s="470" t="s">
        <v>112</v>
      </c>
      <c r="D33" s="470"/>
      <c r="E33" s="470"/>
      <c r="F33" s="470"/>
      <c r="G33" s="470"/>
      <c r="H33" s="470"/>
      <c r="I33" s="51"/>
    </row>
    <row r="34" spans="1:9">
      <c r="A34" s="51"/>
      <c r="B34" s="64" t="s">
        <v>113</v>
      </c>
      <c r="C34" s="470" t="s">
        <v>114</v>
      </c>
      <c r="D34" s="470"/>
      <c r="E34" s="470"/>
      <c r="F34" s="470"/>
      <c r="G34" s="470"/>
      <c r="H34" s="470"/>
      <c r="I34" s="51"/>
    </row>
    <row r="35" spans="1:9">
      <c r="A35" s="51"/>
      <c r="B35" s="64" t="s">
        <v>59</v>
      </c>
      <c r="C35" s="470" t="s">
        <v>115</v>
      </c>
      <c r="D35" s="470"/>
      <c r="E35" s="470"/>
      <c r="F35" s="470"/>
      <c r="G35" s="470"/>
      <c r="H35" s="470"/>
      <c r="I35" s="51"/>
    </row>
    <row r="36" spans="1:9" s="67" customFormat="1" ht="44.25" customHeight="1">
      <c r="A36" s="66"/>
      <c r="B36" s="65"/>
      <c r="C36" s="471" t="s">
        <v>116</v>
      </c>
      <c r="D36" s="471"/>
      <c r="E36" s="471"/>
      <c r="F36" s="471"/>
      <c r="G36" s="471"/>
      <c r="H36" s="471"/>
      <c r="I36" s="66"/>
    </row>
    <row r="37" spans="1:9" ht="15" customHeight="1">
      <c r="A37" s="51"/>
      <c r="B37" s="61"/>
      <c r="C37" s="61"/>
      <c r="D37" s="61"/>
      <c r="E37" s="61"/>
      <c r="F37" s="61"/>
      <c r="G37" s="61"/>
      <c r="H37" s="61"/>
      <c r="I37" s="51"/>
    </row>
    <row r="38" spans="1:9">
      <c r="A38" s="51"/>
      <c r="B38" s="472" t="s">
        <v>117</v>
      </c>
      <c r="C38" s="472"/>
      <c r="D38" s="472"/>
      <c r="E38" s="472"/>
      <c r="F38" s="472"/>
      <c r="G38" s="472"/>
      <c r="H38" s="472"/>
      <c r="I38" s="51"/>
    </row>
    <row r="39" spans="1:9">
      <c r="A39" s="51"/>
      <c r="B39" s="472" t="s">
        <v>118</v>
      </c>
      <c r="C39" s="472"/>
      <c r="D39" s="472"/>
      <c r="E39" s="472"/>
      <c r="F39" s="472"/>
      <c r="G39" s="472"/>
      <c r="H39" s="472"/>
      <c r="I39" s="51"/>
    </row>
    <row r="40" spans="1:9" ht="5.0999999999999996" customHeight="1">
      <c r="A40" s="51"/>
      <c r="B40" s="51"/>
      <c r="C40" s="51"/>
      <c r="D40" s="51"/>
      <c r="E40" s="51"/>
      <c r="F40" s="51"/>
      <c r="G40" s="51"/>
      <c r="H40" s="51"/>
      <c r="I40" s="51"/>
    </row>
    <row r="44" spans="1:9" hidden="1">
      <c r="B44" s="68" t="s">
        <v>70</v>
      </c>
    </row>
    <row r="45" spans="1:9" hidden="1">
      <c r="B45" s="68" t="s">
        <v>119</v>
      </c>
    </row>
    <row r="46" spans="1:9" hidden="1">
      <c r="B46" s="68" t="str">
        <f>'[18]Quadro Comparativo'!A9</f>
        <v>Drenagem Pluvial, Redes de Abastecimento de Água, Coleta de Esgoto e Construções Correlatas</v>
      </c>
    </row>
    <row r="47" spans="1:9" hidden="1">
      <c r="B47" s="68" t="str">
        <f>'[18]Quadro Comparativo'!A10</f>
        <v>Drenagem Pluvial com Pavimentação</v>
      </c>
    </row>
    <row r="48" spans="1:9" hidden="1">
      <c r="B48" s="68" t="str">
        <f>'[18]Quadro Comparativo'!A11</f>
        <v>Paisagismo, Parques e Jardins</v>
      </c>
    </row>
    <row r="49" spans="2:10" hidden="1">
      <c r="B49" s="68" t="str">
        <f>'[18]Quadro Comparativo'!A12</f>
        <v>Obras de Menor Complexidade (Praças, Calçadas, Ciclovias, Meios Fios, Quiosques e Obras Correlatas)</v>
      </c>
    </row>
    <row r="50" spans="2:10" hidden="1">
      <c r="B50" s="68" t="str">
        <f>'[18]Quadro Comparativo'!A13</f>
        <v>Fornecimento de Materiais Betuminosos e Outros Materiais e Equipamentos de Grande Relevância de Natureza Específica</v>
      </c>
    </row>
    <row r="51" spans="2:10" hidden="1"/>
    <row r="52" spans="2:10" hidden="1">
      <c r="B52" s="68" t="s">
        <v>120</v>
      </c>
    </row>
    <row r="53" spans="2:10" hidden="1">
      <c r="B53" s="68" t="s">
        <v>71</v>
      </c>
    </row>
    <row r="54" spans="2:10" hidden="1"/>
    <row r="55" spans="2:10" hidden="1">
      <c r="B55" s="68" t="s">
        <v>121</v>
      </c>
    </row>
    <row r="56" spans="2:10" hidden="1">
      <c r="B56" s="68" t="s">
        <v>72</v>
      </c>
      <c r="H56" s="69"/>
      <c r="I56" s="69"/>
      <c r="J56" s="69"/>
    </row>
    <row r="57" spans="2:10" hidden="1">
      <c r="B57" s="68" t="s">
        <v>122</v>
      </c>
    </row>
  </sheetData>
  <mergeCells count="41">
    <mergeCell ref="B13:G13"/>
    <mergeCell ref="B2:H2"/>
    <mergeCell ref="B3:H3"/>
    <mergeCell ref="B4:H4"/>
    <mergeCell ref="B5:H5"/>
    <mergeCell ref="C7:G7"/>
    <mergeCell ref="B8:H8"/>
    <mergeCell ref="B9:B12"/>
    <mergeCell ref="C9:G9"/>
    <mergeCell ref="C10:G10"/>
    <mergeCell ref="C11:G11"/>
    <mergeCell ref="C12:G12"/>
    <mergeCell ref="B14:H14"/>
    <mergeCell ref="B15:B18"/>
    <mergeCell ref="C15:G15"/>
    <mergeCell ref="C16:G16"/>
    <mergeCell ref="C17:G17"/>
    <mergeCell ref="C18:G18"/>
    <mergeCell ref="H26:H27"/>
    <mergeCell ref="B19:G19"/>
    <mergeCell ref="B20:H20"/>
    <mergeCell ref="C21:G21"/>
    <mergeCell ref="B22:G22"/>
    <mergeCell ref="B23:G23"/>
    <mergeCell ref="B25:H25"/>
    <mergeCell ref="C35:H35"/>
    <mergeCell ref="C36:H36"/>
    <mergeCell ref="B38:H38"/>
    <mergeCell ref="B39:H39"/>
    <mergeCell ref="A1:I1"/>
    <mergeCell ref="C29:H29"/>
    <mergeCell ref="C30:H30"/>
    <mergeCell ref="C31:H31"/>
    <mergeCell ref="C32:H32"/>
    <mergeCell ref="C33:H33"/>
    <mergeCell ref="C34:H34"/>
    <mergeCell ref="B26:B27"/>
    <mergeCell ref="C26:C27"/>
    <mergeCell ref="E26:E27"/>
    <mergeCell ref="F26:F27"/>
    <mergeCell ref="G26:G27"/>
  </mergeCells>
  <dataValidations count="3">
    <dataValidation type="list" allowBlank="1" showInputMessage="1" showErrorMessage="1" sqref="B4:H4" xr:uid="{DA1EDD07-8D68-4EA8-B6BA-B5BD755B75AC}">
      <formula1>$B$44:$B$50</formula1>
    </dataValidation>
    <dataValidation type="list" allowBlank="1" showInputMessage="1" showErrorMessage="1" sqref="B5:H5" xr:uid="{8C7102C6-043C-4601-AAFD-C914A7474977}">
      <formula1>$B$52:$B$53</formula1>
    </dataValidation>
    <dataValidation type="list" allowBlank="1" showInputMessage="1" showErrorMessage="1" sqref="H6" xr:uid="{BA919EEF-860F-46E4-822D-54514541BA94}">
      <formula1>$B$55:$B$57</formula1>
    </dataValidation>
  </dataValidations>
  <printOptions horizontalCentered="1"/>
  <pageMargins left="0.51181102362204722" right="0.51181102362204722" top="0.78740157480314965" bottom="0.78740157480314965" header="0.31496062992125984" footer="0.31496062992125984"/>
  <pageSetup paperSize="9" scale="11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7BCA2-B6D7-48CB-BDF8-5492F434CEB8}">
  <sheetPr>
    <tabColor rgb="FF00B0F0"/>
  </sheetPr>
  <dimension ref="A1:K57"/>
  <sheetViews>
    <sheetView showGridLines="0" view="pageBreakPreview" zoomScale="130" zoomScaleNormal="100" zoomScaleSheetLayoutView="130" workbookViewId="0">
      <selection activeCell="H22" sqref="H22"/>
    </sheetView>
  </sheetViews>
  <sheetFormatPr defaultColWidth="9.140625" defaultRowHeight="14.25"/>
  <cols>
    <col min="1" max="1" width="3.140625" style="52" customWidth="1"/>
    <col min="2" max="2" width="9.140625" style="52"/>
    <col min="3" max="3" width="4.42578125" style="52" customWidth="1"/>
    <col min="4" max="4" width="38" style="52" customWidth="1"/>
    <col min="5" max="5" width="2.42578125" style="52" customWidth="1"/>
    <col min="6" max="6" width="4.140625" style="52" customWidth="1"/>
    <col min="7" max="7" width="4" style="52" customWidth="1"/>
    <col min="8" max="8" width="11.42578125" style="52" customWidth="1"/>
    <col min="9" max="9" width="3.140625" style="52" customWidth="1"/>
    <col min="10" max="16384" width="9.140625" style="52"/>
  </cols>
  <sheetData>
    <row r="1" spans="1:11" ht="60.75" customHeight="1">
      <c r="A1" s="473" t="s">
        <v>68</v>
      </c>
      <c r="B1" s="474"/>
      <c r="C1" s="474"/>
      <c r="D1" s="474"/>
      <c r="E1" s="474"/>
      <c r="F1" s="474"/>
      <c r="G1" s="474"/>
      <c r="H1" s="474"/>
      <c r="I1" s="474"/>
    </row>
    <row r="2" spans="1:11" ht="15">
      <c r="A2" s="51"/>
      <c r="B2" s="474"/>
      <c r="C2" s="474"/>
      <c r="D2" s="474"/>
      <c r="E2" s="474"/>
      <c r="F2" s="474"/>
      <c r="G2" s="474"/>
      <c r="H2" s="474"/>
      <c r="I2" s="51"/>
      <c r="K2" s="53"/>
    </row>
    <row r="3" spans="1:11" ht="15">
      <c r="A3" s="51"/>
      <c r="B3" s="474" t="s">
        <v>69</v>
      </c>
      <c r="C3" s="474"/>
      <c r="D3" s="474"/>
      <c r="E3" s="474"/>
      <c r="F3" s="474"/>
      <c r="G3" s="474"/>
      <c r="H3" s="474"/>
      <c r="I3" s="51"/>
      <c r="K3" s="53"/>
    </row>
    <row r="4" spans="1:11">
      <c r="A4" s="51"/>
      <c r="B4" s="505" t="s">
        <v>70</v>
      </c>
      <c r="C4" s="505"/>
      <c r="D4" s="505"/>
      <c r="E4" s="505"/>
      <c r="F4" s="505"/>
      <c r="G4" s="505"/>
      <c r="H4" s="505"/>
      <c r="I4" s="51"/>
    </row>
    <row r="5" spans="1:11">
      <c r="A5" s="51"/>
      <c r="B5" s="505" t="s">
        <v>71</v>
      </c>
      <c r="C5" s="505"/>
      <c r="D5" s="505"/>
      <c r="E5" s="505"/>
      <c r="F5" s="505"/>
      <c r="G5" s="505"/>
      <c r="H5" s="505"/>
      <c r="I5" s="51"/>
    </row>
    <row r="6" spans="1:11" ht="15" customHeight="1" thickBot="1">
      <c r="A6" s="51"/>
      <c r="B6" s="54"/>
      <c r="C6" s="54"/>
      <c r="D6" s="54"/>
      <c r="E6" s="54"/>
      <c r="F6" s="54"/>
      <c r="G6" s="54"/>
      <c r="H6" s="55" t="s">
        <v>72</v>
      </c>
      <c r="I6" s="51"/>
    </row>
    <row r="7" spans="1:11" ht="15" thickBot="1">
      <c r="A7" s="51"/>
      <c r="B7" s="70" t="s">
        <v>73</v>
      </c>
      <c r="C7" s="506" t="s">
        <v>74</v>
      </c>
      <c r="D7" s="506"/>
      <c r="E7" s="506"/>
      <c r="F7" s="506"/>
      <c r="G7" s="506"/>
      <c r="H7" s="71" t="s">
        <v>75</v>
      </c>
      <c r="I7" s="51"/>
    </row>
    <row r="8" spans="1:11" ht="15" thickTop="1">
      <c r="A8" s="51"/>
      <c r="B8" s="484" t="s">
        <v>76</v>
      </c>
      <c r="C8" s="485"/>
      <c r="D8" s="485"/>
      <c r="E8" s="485"/>
      <c r="F8" s="485"/>
      <c r="G8" s="485"/>
      <c r="H8" s="486"/>
      <c r="I8" s="51"/>
    </row>
    <row r="9" spans="1:11">
      <c r="A9" s="51"/>
      <c r="B9" s="493" t="s">
        <v>77</v>
      </c>
      <c r="C9" s="496" t="s">
        <v>78</v>
      </c>
      <c r="D9" s="497"/>
      <c r="E9" s="497"/>
      <c r="F9" s="497"/>
      <c r="G9" s="498"/>
      <c r="H9" s="56">
        <v>3.4500000000000003E-2</v>
      </c>
      <c r="I9" s="51"/>
    </row>
    <row r="10" spans="1:11">
      <c r="A10" s="51"/>
      <c r="B10" s="494"/>
      <c r="C10" s="499" t="s">
        <v>79</v>
      </c>
      <c r="D10" s="500"/>
      <c r="E10" s="500"/>
      <c r="F10" s="500"/>
      <c r="G10" s="501"/>
      <c r="H10" s="56">
        <v>4.7999999999999996E-3</v>
      </c>
      <c r="I10" s="51"/>
    </row>
    <row r="11" spans="1:11">
      <c r="A11" s="51"/>
      <c r="B11" s="494"/>
      <c r="C11" s="499" t="s">
        <v>80</v>
      </c>
      <c r="D11" s="500"/>
      <c r="E11" s="500"/>
      <c r="F11" s="500"/>
      <c r="G11" s="501"/>
      <c r="H11" s="56">
        <v>8.5000000000000006E-3</v>
      </c>
      <c r="I11" s="51"/>
    </row>
    <row r="12" spans="1:11">
      <c r="A12" s="51"/>
      <c r="B12" s="495"/>
      <c r="C12" s="502" t="s">
        <v>81</v>
      </c>
      <c r="D12" s="503"/>
      <c r="E12" s="503"/>
      <c r="F12" s="503"/>
      <c r="G12" s="504"/>
      <c r="H12" s="56">
        <v>8.5000000000000006E-3</v>
      </c>
      <c r="I12" s="51"/>
    </row>
    <row r="13" spans="1:11" ht="15" thickBot="1">
      <c r="A13" s="51"/>
      <c r="B13" s="481" t="s">
        <v>82</v>
      </c>
      <c r="C13" s="482"/>
      <c r="D13" s="482"/>
      <c r="E13" s="482"/>
      <c r="F13" s="482"/>
      <c r="G13" s="483"/>
      <c r="H13" s="57">
        <f>SUM(H9:H12)</f>
        <v>5.6300000000000003E-2</v>
      </c>
      <c r="I13" s="51"/>
    </row>
    <row r="14" spans="1:11" ht="15" thickTop="1">
      <c r="A14" s="51"/>
      <c r="B14" s="484" t="s">
        <v>83</v>
      </c>
      <c r="C14" s="485"/>
      <c r="D14" s="485"/>
      <c r="E14" s="485"/>
      <c r="F14" s="485"/>
      <c r="G14" s="485"/>
      <c r="H14" s="486"/>
      <c r="I14" s="51"/>
    </row>
    <row r="15" spans="1:11">
      <c r="A15" s="51"/>
      <c r="B15" s="493" t="s">
        <v>84</v>
      </c>
      <c r="C15" s="496" t="s">
        <v>85</v>
      </c>
      <c r="D15" s="497"/>
      <c r="E15" s="497"/>
      <c r="F15" s="497"/>
      <c r="G15" s="498"/>
      <c r="H15" s="58">
        <v>0.03</v>
      </c>
      <c r="I15" s="51"/>
    </row>
    <row r="16" spans="1:11">
      <c r="A16" s="51"/>
      <c r="B16" s="494"/>
      <c r="C16" s="499" t="s">
        <v>86</v>
      </c>
      <c r="D16" s="500"/>
      <c r="E16" s="500"/>
      <c r="F16" s="500"/>
      <c r="G16" s="501"/>
      <c r="H16" s="56">
        <v>6.4999999999999997E-3</v>
      </c>
      <c r="I16" s="51"/>
    </row>
    <row r="17" spans="1:9">
      <c r="A17" s="51"/>
      <c r="B17" s="494"/>
      <c r="C17" s="499" t="s">
        <v>87</v>
      </c>
      <c r="D17" s="500"/>
      <c r="E17" s="500"/>
      <c r="F17" s="500"/>
      <c r="G17" s="501"/>
      <c r="H17" s="56">
        <v>0</v>
      </c>
      <c r="I17" s="51"/>
    </row>
    <row r="18" spans="1:9">
      <c r="A18" s="51"/>
      <c r="B18" s="495"/>
      <c r="C18" s="502" t="s">
        <v>88</v>
      </c>
      <c r="D18" s="503"/>
      <c r="E18" s="503"/>
      <c r="F18" s="503"/>
      <c r="G18" s="504"/>
      <c r="H18" s="59">
        <f>IF(B5="COM Desoneração da Folha de Pagamento",0.045,0)</f>
        <v>0</v>
      </c>
      <c r="I18" s="51"/>
    </row>
    <row r="19" spans="1:9" ht="15" thickBot="1">
      <c r="A19" s="51"/>
      <c r="B19" s="481" t="s">
        <v>89</v>
      </c>
      <c r="C19" s="482"/>
      <c r="D19" s="482"/>
      <c r="E19" s="482"/>
      <c r="F19" s="482"/>
      <c r="G19" s="483"/>
      <c r="H19" s="57">
        <f>SUM(H15:H18)</f>
        <v>3.6499999999999998E-2</v>
      </c>
      <c r="I19" s="51"/>
    </row>
    <row r="20" spans="1:9" ht="15" thickTop="1">
      <c r="A20" s="51"/>
      <c r="B20" s="484" t="s">
        <v>90</v>
      </c>
      <c r="C20" s="485"/>
      <c r="D20" s="485"/>
      <c r="E20" s="485"/>
      <c r="F20" s="485"/>
      <c r="G20" s="485"/>
      <c r="H20" s="486"/>
      <c r="I20" s="51"/>
    </row>
    <row r="21" spans="1:9">
      <c r="A21" s="51"/>
      <c r="B21" s="60" t="s">
        <v>91</v>
      </c>
      <c r="C21" s="487" t="s">
        <v>92</v>
      </c>
      <c r="D21" s="488"/>
      <c r="E21" s="488"/>
      <c r="F21" s="488"/>
      <c r="G21" s="489"/>
      <c r="H21" s="56">
        <v>3.5000000000000003E-2</v>
      </c>
      <c r="I21" s="51"/>
    </row>
    <row r="22" spans="1:9" ht="15" thickBot="1">
      <c r="A22" s="51"/>
      <c r="B22" s="481" t="s">
        <v>93</v>
      </c>
      <c r="C22" s="482"/>
      <c r="D22" s="482"/>
      <c r="E22" s="482"/>
      <c r="F22" s="482"/>
      <c r="G22" s="483"/>
      <c r="H22" s="57">
        <f>SUM(H21:H21)</f>
        <v>3.5000000000000003E-2</v>
      </c>
      <c r="I22" s="51"/>
    </row>
    <row r="23" spans="1:9" ht="15.75" thickTop="1" thickBot="1">
      <c r="A23" s="51"/>
      <c r="B23" s="490" t="s">
        <v>94</v>
      </c>
      <c r="C23" s="491"/>
      <c r="D23" s="491"/>
      <c r="E23" s="491"/>
      <c r="F23" s="491"/>
      <c r="G23" s="492"/>
      <c r="H23" s="72">
        <f>((((((1+(H9+H10+H11))*((1+H12)*(1+H22)))/(1-H19))-1)*100))/100</f>
        <v>0.13512301037882701</v>
      </c>
      <c r="I23" s="51"/>
    </row>
    <row r="24" spans="1:9" ht="20.100000000000001" customHeight="1">
      <c r="A24" s="51"/>
      <c r="B24" s="61"/>
      <c r="C24" s="61"/>
      <c r="D24" s="61"/>
      <c r="E24" s="61"/>
      <c r="F24" s="61"/>
      <c r="G24" s="61"/>
      <c r="H24" s="61"/>
      <c r="I24" s="51"/>
    </row>
    <row r="25" spans="1:9" ht="15.75" customHeight="1">
      <c r="A25" s="51"/>
      <c r="B25" s="412" t="s">
        <v>95</v>
      </c>
      <c r="C25" s="412"/>
      <c r="D25" s="412"/>
      <c r="E25" s="412"/>
      <c r="F25" s="412"/>
      <c r="G25" s="412"/>
      <c r="H25" s="412"/>
      <c r="I25" s="51"/>
    </row>
    <row r="26" spans="1:9" ht="21" customHeight="1">
      <c r="A26" s="51"/>
      <c r="B26" s="475" t="s">
        <v>96</v>
      </c>
      <c r="C26" s="476" t="s">
        <v>97</v>
      </c>
      <c r="D26" s="62" t="s">
        <v>98</v>
      </c>
      <c r="E26" s="477" t="s">
        <v>99</v>
      </c>
      <c r="F26" s="478">
        <v>-1</v>
      </c>
      <c r="G26" s="479" t="s">
        <v>100</v>
      </c>
      <c r="H26" s="480" t="s">
        <v>101</v>
      </c>
      <c r="I26" s="51"/>
    </row>
    <row r="27" spans="1:9" ht="21" customHeight="1">
      <c r="A27" s="51"/>
      <c r="B27" s="475"/>
      <c r="C27" s="476"/>
      <c r="D27" s="63" t="s">
        <v>102</v>
      </c>
      <c r="E27" s="477"/>
      <c r="F27" s="478"/>
      <c r="G27" s="479"/>
      <c r="H27" s="480"/>
      <c r="I27" s="51"/>
    </row>
    <row r="28" spans="1:9" ht="3" customHeight="1">
      <c r="A28" s="51"/>
      <c r="B28" s="61"/>
      <c r="C28" s="61"/>
      <c r="D28" s="61"/>
      <c r="E28" s="61"/>
      <c r="F28" s="61"/>
      <c r="G28" s="61"/>
      <c r="H28" s="61"/>
      <c r="I28" s="51"/>
    </row>
    <row r="29" spans="1:9">
      <c r="A29" s="51"/>
      <c r="B29" s="64" t="s">
        <v>103</v>
      </c>
      <c r="C29" s="470" t="s">
        <v>104</v>
      </c>
      <c r="D29" s="470"/>
      <c r="E29" s="470"/>
      <c r="F29" s="470"/>
      <c r="G29" s="470"/>
      <c r="H29" s="470"/>
      <c r="I29" s="51"/>
    </row>
    <row r="30" spans="1:9">
      <c r="A30" s="51"/>
      <c r="B30" s="64" t="s">
        <v>105</v>
      </c>
      <c r="C30" s="470" t="s">
        <v>106</v>
      </c>
      <c r="D30" s="470"/>
      <c r="E30" s="470"/>
      <c r="F30" s="470"/>
      <c r="G30" s="470"/>
      <c r="H30" s="470"/>
      <c r="I30" s="51"/>
    </row>
    <row r="31" spans="1:9">
      <c r="A31" s="51"/>
      <c r="B31" s="64" t="s">
        <v>107</v>
      </c>
      <c r="C31" s="470" t="s">
        <v>108</v>
      </c>
      <c r="D31" s="470"/>
      <c r="E31" s="470"/>
      <c r="F31" s="470"/>
      <c r="G31" s="470"/>
      <c r="H31" s="470"/>
      <c r="I31" s="51"/>
    </row>
    <row r="32" spans="1:9">
      <c r="A32" s="51"/>
      <c r="B32" s="64" t="s">
        <v>109</v>
      </c>
      <c r="C32" s="470" t="s">
        <v>110</v>
      </c>
      <c r="D32" s="470"/>
      <c r="E32" s="470"/>
      <c r="F32" s="470"/>
      <c r="G32" s="470"/>
      <c r="H32" s="470"/>
      <c r="I32" s="51"/>
    </row>
    <row r="33" spans="1:9">
      <c r="A33" s="51"/>
      <c r="B33" s="64" t="s">
        <v>111</v>
      </c>
      <c r="C33" s="470" t="s">
        <v>112</v>
      </c>
      <c r="D33" s="470"/>
      <c r="E33" s="470"/>
      <c r="F33" s="470"/>
      <c r="G33" s="470"/>
      <c r="H33" s="470"/>
      <c r="I33" s="51"/>
    </row>
    <row r="34" spans="1:9">
      <c r="A34" s="51"/>
      <c r="B34" s="64" t="s">
        <v>113</v>
      </c>
      <c r="C34" s="470" t="s">
        <v>114</v>
      </c>
      <c r="D34" s="470"/>
      <c r="E34" s="470"/>
      <c r="F34" s="470"/>
      <c r="G34" s="470"/>
      <c r="H34" s="470"/>
      <c r="I34" s="51"/>
    </row>
    <row r="35" spans="1:9">
      <c r="A35" s="51"/>
      <c r="B35" s="64" t="s">
        <v>59</v>
      </c>
      <c r="C35" s="470" t="s">
        <v>115</v>
      </c>
      <c r="D35" s="470"/>
      <c r="E35" s="470"/>
      <c r="F35" s="470"/>
      <c r="G35" s="470"/>
      <c r="H35" s="470"/>
      <c r="I35" s="51"/>
    </row>
    <row r="36" spans="1:9" s="67" customFormat="1" ht="44.25" customHeight="1">
      <c r="A36" s="66"/>
      <c r="B36" s="65"/>
      <c r="C36" s="471" t="s">
        <v>116</v>
      </c>
      <c r="D36" s="471"/>
      <c r="E36" s="471"/>
      <c r="F36" s="471"/>
      <c r="G36" s="471"/>
      <c r="H36" s="471"/>
      <c r="I36" s="66"/>
    </row>
    <row r="37" spans="1:9" ht="15" customHeight="1">
      <c r="A37" s="51"/>
      <c r="B37" s="61"/>
      <c r="C37" s="61"/>
      <c r="D37" s="61"/>
      <c r="E37" s="61"/>
      <c r="F37" s="61"/>
      <c r="G37" s="61"/>
      <c r="H37" s="61"/>
      <c r="I37" s="51"/>
    </row>
    <row r="38" spans="1:9">
      <c r="A38" s="51"/>
      <c r="B38" s="472" t="s">
        <v>117</v>
      </c>
      <c r="C38" s="472"/>
      <c r="D38" s="472"/>
      <c r="E38" s="472"/>
      <c r="F38" s="472"/>
      <c r="G38" s="472"/>
      <c r="H38" s="472"/>
      <c r="I38" s="51"/>
    </row>
    <row r="39" spans="1:9">
      <c r="A39" s="51"/>
      <c r="B39" s="472" t="s">
        <v>118</v>
      </c>
      <c r="C39" s="472"/>
      <c r="D39" s="472"/>
      <c r="E39" s="472"/>
      <c r="F39" s="472"/>
      <c r="G39" s="472"/>
      <c r="H39" s="472"/>
      <c r="I39" s="51"/>
    </row>
    <row r="40" spans="1:9" ht="5.0999999999999996" customHeight="1">
      <c r="A40" s="51"/>
      <c r="B40" s="51"/>
      <c r="C40" s="51"/>
      <c r="D40" s="51"/>
      <c r="E40" s="51"/>
      <c r="F40" s="51"/>
      <c r="G40" s="51"/>
      <c r="H40" s="51"/>
      <c r="I40" s="51"/>
    </row>
    <row r="44" spans="1:9" hidden="1">
      <c r="B44" s="68" t="s">
        <v>70</v>
      </c>
    </row>
    <row r="45" spans="1:9" hidden="1">
      <c r="B45" s="68" t="s">
        <v>119</v>
      </c>
    </row>
    <row r="46" spans="1:9" hidden="1">
      <c r="B46" s="68" t="str">
        <f>'[18]Quadro Comparativo'!A9</f>
        <v>Drenagem Pluvial, Redes de Abastecimento de Água, Coleta de Esgoto e Construções Correlatas</v>
      </c>
    </row>
    <row r="47" spans="1:9" hidden="1">
      <c r="B47" s="68" t="str">
        <f>'[18]Quadro Comparativo'!A10</f>
        <v>Drenagem Pluvial com Pavimentação</v>
      </c>
    </row>
    <row r="48" spans="1:9" hidden="1">
      <c r="B48" s="68" t="str">
        <f>'[18]Quadro Comparativo'!A11</f>
        <v>Paisagismo, Parques e Jardins</v>
      </c>
    </row>
    <row r="49" spans="2:10" hidden="1">
      <c r="B49" s="68" t="str">
        <f>'[18]Quadro Comparativo'!A12</f>
        <v>Obras de Menor Complexidade (Praças, Calçadas, Ciclovias, Meios Fios, Quiosques e Obras Correlatas)</v>
      </c>
    </row>
    <row r="50" spans="2:10" hidden="1">
      <c r="B50" s="68" t="str">
        <f>'[18]Quadro Comparativo'!A13</f>
        <v>Fornecimento de Materiais Betuminosos e Outros Materiais e Equipamentos de Grande Relevância de Natureza Específica</v>
      </c>
    </row>
    <row r="51" spans="2:10" hidden="1"/>
    <row r="52" spans="2:10" hidden="1">
      <c r="B52" s="68" t="s">
        <v>120</v>
      </c>
    </row>
    <row r="53" spans="2:10" hidden="1">
      <c r="B53" s="68" t="s">
        <v>71</v>
      </c>
    </row>
    <row r="54" spans="2:10" hidden="1"/>
    <row r="55" spans="2:10" hidden="1">
      <c r="B55" s="68" t="s">
        <v>121</v>
      </c>
    </row>
    <row r="56" spans="2:10" hidden="1">
      <c r="B56" s="68" t="s">
        <v>72</v>
      </c>
      <c r="H56" s="69"/>
      <c r="I56" s="69"/>
      <c r="J56" s="69"/>
    </row>
    <row r="57" spans="2:10" hidden="1">
      <c r="B57" s="68" t="s">
        <v>122</v>
      </c>
    </row>
  </sheetData>
  <mergeCells count="41">
    <mergeCell ref="C35:H35"/>
    <mergeCell ref="C36:H36"/>
    <mergeCell ref="B38:H38"/>
    <mergeCell ref="B39:H39"/>
    <mergeCell ref="C29:H29"/>
    <mergeCell ref="C30:H30"/>
    <mergeCell ref="C31:H31"/>
    <mergeCell ref="C32:H32"/>
    <mergeCell ref="C33:H33"/>
    <mergeCell ref="C34:H34"/>
    <mergeCell ref="H26:H27"/>
    <mergeCell ref="B19:G19"/>
    <mergeCell ref="B20:H20"/>
    <mergeCell ref="C21:G21"/>
    <mergeCell ref="B22:G22"/>
    <mergeCell ref="B23:G23"/>
    <mergeCell ref="B25:H25"/>
    <mergeCell ref="B26:B27"/>
    <mergeCell ref="C26:C27"/>
    <mergeCell ref="E26:E27"/>
    <mergeCell ref="F26:F27"/>
    <mergeCell ref="G26:G27"/>
    <mergeCell ref="B13:G13"/>
    <mergeCell ref="B14:H14"/>
    <mergeCell ref="B15:B18"/>
    <mergeCell ref="C15:G15"/>
    <mergeCell ref="C16:G16"/>
    <mergeCell ref="C17:G17"/>
    <mergeCell ref="C18:G18"/>
    <mergeCell ref="B8:H8"/>
    <mergeCell ref="B9:B12"/>
    <mergeCell ref="C9:G9"/>
    <mergeCell ref="C10:G10"/>
    <mergeCell ref="C11:G11"/>
    <mergeCell ref="C12:G12"/>
    <mergeCell ref="C7:G7"/>
    <mergeCell ref="A1:I1"/>
    <mergeCell ref="B2:H2"/>
    <mergeCell ref="B3:H3"/>
    <mergeCell ref="B4:H4"/>
    <mergeCell ref="B5:H5"/>
  </mergeCells>
  <dataValidations disablePrompts="1" count="3">
    <dataValidation type="list" allowBlank="1" showInputMessage="1" showErrorMessage="1" sqref="H6" xr:uid="{15878469-956B-4084-B1FA-A3243B9D5775}">
      <formula1>$B$55:$B$57</formula1>
    </dataValidation>
    <dataValidation type="list" allowBlank="1" showInputMessage="1" showErrorMessage="1" sqref="B5:H5" xr:uid="{F30DBE39-3FFF-423C-AAEF-82EE6546928A}">
      <formula1>$B$52:$B$53</formula1>
    </dataValidation>
    <dataValidation type="list" allowBlank="1" showInputMessage="1" showErrorMessage="1" sqref="B4:H4" xr:uid="{AF48A383-D9A3-4C68-B23D-8CCCD8DD995C}">
      <formula1>$B$44:$B$50</formula1>
    </dataValidation>
  </dataValidations>
  <printOptions horizontalCentered="1"/>
  <pageMargins left="0.51181102362204722" right="0.51181102362204722" top="0.78740157480314965" bottom="0.78740157480314965" header="0.31496062992125984" footer="0.31496062992125984"/>
  <pageSetup paperSize="9" scale="11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75492EC01DC34BA131B809B9916169" ma:contentTypeVersion="6" ma:contentTypeDescription="Crie um novo documento." ma:contentTypeScope="" ma:versionID="cbfe6f2ddb9f1a4c67baa2d592afc7dc">
  <xsd:schema xmlns:xsd="http://www.w3.org/2001/XMLSchema" xmlns:xs="http://www.w3.org/2001/XMLSchema" xmlns:p="http://schemas.microsoft.com/office/2006/metadata/properties" xmlns:ns2="d8f2b3c5-9529-42b8-a1c0-6e61784b3335" xmlns:ns3="989d09a6-392c-45da-b122-d1a8fdac37c6" targetNamespace="http://schemas.microsoft.com/office/2006/metadata/properties" ma:root="true" ma:fieldsID="a52e67fb2dd795ca8ede9615a230fd0c" ns2:_="" ns3:_="">
    <xsd:import namespace="d8f2b3c5-9529-42b8-a1c0-6e61784b3335"/>
    <xsd:import namespace="989d09a6-392c-45da-b122-d1a8fdac37c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f2b3c5-9529-42b8-a1c0-6e61784b33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9d09a6-392c-45da-b122-d1a8fdac37c6"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42C9FC-795B-4877-8782-63A5AE234313}">
  <ds:schemaRefs>
    <ds:schemaRef ds:uri="http://schemas.microsoft.com/sharepoint/v3/contenttype/forms"/>
  </ds:schemaRefs>
</ds:datastoreItem>
</file>

<file path=customXml/itemProps2.xml><?xml version="1.0" encoding="utf-8"?>
<ds:datastoreItem xmlns:ds="http://schemas.openxmlformats.org/officeDocument/2006/customXml" ds:itemID="{D5A2BFA1-F3FD-4212-984D-FF317A2379C9}">
  <ds:schemaRefs>
    <ds:schemaRef ds:uri="http://schemas.openxmlformats.org/package/2006/metadata/core-properties"/>
    <ds:schemaRef ds:uri="http://schemas.microsoft.com/office/2006/metadata/properties"/>
    <ds:schemaRef ds:uri="http://www.w3.org/XML/1998/namespace"/>
    <ds:schemaRef ds:uri="http://purl.org/dc/terms/"/>
    <ds:schemaRef ds:uri="http://schemas.microsoft.com/office/2006/documentManagement/types"/>
    <ds:schemaRef ds:uri="http://purl.org/dc/elements/1.1/"/>
    <ds:schemaRef ds:uri="989d09a6-392c-45da-b122-d1a8fdac37c6"/>
    <ds:schemaRef ds:uri="http://schemas.microsoft.com/office/infopath/2007/PartnerControls"/>
    <ds:schemaRef ds:uri="d8f2b3c5-9529-42b8-a1c0-6e61784b3335"/>
    <ds:schemaRef ds:uri="http://purl.org/dc/dcmitype/"/>
  </ds:schemaRefs>
</ds:datastoreItem>
</file>

<file path=customXml/itemProps3.xml><?xml version="1.0" encoding="utf-8"?>
<ds:datastoreItem xmlns:ds="http://schemas.openxmlformats.org/officeDocument/2006/customXml" ds:itemID="{18F5E389-2AFB-4574-8CF2-EF8032AC6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f2b3c5-9529-42b8-a1c0-6e61784b3335"/>
    <ds:schemaRef ds:uri="989d09a6-392c-45da-b122-d1a8fdac37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8</vt:i4>
      </vt:variant>
    </vt:vector>
  </HeadingPairs>
  <TitlesOfParts>
    <vt:vector size="20" baseType="lpstr">
      <vt:lpstr>CAPA</vt:lpstr>
      <vt:lpstr>RESUMO GLOBAL</vt:lpstr>
      <vt:lpstr>ORÇAMENTO</vt:lpstr>
      <vt:lpstr>RELATÓRIO ANALÍTICO - ORIGINAIS</vt:lpstr>
      <vt:lpstr>RELATÓRIO ANALÍTICO - MODIFICAD</vt:lpstr>
      <vt:lpstr>COMPOSIÇÃO PRÓPRIA</vt:lpstr>
      <vt:lpstr>CRONOGRAMA</vt:lpstr>
      <vt:lpstr>HISTOGRAMA</vt:lpstr>
      <vt:lpstr>CURVA ABC</vt:lpstr>
      <vt:lpstr>ENCARGOS</vt:lpstr>
      <vt:lpstr>BDI-EDIFICAÇÕES - NÃO DESONERAD</vt:lpstr>
      <vt:lpstr>BDI-EQUIPAMENTOS - NÃO DESON</vt:lpstr>
      <vt:lpstr>'BDI-EDIFICAÇÕES - NÃO DESONERAD'!Area_de_impressao</vt:lpstr>
      <vt:lpstr>'BDI-EQUIPAMENTOS - NÃO DESON'!Area_de_impressao</vt:lpstr>
      <vt:lpstr>CAPA!Area_de_impressao</vt:lpstr>
      <vt:lpstr>CRONOGRAMA!Area_de_impressao</vt:lpstr>
      <vt:lpstr>'CURVA ABC'!Area_de_impressao</vt:lpstr>
      <vt:lpstr>ORÇAMENTO!Area_de_impressao</vt:lpstr>
      <vt:lpstr>'RESUMO GLOBAL'!Area_de_impressao</vt:lpstr>
      <vt:lpstr>'RESUMO GLOBAL'!Titulos_de_impressao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Jefter William de Almeida Ferreira;pedro.cesar@defensoria.df.gov.br</dc:creator>
  <cp:keywords/>
  <dc:description/>
  <cp:lastModifiedBy>FFF Engenharia</cp:lastModifiedBy>
  <cp:revision/>
  <cp:lastPrinted>2024-09-27T19:56:01Z</cp:lastPrinted>
  <dcterms:created xsi:type="dcterms:W3CDTF">2024-03-18T13:38:28Z</dcterms:created>
  <dcterms:modified xsi:type="dcterms:W3CDTF">2024-09-27T19:56:04Z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0x010100CD75492EC01DC34BA131B809B9916169</vt:lpwstr>
  </property>
  <property fmtid="{D5CDD505-2E9C-101B-9397-08002B2CF9AE}" pid="3" name="MSIP_Label_defa4170-0d19-0005-0004-bc88714345d2_Enabled">
    <vt:lpwstr>true</vt:lpwstr>
  </property>
  <property fmtid="{D5CDD505-2E9C-101B-9397-08002B2CF9AE}" pid="4" name="MSIP_Label_defa4170-0d19-0005-0004-bc88714345d2_SetDate">
    <vt:lpwstr>2024-04-19T17:28:43Z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1e3270b9-e48f-4596-90a4-c53d2859ef51</vt:lpwstr>
  </property>
  <property fmtid="{D5CDD505-2E9C-101B-9397-08002B2CF9AE}" pid="8" name="MSIP_Label_defa4170-0d19-0005-0004-bc88714345d2_ActionId">
    <vt:lpwstr>fd769dea-2764-4e77-911e-1b72bde4c34b</vt:lpwstr>
  </property>
  <property fmtid="{D5CDD505-2E9C-101B-9397-08002B2CF9AE}" pid="9" name="MSIP_Label_defa4170-0d19-0005-0004-bc88714345d2_ContentBits">
    <vt:lpwstr>0</vt:lpwstr>
  </property>
</Properties>
</file>